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3.231\licitação\LICITAÇÃO 2024\CONCORRÊNCIA ELETRÔNICA\CE BNC 004-239-24 -  Execução de Obras de Pavimentação Asfaltica, Engenho Velho - Copia\Concorrência Eletrônica\"/>
    </mc:Choice>
  </mc:AlternateContent>
  <bookViews>
    <workbookView xWindow="0" yWindow="0" windowWidth="20490" windowHeight="7755"/>
  </bookViews>
  <sheets>
    <sheet name="Serviços de Escavação" sheetId="4" r:id="rId1"/>
    <sheet name="SinapiREF0823" sheetId="3" r:id="rId2"/>
    <sheet name="Resumo Serviços Drenagem" sheetId="1" r:id="rId3"/>
    <sheet name="escavação drenagem" sheetId="2" r:id="rId4"/>
    <sheet name="TUBO-PV" sheetId="5" r:id="rId5"/>
  </sheets>
  <externalReferences>
    <externalReference r:id="rId6"/>
    <externalReference r:id="rId7"/>
    <externalReference r:id="rId8"/>
  </externalReferences>
  <definedNames>
    <definedName name="\0" localSheetId="3">'[1]#REF'!#REF!</definedName>
    <definedName name="\0" localSheetId="0">'[1]#REF'!#REF!</definedName>
    <definedName name="\0" localSheetId="1">'[1]#REF'!#REF!</definedName>
    <definedName name="\0">'[1]#REF'!#REF!</definedName>
    <definedName name="\a" localSheetId="3">'[1]#REF'!#REF!</definedName>
    <definedName name="\a" localSheetId="0">'[1]#REF'!#REF!</definedName>
    <definedName name="\a" localSheetId="1">'[1]#REF'!#REF!</definedName>
    <definedName name="\a">'[1]#REF'!#REF!</definedName>
    <definedName name="_est1" localSheetId="0">'[1]#REF'!#REF!</definedName>
    <definedName name="_est1" localSheetId="1">'[1]#REF'!#REF!</definedName>
    <definedName name="_est1">'[1]#REF'!#REF!</definedName>
    <definedName name="_est2" localSheetId="0">'[1]#REF'!#REF!</definedName>
    <definedName name="_est2" localSheetId="1">'[1]#REF'!#REF!</definedName>
    <definedName name="_est2">'[1]#REF'!#REF!</definedName>
    <definedName name="_xlnm._FilterDatabase" localSheetId="3" hidden="1">'escavação drenagem'!$A$3:$BE$25</definedName>
    <definedName name="_xlnm._FilterDatabase" localSheetId="2" hidden="1">'Resumo Serviços Drenagem'!$A$5:$I$155</definedName>
    <definedName name="_xlnm._FilterDatabase" localSheetId="0" hidden="1">'Serviços de Escavação'!$A$5:$G$5</definedName>
    <definedName name="a" localSheetId="0">'[1]#REF'!#REF!</definedName>
    <definedName name="a" localSheetId="1">'[1]#REF'!#REF!</definedName>
    <definedName name="a">'[1]#REF'!#REF!</definedName>
    <definedName name="_xlnm.Print_Area" localSheetId="3">'escavação drenagem'!$A$1:$BF$43</definedName>
    <definedName name="_xlnm.Print_Area" localSheetId="0">'Serviços de Escavação'!$A$1:$G$121</definedName>
    <definedName name="_xlnm.Database" localSheetId="3">#REF!</definedName>
    <definedName name="_xlnm.Database" localSheetId="0">#REF!</definedName>
    <definedName name="_xlnm.Database" localSheetId="1">#REF!</definedName>
    <definedName name="_xlnm.Database">#REF!</definedName>
    <definedName name="C_" localSheetId="3">'[1]#REF'!#REF!</definedName>
    <definedName name="C_" localSheetId="0">'[1]#REF'!#REF!</definedName>
    <definedName name="C_" localSheetId="1">'[1]#REF'!#REF!</definedName>
    <definedName name="C_">'[1]#REF'!#REF!</definedName>
    <definedName name="CORRELAÇÃO" localSheetId="3">#REF!</definedName>
    <definedName name="CORRELAÇÃO" localSheetId="0">#REF!</definedName>
    <definedName name="CORRELAÇÃO" localSheetId="1">#REF!</definedName>
    <definedName name="CORRELAÇÃO">#REF!</definedName>
    <definedName name="s" localSheetId="0">'[1]#REF'!#REF!</definedName>
    <definedName name="s" localSheetId="1">'[1]#REF'!#REF!</definedName>
    <definedName name="s">'[1]#REF'!#REF!</definedName>
    <definedName name="_xlnm.Print_Titles" localSheetId="3">'escavação drenagem'!$3:$3</definedName>
    <definedName name="TOTAL1">'[1]#REF'!$H$96</definedName>
    <definedName name="TOTAL10" localSheetId="3">'[1]#REF'!#REF!</definedName>
    <definedName name="TOTAL10" localSheetId="0">'[1]#REF'!#REF!</definedName>
    <definedName name="TOTAL10" localSheetId="1">'[1]#REF'!#REF!</definedName>
    <definedName name="TOTAL10">'[1]#REF'!#REF!</definedName>
    <definedName name="TOTAL11" localSheetId="3">'[1]#REF'!#REF!</definedName>
    <definedName name="TOTAL11" localSheetId="0">'[1]#REF'!#REF!</definedName>
    <definedName name="TOTAL11" localSheetId="1">'[1]#REF'!#REF!</definedName>
    <definedName name="TOTAL11">'[1]#REF'!#REF!</definedName>
    <definedName name="TOTAL12" localSheetId="3">'[1]#REF'!#REF!</definedName>
    <definedName name="TOTAL12" localSheetId="0">'[1]#REF'!#REF!</definedName>
    <definedName name="TOTAL12" localSheetId="1">'[1]#REF'!#REF!</definedName>
    <definedName name="TOTAL12">'[1]#REF'!#REF!</definedName>
    <definedName name="TOTAL121" localSheetId="0">'[1]#REF'!#REF!</definedName>
    <definedName name="TOTAL121" localSheetId="1">'[1]#REF'!#REF!</definedName>
    <definedName name="TOTAL121">'[1]#REF'!#REF!</definedName>
    <definedName name="TOTAL13" localSheetId="3">'[1]#REF'!#REF!</definedName>
    <definedName name="TOTAL13" localSheetId="0">'[1]#REF'!#REF!</definedName>
    <definedName name="TOTAL13" localSheetId="1">'[1]#REF'!#REF!</definedName>
    <definedName name="TOTAL13">'[1]#REF'!#REF!</definedName>
    <definedName name="TOTAL131" localSheetId="0">'[1]#REF'!#REF!</definedName>
    <definedName name="TOTAL131" localSheetId="1">'[1]#REF'!#REF!</definedName>
    <definedName name="TOTAL131">'[1]#REF'!#REF!</definedName>
    <definedName name="TOTAL14" localSheetId="3">'[1]#REF'!#REF!</definedName>
    <definedName name="TOTAL14" localSheetId="0">'[1]#REF'!#REF!</definedName>
    <definedName name="TOTAL14" localSheetId="1">'[1]#REF'!#REF!</definedName>
    <definedName name="TOTAL14">'[1]#REF'!#REF!</definedName>
    <definedName name="TOTAL15" localSheetId="3">'[1]#REF'!#REF!</definedName>
    <definedName name="TOTAL15" localSheetId="0">'[1]#REF'!#REF!</definedName>
    <definedName name="TOTAL15" localSheetId="1">'[1]#REF'!#REF!</definedName>
    <definedName name="TOTAL15">'[1]#REF'!#REF!</definedName>
    <definedName name="TOTAL16" localSheetId="3">'[1]#REF'!#REF!</definedName>
    <definedName name="TOTAL16" localSheetId="0">'[1]#REF'!#REF!</definedName>
    <definedName name="TOTAL16" localSheetId="1">'[1]#REF'!#REF!</definedName>
    <definedName name="TOTAL16">'[1]#REF'!#REF!</definedName>
    <definedName name="TOTAL17" localSheetId="3">'[1]#REF'!#REF!</definedName>
    <definedName name="TOTAL17" localSheetId="0">'[1]#REF'!#REF!</definedName>
    <definedName name="TOTAL17" localSheetId="1">'[1]#REF'!#REF!</definedName>
    <definedName name="TOTAL17">'[1]#REF'!#REF!</definedName>
    <definedName name="TOTAL171" localSheetId="0">'[1]#REF'!#REF!</definedName>
    <definedName name="TOTAL171" localSheetId="1">'[1]#REF'!#REF!</definedName>
    <definedName name="TOTAL171">'[1]#REF'!#REF!</definedName>
    <definedName name="TOTAL18" localSheetId="3">'[1]#REF'!#REF!</definedName>
    <definedName name="TOTAL18" localSheetId="0">'[1]#REF'!#REF!</definedName>
    <definedName name="TOTAL18" localSheetId="1">'[1]#REF'!#REF!</definedName>
    <definedName name="TOTAL18">'[1]#REF'!#REF!</definedName>
    <definedName name="TOTAL19" localSheetId="3">'[1]#REF'!#REF!</definedName>
    <definedName name="TOTAL19" localSheetId="0">'[1]#REF'!#REF!</definedName>
    <definedName name="TOTAL19" localSheetId="1">'[1]#REF'!#REF!</definedName>
    <definedName name="TOTAL19">'[1]#REF'!#REF!</definedName>
    <definedName name="TOTAL1A">'[1]#REF'!$H$21</definedName>
    <definedName name="TOTAL1C">'[1]#REF'!$H$58</definedName>
    <definedName name="TOTAL2">'[1]#REF'!$K$96</definedName>
    <definedName name="TOTAL2A">'[1]#REF'!$K$21</definedName>
    <definedName name="TOTAL3">'[1]#REF'!$O$96</definedName>
    <definedName name="TOTAL3A">'[1]#REF'!$O$21</definedName>
    <definedName name="TOTAL4">'[1]#REF'!$U$96</definedName>
    <definedName name="TOTAL4A">'[1]#REF'!$U$21</definedName>
    <definedName name="TOTAL5">'[1]#REF'!$Y$96</definedName>
    <definedName name="TOTAL5A">'[1]#REF'!$Y$21</definedName>
    <definedName name="TOTAL6" localSheetId="3">'[1]#REF'!#REF!</definedName>
    <definedName name="TOTAL6" localSheetId="0">'[1]#REF'!#REF!</definedName>
    <definedName name="TOTAL6" localSheetId="1">'[1]#REF'!#REF!</definedName>
    <definedName name="TOTAL6">'[1]#REF'!#REF!</definedName>
    <definedName name="TOTAL6A" localSheetId="3">'[1]#REF'!#REF!</definedName>
    <definedName name="TOTAL6A" localSheetId="0">'[1]#REF'!#REF!</definedName>
    <definedName name="TOTAL6A" localSheetId="1">'[1]#REF'!#REF!</definedName>
    <definedName name="TOTAL6A">'[1]#REF'!#REF!</definedName>
    <definedName name="TOTAL7" localSheetId="3">'[1]#REF'!#REF!</definedName>
    <definedName name="TOTAL7" localSheetId="0">'[1]#REF'!#REF!</definedName>
    <definedName name="TOTAL7" localSheetId="1">'[1]#REF'!#REF!</definedName>
    <definedName name="TOTAL7">'[1]#REF'!#REF!</definedName>
    <definedName name="TOTAL7A" localSheetId="3">'[1]#REF'!#REF!</definedName>
    <definedName name="TOTAL7A" localSheetId="0">'[1]#REF'!#REF!</definedName>
    <definedName name="TOTAL7A" localSheetId="1">'[1]#REF'!#REF!</definedName>
    <definedName name="TOTAL7A">'[1]#REF'!#REF!</definedName>
    <definedName name="TOTAL7B" localSheetId="3">'[1]#REF'!#REF!</definedName>
    <definedName name="TOTAL7B" localSheetId="0">'[1]#REF'!#REF!</definedName>
    <definedName name="TOTAL7B" localSheetId="1">'[1]#REF'!#REF!</definedName>
    <definedName name="TOTAL7B">'[1]#REF'!#REF!</definedName>
    <definedName name="TOTAL7C" localSheetId="3">'[1]#REF'!#REF!</definedName>
    <definedName name="TOTAL7C" localSheetId="0">'[1]#REF'!#REF!</definedName>
    <definedName name="TOTAL7C" localSheetId="1">'[1]#REF'!#REF!</definedName>
    <definedName name="TOTAL7C">'[1]#REF'!#REF!</definedName>
    <definedName name="TOTAL7D" localSheetId="3">'[1]#REF'!#REF!</definedName>
    <definedName name="TOTAL7D" localSheetId="0">'[1]#REF'!#REF!</definedName>
    <definedName name="TOTAL7D" localSheetId="1">'[1]#REF'!#REF!</definedName>
    <definedName name="TOTAL7D">'[1]#REF'!#REF!</definedName>
    <definedName name="TOTAL7E" localSheetId="3">'[1]#REF'!#REF!</definedName>
    <definedName name="TOTAL7E" localSheetId="0">'[1]#REF'!#REF!</definedName>
    <definedName name="TOTAL7E" localSheetId="1">'[1]#REF'!#REF!</definedName>
    <definedName name="TOTAL7E">'[1]#REF'!#REF!</definedName>
    <definedName name="TOTAL7E1" localSheetId="0">'[1]#REF'!#REF!</definedName>
    <definedName name="TOTAL7E1" localSheetId="1">'[1]#REF'!#REF!</definedName>
    <definedName name="TOTAL7E1">'[1]#REF'!#REF!</definedName>
    <definedName name="TOTAL7F" localSheetId="3">'[1]#REF'!#REF!</definedName>
    <definedName name="TOTAL7F" localSheetId="0">'[1]#REF'!#REF!</definedName>
    <definedName name="TOTAL7F" localSheetId="1">'[1]#REF'!#REF!</definedName>
    <definedName name="TOTAL7F">'[1]#REF'!#REF!</definedName>
    <definedName name="TOTAL7G" localSheetId="3">'[1]#REF'!#REF!</definedName>
    <definedName name="TOTAL7G" localSheetId="0">'[1]#REF'!#REF!</definedName>
    <definedName name="TOTAL7G" localSheetId="1">'[1]#REF'!#REF!</definedName>
    <definedName name="TOTAL7G">'[1]#REF'!#REF!</definedName>
    <definedName name="TOTAL7H" localSheetId="3">'[1]#REF'!#REF!</definedName>
    <definedName name="TOTAL7H" localSheetId="0">'[1]#REF'!#REF!</definedName>
    <definedName name="TOTAL7H" localSheetId="1">'[1]#REF'!#REF!</definedName>
    <definedName name="TOTAL7H">'[1]#REF'!#REF!</definedName>
    <definedName name="TOTAL7I" localSheetId="3">'[1]#REF'!#REF!</definedName>
    <definedName name="TOTAL7I" localSheetId="0">'[1]#REF'!#REF!</definedName>
    <definedName name="TOTAL7I" localSheetId="1">'[1]#REF'!#REF!</definedName>
    <definedName name="TOTAL7I">'[1]#REF'!#REF!</definedName>
    <definedName name="TOTAL7I1" localSheetId="0">'[1]#REF'!#REF!</definedName>
    <definedName name="TOTAL7I1" localSheetId="1">'[1]#REF'!#REF!</definedName>
    <definedName name="TOTAL7I1">'[1]#REF'!#REF!</definedName>
    <definedName name="TOTAL7J" localSheetId="3">'[1]#REF'!#REF!</definedName>
    <definedName name="TOTAL7J" localSheetId="0">'[1]#REF'!#REF!</definedName>
    <definedName name="TOTAL7J" localSheetId="1">'[1]#REF'!#REF!</definedName>
    <definedName name="TOTAL7J">'[1]#REF'!#REF!</definedName>
    <definedName name="TOTAL7K" localSheetId="3">'[1]#REF'!#REF!</definedName>
    <definedName name="TOTAL7K" localSheetId="0">'[1]#REF'!#REF!</definedName>
    <definedName name="TOTAL7K" localSheetId="1">'[1]#REF'!#REF!</definedName>
    <definedName name="TOTAL7K">'[1]#REF'!#REF!</definedName>
    <definedName name="TOTAL7L" localSheetId="3">'[1]#REF'!#REF!</definedName>
    <definedName name="TOTAL7L" localSheetId="0">'[1]#REF'!#REF!</definedName>
    <definedName name="TOTAL7L" localSheetId="1">'[1]#REF'!#REF!</definedName>
    <definedName name="TOTAL7L">'[1]#REF'!#REF!</definedName>
    <definedName name="TOTAL7L1" localSheetId="0">'[1]#REF'!#REF!</definedName>
    <definedName name="TOTAL7L1" localSheetId="1">'[1]#REF'!#REF!</definedName>
    <definedName name="TOTAL7L1">'[1]#REF'!#REF!</definedName>
    <definedName name="TOTAL7O" localSheetId="3">'[1]#REF'!#REF!</definedName>
    <definedName name="TOTAL7O" localSheetId="0">'[1]#REF'!#REF!</definedName>
    <definedName name="TOTAL7O" localSheetId="1">'[1]#REF'!#REF!</definedName>
    <definedName name="TOTAL7O">'[1]#REF'!#REF!</definedName>
    <definedName name="TOTAL7O1" localSheetId="0">'[1]#REF'!#REF!</definedName>
    <definedName name="TOTAL7O1" localSheetId="1">'[1]#REF'!#REF!</definedName>
    <definedName name="TOTAL7O1">'[1]#REF'!#REF!</definedName>
    <definedName name="TOTAL7P" localSheetId="3">'[1]#REF'!#REF!</definedName>
    <definedName name="TOTAL7P" localSheetId="0">'[1]#REF'!#REF!</definedName>
    <definedName name="TOTAL7P" localSheetId="1">'[1]#REF'!#REF!</definedName>
    <definedName name="TOTAL7P">'[1]#REF'!#REF!</definedName>
    <definedName name="TOTAL7Q" localSheetId="3">'[1]#REF'!#REF!</definedName>
    <definedName name="TOTAL7Q" localSheetId="0">'[1]#REF'!#REF!</definedName>
    <definedName name="TOTAL7Q" localSheetId="1">'[1]#REF'!#REF!</definedName>
    <definedName name="TOTAL7Q">'[1]#REF'!#REF!</definedName>
    <definedName name="TOTAL7R" localSheetId="3">'[1]#REF'!#REF!</definedName>
    <definedName name="TOTAL7R" localSheetId="0">'[1]#REF'!#REF!</definedName>
    <definedName name="TOTAL7R" localSheetId="1">'[1]#REF'!#REF!</definedName>
    <definedName name="TOTAL7R">'[1]#REF'!#REF!</definedName>
    <definedName name="TOTAL8" localSheetId="3">'[1]#REF'!#REF!</definedName>
    <definedName name="TOTAL8" localSheetId="0">'[1]#REF'!#REF!</definedName>
    <definedName name="TOTAL8" localSheetId="1">'[1]#REF'!#REF!</definedName>
    <definedName name="TOTAL8">'[1]#REF'!#REF!</definedName>
    <definedName name="TOTAL8A" localSheetId="3">'[1]#REF'!#REF!</definedName>
    <definedName name="TOTAL8A" localSheetId="0">'[1]#REF'!#REF!</definedName>
    <definedName name="TOTAL8A" localSheetId="1">'[1]#REF'!#REF!</definedName>
    <definedName name="TOTAL8A">'[1]#REF'!#REF!</definedName>
    <definedName name="TOTAL8B" localSheetId="3">'[1]#REF'!#REF!</definedName>
    <definedName name="TOTAL8B" localSheetId="0">'[1]#REF'!#REF!</definedName>
    <definedName name="TOTAL8B" localSheetId="1">'[1]#REF'!#REF!</definedName>
    <definedName name="TOTAL8B">'[1]#REF'!#REF!</definedName>
    <definedName name="TOTAL8C" localSheetId="3">'[1]#REF'!#REF!</definedName>
    <definedName name="TOTAL8C" localSheetId="0">'[1]#REF'!#REF!</definedName>
    <definedName name="TOTAL8C" localSheetId="1">'[1]#REF'!#REF!</definedName>
    <definedName name="TOTAL8C">'[1]#REF'!#REF!</definedName>
    <definedName name="TOTAL8D" localSheetId="3">'[1]#REF'!#REF!</definedName>
    <definedName name="TOTAL8D" localSheetId="0">'[1]#REF'!#REF!</definedName>
    <definedName name="TOTAL8D" localSheetId="1">'[1]#REF'!#REF!</definedName>
    <definedName name="TOTAL8D">'[1]#REF'!#REF!</definedName>
    <definedName name="TOTAL8E" localSheetId="3">'[1]#REF'!#REF!</definedName>
    <definedName name="TOTAL8E" localSheetId="0">'[1]#REF'!#REF!</definedName>
    <definedName name="TOTAL8E" localSheetId="1">'[1]#REF'!#REF!</definedName>
    <definedName name="TOTAL8E">'[1]#REF'!#REF!</definedName>
    <definedName name="TOTAL8F" localSheetId="3">'[1]#REF'!#REF!</definedName>
    <definedName name="TOTAL8F" localSheetId="0">'[1]#REF'!#REF!</definedName>
    <definedName name="TOTAL8F" localSheetId="1">'[1]#REF'!#REF!</definedName>
    <definedName name="TOTAL8F">'[1]#REF'!#REF!</definedName>
    <definedName name="TOTAL8G" localSheetId="3">'[1]#REF'!#REF!</definedName>
    <definedName name="TOTAL8G" localSheetId="0">'[1]#REF'!#REF!</definedName>
    <definedName name="TOTAL8G" localSheetId="1">'[1]#REF'!#REF!</definedName>
    <definedName name="TOTAL8G">'[1]#REF'!#REF!</definedName>
    <definedName name="TOTAL8H" localSheetId="3">'[1]#REF'!#REF!</definedName>
    <definedName name="TOTAL8H" localSheetId="0">'[1]#REF'!#REF!</definedName>
    <definedName name="TOTAL8H" localSheetId="1">'[1]#REF'!#REF!</definedName>
    <definedName name="TOTAL8H">'[1]#REF'!#REF!</definedName>
    <definedName name="TOTAL8I" localSheetId="3">'[1]#REF'!#REF!</definedName>
    <definedName name="TOTAL8I" localSheetId="0">'[1]#REF'!#REF!</definedName>
    <definedName name="TOTAL8I" localSheetId="1">'[1]#REF'!#REF!</definedName>
    <definedName name="TOTAL8I">'[1]#REF'!#REF!</definedName>
    <definedName name="TOTAL8J" localSheetId="3">'[1]#REF'!#REF!</definedName>
    <definedName name="TOTAL8J" localSheetId="0">'[1]#REF'!#REF!</definedName>
    <definedName name="TOTAL8J" localSheetId="1">'[1]#REF'!#REF!</definedName>
    <definedName name="TOTAL8J">'[1]#REF'!#REF!</definedName>
    <definedName name="TOTAL8K" localSheetId="3">'[1]#REF'!#REF!</definedName>
    <definedName name="TOTAL8K" localSheetId="0">'[1]#REF'!#REF!</definedName>
    <definedName name="TOTAL8K" localSheetId="1">'[1]#REF'!#REF!</definedName>
    <definedName name="TOTAL8K">'[1]#REF'!#REF!</definedName>
    <definedName name="TOTAL8L" localSheetId="3">'[1]#REF'!#REF!</definedName>
    <definedName name="TOTAL8L" localSheetId="0">'[1]#REF'!#REF!</definedName>
    <definedName name="TOTAL8L" localSheetId="1">'[1]#REF'!#REF!</definedName>
    <definedName name="TOTAL8L">'[1]#REF'!#REF!</definedName>
    <definedName name="TOTAL8O" localSheetId="3">'[1]#REF'!#REF!</definedName>
    <definedName name="TOTAL8O" localSheetId="0">'[1]#REF'!#REF!</definedName>
    <definedName name="TOTAL8O" localSheetId="1">'[1]#REF'!#REF!</definedName>
    <definedName name="TOTAL8O">'[1]#REF'!#REF!</definedName>
    <definedName name="TOTAL8P" localSheetId="3">'[1]#REF'!#REF!</definedName>
    <definedName name="TOTAL8P" localSheetId="0">'[1]#REF'!#REF!</definedName>
    <definedName name="TOTAL8P" localSheetId="1">'[1]#REF'!#REF!</definedName>
    <definedName name="TOTAL8P">'[1]#REF'!#REF!</definedName>
    <definedName name="TOTAL8Q" localSheetId="3">'[1]#REF'!#REF!</definedName>
    <definedName name="TOTAL8Q" localSheetId="0">'[1]#REF'!#REF!</definedName>
    <definedName name="TOTAL8Q" localSheetId="1">'[1]#REF'!#REF!</definedName>
    <definedName name="TOTAL8Q">'[1]#REF'!#REF!</definedName>
    <definedName name="TOTAL8R" localSheetId="3">'[1]#REF'!#REF!</definedName>
    <definedName name="TOTAL8R" localSheetId="0">'[1]#REF'!#REF!</definedName>
    <definedName name="TOTAL8R" localSheetId="1">'[1]#REF'!#REF!</definedName>
    <definedName name="TOTAL8R">'[1]#REF'!#REF!</definedName>
    <definedName name="TOTAL9" localSheetId="3">'[1]#REF'!#REF!</definedName>
    <definedName name="TOTAL9" localSheetId="0">'[1]#REF'!#REF!</definedName>
    <definedName name="TOTAL9" localSheetId="1">'[1]#REF'!#REF!</definedName>
    <definedName name="TOTAL9">'[1]#REF'!#REF!</definedName>
    <definedName name="TOTALA" localSheetId="3">'[1]PLANILHA ATUALIZADA'!#REF!</definedName>
    <definedName name="TOTALA" localSheetId="0">'[1]PLANILHA ATUALIZADA'!#REF!</definedName>
    <definedName name="TOTALA" localSheetId="1">'[1]PLANILHA ATUALIZADA'!#REF!</definedName>
    <definedName name="TOTALA">'[1]PLANILHA ATUALIZADA'!#REF!</definedName>
    <definedName name="TOTALB" localSheetId="3">'[1]PLANILHA ATUALIZADA'!#REF!</definedName>
    <definedName name="TOTALB" localSheetId="0">'[1]PLANILHA ATUALIZADA'!#REF!</definedName>
    <definedName name="TOTALB" localSheetId="1">'[1]PLANILHA ATUALIZADA'!#REF!</definedName>
    <definedName name="TOTALB">'[1]PLANILHA ATUALIZADA'!#REF!</definedName>
    <definedName name="TOTALC" localSheetId="3">'[1]PLANILHA ATUALIZADA'!#REF!</definedName>
    <definedName name="TOTALC" localSheetId="0">'[1]PLANILHA ATUALIZADA'!#REF!</definedName>
    <definedName name="TOTALC" localSheetId="1">'[1]PLANILHA ATUALIZADA'!#REF!</definedName>
    <definedName name="TOTALC">'[1]PLANILHA ATUALIZADA'!#REF!</definedName>
    <definedName name="TOTALD" localSheetId="3">'[1]PLANILHA ATUALIZADA'!#REF!</definedName>
    <definedName name="TOTALD" localSheetId="0">'[1]PLANILHA ATUALIZADA'!#REF!</definedName>
    <definedName name="TOTALD" localSheetId="1">'[1]PLANILHA ATUALIZADA'!#REF!</definedName>
    <definedName name="TOTALD">'[1]PLANILHA ATUALIZADA'!#REF!</definedName>
    <definedName name="TOTALE" localSheetId="3">'[1]PLANILHA ATUALIZADA'!#REF!</definedName>
    <definedName name="TOTALE" localSheetId="0">'[1]PLANILHA ATUALIZADA'!#REF!</definedName>
    <definedName name="TOTALE" localSheetId="1">'[1]PLANILHA ATUALIZADA'!#REF!</definedName>
    <definedName name="TOTALE">'[1]PLANILHA ATUALIZADA'!#REF!</definedName>
    <definedName name="TOTALF" localSheetId="3">'[1]PLANILHA ATUALIZADA'!#REF!</definedName>
    <definedName name="TOTALF" localSheetId="0">'[1]PLANILHA ATUALIZADA'!#REF!</definedName>
    <definedName name="TOTALF" localSheetId="1">'[1]PLANILHA ATUALIZADA'!#REF!</definedName>
    <definedName name="TOTALF">'[1]PLANILHA ATUALIZADA'!#REF!</definedName>
    <definedName name="TOTALG" localSheetId="3">'[1]PLANILHA ATUALIZADA'!#REF!</definedName>
    <definedName name="TOTALG" localSheetId="0">'[1]PLANILHA ATUALIZADA'!#REF!</definedName>
    <definedName name="TOTALG" localSheetId="1">'[1]PLANILHA ATUALIZADA'!#REF!</definedName>
    <definedName name="TOTALG">'[1]PLANILHA ATUALIZADA'!#REF!</definedName>
    <definedName name="TOTALH" localSheetId="3">'[1]PLANILHA ATUALIZADA'!#REF!</definedName>
    <definedName name="TOTALH" localSheetId="0">'[1]PLANILHA ATUALIZADA'!#REF!</definedName>
    <definedName name="TOTALH" localSheetId="1">'[1]PLANILHA ATUALIZADA'!#REF!</definedName>
    <definedName name="TOTALH">'[1]PLANILHA ATUALIZADA'!#REF!</definedName>
    <definedName name="TOTALI" localSheetId="3">'[1]PLANILHA ATUALIZADA'!#REF!</definedName>
    <definedName name="TOTALI" localSheetId="0">'[1]PLANILHA ATUALIZADA'!#REF!</definedName>
    <definedName name="TOTALI" localSheetId="1">'[1]PLANILHA ATUALIZADA'!#REF!</definedName>
    <definedName name="TOTALI">'[1]PLANILHA ATUALIZADA'!#REF!</definedName>
    <definedName name="TOTALJ" localSheetId="3">'[1]PLANILHA ATUALIZADA'!#REF!</definedName>
    <definedName name="TOTALJ" localSheetId="0">'[1]PLANILHA ATUALIZADA'!#REF!</definedName>
    <definedName name="TOTALJ" localSheetId="1">'[1]PLANILHA ATUALIZADA'!#REF!</definedName>
    <definedName name="TOTALJ">'[1]PLANILHA ATUALIZADA'!#REF!</definedName>
    <definedName name="TOTALK" localSheetId="3">'[1]PLANILHA ATUALIZADA'!#REF!</definedName>
    <definedName name="TOTALK" localSheetId="0">'[1]PLANILHA ATUALIZADA'!#REF!</definedName>
    <definedName name="TOTALK" localSheetId="1">'[1]PLANILHA ATUALIZADA'!#REF!</definedName>
    <definedName name="TOTALK">'[1]PLANILHA ATUALIZADA'!#REF!</definedName>
    <definedName name="TOTALL" localSheetId="3">'[1]PLANILHA ATUALIZADA'!#REF!</definedName>
    <definedName name="TOTALL" localSheetId="0">'[1]PLANILHA ATUALIZADA'!#REF!</definedName>
    <definedName name="TOTALL" localSheetId="1">'[1]PLANILHA ATUALIZADA'!#REF!</definedName>
    <definedName name="TOTALL">'[1]PLANILHA ATUALIZADA'!#REF!</definedName>
    <definedName name="TOTALO" localSheetId="3">'[1]PLANILHA ATUALIZADA'!#REF!</definedName>
    <definedName name="TOTALO" localSheetId="0">'[1]PLANILHA ATUALIZADA'!#REF!</definedName>
    <definedName name="TOTALO" localSheetId="1">'[1]PLANILHA ATUALIZADA'!#REF!</definedName>
    <definedName name="TOTALO">'[1]PLANILHA ATUALIZADA'!#REF!</definedName>
    <definedName name="TOTALP" localSheetId="3">'[1]PLANILHA ATUALIZADA'!#REF!</definedName>
    <definedName name="TOTALP" localSheetId="0">'[1]PLANILHA ATUALIZADA'!#REF!</definedName>
    <definedName name="TOTALP" localSheetId="1">'[1]PLANILHA ATUALIZADA'!#REF!</definedName>
    <definedName name="TOTALP">'[1]PLANILHA ATUALIZADA'!#REF!</definedName>
    <definedName name="TOTALQ" localSheetId="3">'[1]PLANILHA ATUALIZADA'!#REF!</definedName>
    <definedName name="TOTALQ" localSheetId="0">'[1]PLANILHA ATUALIZADA'!#REF!</definedName>
    <definedName name="TOTALQ" localSheetId="1">'[1]PLANILHA ATUALIZADA'!#REF!</definedName>
    <definedName name="TOTALQ">'[1]PLANILHA ATUALIZADA'!#REF!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 i="2" l="1"/>
  <c r="AO25" i="2" s="1"/>
  <c r="I25" i="2"/>
  <c r="F25" i="2"/>
  <c r="O25" i="2" s="1"/>
  <c r="N24" i="2"/>
  <c r="Z24" i="2" s="1"/>
  <c r="I24" i="2"/>
  <c r="F24" i="2"/>
  <c r="N23" i="2"/>
  <c r="Y23" i="2" s="1"/>
  <c r="I23" i="2"/>
  <c r="F23" i="2"/>
  <c r="N22" i="2"/>
  <c r="AL22" i="2" s="1"/>
  <c r="I22" i="2"/>
  <c r="F22" i="2"/>
  <c r="O22" i="2" s="1"/>
  <c r="N21" i="2"/>
  <c r="I21" i="2"/>
  <c r="F21" i="2"/>
  <c r="O21" i="2" s="1"/>
  <c r="N20" i="2"/>
  <c r="Z20" i="2" s="1"/>
  <c r="I20" i="2"/>
  <c r="F20" i="2"/>
  <c r="O20" i="2" s="1"/>
  <c r="N19" i="2"/>
  <c r="AO19" i="2" s="1"/>
  <c r="I19" i="2"/>
  <c r="F19" i="2"/>
  <c r="O19" i="2" s="1"/>
  <c r="N18" i="2"/>
  <c r="Y18" i="2" s="1"/>
  <c r="I18" i="2"/>
  <c r="F18" i="2"/>
  <c r="N17" i="2"/>
  <c r="Y17" i="2" s="1"/>
  <c r="I17" i="2"/>
  <c r="F17" i="2"/>
  <c r="N16" i="2"/>
  <c r="AN16" i="2" s="1"/>
  <c r="I16" i="2"/>
  <c r="F16" i="2"/>
  <c r="O16" i="2" s="1"/>
  <c r="N15" i="2"/>
  <c r="AN15" i="2" s="1"/>
  <c r="I15" i="2"/>
  <c r="F15" i="2"/>
  <c r="O15" i="2" s="1"/>
  <c r="N14" i="2"/>
  <c r="AN14" i="2" s="1"/>
  <c r="I14" i="2"/>
  <c r="K14" i="2" s="1"/>
  <c r="F14" i="2"/>
  <c r="O14" i="2" s="1"/>
  <c r="N13" i="2"/>
  <c r="AO13" i="2" s="1"/>
  <c r="K13" i="2"/>
  <c r="J13" i="2"/>
  <c r="AU13" i="2" s="1"/>
  <c r="I13" i="2"/>
  <c r="F13" i="2"/>
  <c r="P13" i="2" s="1"/>
  <c r="N12" i="2"/>
  <c r="AN12" i="2" s="1"/>
  <c r="I12" i="2"/>
  <c r="F12" i="2"/>
  <c r="K12" i="2" s="1"/>
  <c r="N11" i="2"/>
  <c r="Y11" i="2" s="1"/>
  <c r="I11" i="2"/>
  <c r="F11" i="2"/>
  <c r="P11" i="2" s="1"/>
  <c r="N10" i="2"/>
  <c r="AN10" i="2" s="1"/>
  <c r="I10" i="2"/>
  <c r="F10" i="2"/>
  <c r="O10" i="2" s="1"/>
  <c r="N9" i="2"/>
  <c r="AN9" i="2" s="1"/>
  <c r="I9" i="2"/>
  <c r="F9" i="2"/>
  <c r="O9" i="2" s="1"/>
  <c r="N8" i="2"/>
  <c r="AN8" i="2" s="1"/>
  <c r="I8" i="2"/>
  <c r="F8" i="2"/>
  <c r="O8" i="2" s="1"/>
  <c r="N7" i="2"/>
  <c r="AO7" i="2" s="1"/>
  <c r="I7" i="2"/>
  <c r="F7" i="2"/>
  <c r="P7" i="2" s="1"/>
  <c r="N6" i="2"/>
  <c r="Y6" i="2" s="1"/>
  <c r="I6" i="2"/>
  <c r="F6" i="2"/>
  <c r="N5" i="2"/>
  <c r="Y5" i="2" s="1"/>
  <c r="I5" i="2"/>
  <c r="F5" i="2"/>
  <c r="P5" i="2" s="1"/>
  <c r="N4" i="2"/>
  <c r="AN4" i="2" s="1"/>
  <c r="I4" i="2"/>
  <c r="F4" i="2"/>
  <c r="O4" i="2" s="1"/>
  <c r="J14" i="2" l="1"/>
  <c r="K18" i="2"/>
  <c r="J19" i="2"/>
  <c r="AU19" i="2" s="1"/>
  <c r="AM21" i="2"/>
  <c r="J7" i="2"/>
  <c r="AU7" i="2" s="1"/>
  <c r="P21" i="2"/>
  <c r="P15" i="2"/>
  <c r="J8" i="2"/>
  <c r="K8" i="2"/>
  <c r="P9" i="2"/>
  <c r="Y12" i="2"/>
  <c r="Y13" i="2"/>
  <c r="K20" i="2"/>
  <c r="B38" i="2"/>
  <c r="K19" i="2"/>
  <c r="K23" i="2"/>
  <c r="J6" i="2"/>
  <c r="M6" i="2" s="1"/>
  <c r="Y9" i="2"/>
  <c r="J18" i="2"/>
  <c r="K25" i="2"/>
  <c r="K6" i="2"/>
  <c r="K7" i="2"/>
  <c r="P8" i="2"/>
  <c r="Z12" i="2"/>
  <c r="P14" i="2"/>
  <c r="Z18" i="2"/>
  <c r="P20" i="2"/>
  <c r="P23" i="2"/>
  <c r="K17" i="2"/>
  <c r="J20" i="2"/>
  <c r="M20" i="2" s="1"/>
  <c r="AF20" i="2" s="1"/>
  <c r="P25" i="2"/>
  <c r="K11" i="2"/>
  <c r="K5" i="2"/>
  <c r="J12" i="2"/>
  <c r="AU12" i="2" s="1"/>
  <c r="Z14" i="2"/>
  <c r="P17" i="2"/>
  <c r="AN18" i="2"/>
  <c r="P19" i="2"/>
  <c r="Y20" i="2"/>
  <c r="J24" i="2"/>
  <c r="AU24" i="2" s="1"/>
  <c r="J25" i="2"/>
  <c r="AU25" i="2" s="1"/>
  <c r="AN22" i="2"/>
  <c r="AO20" i="2"/>
  <c r="AN21" i="2"/>
  <c r="AO21" i="2"/>
  <c r="Y21" i="2"/>
  <c r="AN20" i="2"/>
  <c r="Y19" i="2"/>
  <c r="Y15" i="2"/>
  <c r="AO15" i="2"/>
  <c r="Y14" i="2"/>
  <c r="AO14" i="2"/>
  <c r="AO9" i="2"/>
  <c r="Z8" i="2"/>
  <c r="Y8" i="2"/>
  <c r="AO8" i="2"/>
  <c r="Y7" i="2"/>
  <c r="AN6" i="2"/>
  <c r="Z6" i="2"/>
  <c r="W9" i="2"/>
  <c r="AP9" i="2"/>
  <c r="X9" i="2"/>
  <c r="W15" i="2"/>
  <c r="AP15" i="2"/>
  <c r="X15" i="2"/>
  <c r="W20" i="2"/>
  <c r="AP20" i="2"/>
  <c r="X20" i="2"/>
  <c r="AL20" i="2"/>
  <c r="M24" i="2"/>
  <c r="V24" i="2" s="1"/>
  <c r="W8" i="2"/>
  <c r="AP8" i="2"/>
  <c r="X8" i="2"/>
  <c r="AL8" i="2"/>
  <c r="W14" i="2"/>
  <c r="AP14" i="2"/>
  <c r="X14" i="2"/>
  <c r="AL14" i="2"/>
  <c r="M12" i="2"/>
  <c r="AK12" i="2" s="1"/>
  <c r="M18" i="2"/>
  <c r="AU18" i="2"/>
  <c r="W21" i="2"/>
  <c r="AP21" i="2"/>
  <c r="X21" i="2"/>
  <c r="AL4" i="2"/>
  <c r="AL10" i="2"/>
  <c r="AL16" i="2"/>
  <c r="AM9" i="2"/>
  <c r="AM15" i="2"/>
  <c r="AM20" i="2"/>
  <c r="K4" i="2"/>
  <c r="Y4" i="2"/>
  <c r="J5" i="2"/>
  <c r="M5" i="2" s="1"/>
  <c r="P6" i="2"/>
  <c r="AO6" i="2"/>
  <c r="O7" i="2"/>
  <c r="AA7" i="2" s="1"/>
  <c r="AN7" i="2"/>
  <c r="AA8" i="2"/>
  <c r="AM8" i="2"/>
  <c r="Z9" i="2"/>
  <c r="AL9" i="2"/>
  <c r="K10" i="2"/>
  <c r="Y10" i="2"/>
  <c r="J11" i="2"/>
  <c r="P12" i="2"/>
  <c r="W12" i="2"/>
  <c r="AO12" i="2"/>
  <c r="O13" i="2"/>
  <c r="AM13" i="2" s="1"/>
  <c r="AN13" i="2"/>
  <c r="AA14" i="2"/>
  <c r="AM14" i="2"/>
  <c r="Z15" i="2"/>
  <c r="AL15" i="2"/>
  <c r="K16" i="2"/>
  <c r="Y16" i="2"/>
  <c r="J17" i="2"/>
  <c r="P18" i="2"/>
  <c r="AO18" i="2"/>
  <c r="AN19" i="2"/>
  <c r="AA20" i="2"/>
  <c r="Z21" i="2"/>
  <c r="AL21" i="2"/>
  <c r="K22" i="2"/>
  <c r="Y22" i="2"/>
  <c r="J23" i="2"/>
  <c r="P24" i="2"/>
  <c r="W24" i="2"/>
  <c r="AO24" i="2"/>
  <c r="AN25" i="2"/>
  <c r="J4" i="2"/>
  <c r="M4" i="2" s="1"/>
  <c r="X4" i="2"/>
  <c r="AP4" i="2"/>
  <c r="AO5" i="2"/>
  <c r="O6" i="2"/>
  <c r="AL6" i="2" s="1"/>
  <c r="M8" i="2"/>
  <c r="V8" i="2" s="1"/>
  <c r="K9" i="2"/>
  <c r="J10" i="2"/>
  <c r="X10" i="2"/>
  <c r="AP10" i="2"/>
  <c r="AO11" i="2"/>
  <c r="O12" i="2"/>
  <c r="AL12" i="2" s="1"/>
  <c r="M14" i="2"/>
  <c r="K15" i="2"/>
  <c r="J16" i="2"/>
  <c r="X16" i="2"/>
  <c r="AP16" i="2"/>
  <c r="AO17" i="2"/>
  <c r="O18" i="2"/>
  <c r="AL18" i="2" s="1"/>
  <c r="AA19" i="2"/>
  <c r="AM19" i="2"/>
  <c r="K21" i="2"/>
  <c r="J22" i="2"/>
  <c r="X22" i="2"/>
  <c r="AP22" i="2"/>
  <c r="AO23" i="2"/>
  <c r="O24" i="2"/>
  <c r="AL24" i="2" s="1"/>
  <c r="AN24" i="2"/>
  <c r="AA25" i="2"/>
  <c r="AM25" i="2"/>
  <c r="P4" i="2"/>
  <c r="W4" i="2"/>
  <c r="AO4" i="2"/>
  <c r="O5" i="2"/>
  <c r="X5" i="2" s="1"/>
  <c r="AN5" i="2"/>
  <c r="AM6" i="2"/>
  <c r="M7" i="2"/>
  <c r="Z7" i="2"/>
  <c r="AL7" i="2"/>
  <c r="J9" i="2"/>
  <c r="P10" i="2"/>
  <c r="W10" i="2"/>
  <c r="AO10" i="2"/>
  <c r="O11" i="2"/>
  <c r="AM11" i="2" s="1"/>
  <c r="AN11" i="2"/>
  <c r="AM12" i="2"/>
  <c r="M13" i="2"/>
  <c r="AF13" i="2" s="1"/>
  <c r="Z13" i="2"/>
  <c r="AL13" i="2"/>
  <c r="J15" i="2"/>
  <c r="P16" i="2"/>
  <c r="W16" i="2"/>
  <c r="AO16" i="2"/>
  <c r="O17" i="2"/>
  <c r="X17" i="2" s="1"/>
  <c r="AN17" i="2"/>
  <c r="M19" i="2"/>
  <c r="AF19" i="2" s="1"/>
  <c r="Z19" i="2"/>
  <c r="AL19" i="2"/>
  <c r="J21" i="2"/>
  <c r="P22" i="2"/>
  <c r="W22" i="2"/>
  <c r="AO22" i="2"/>
  <c r="O23" i="2"/>
  <c r="W23" i="2" s="1"/>
  <c r="AN23" i="2"/>
  <c r="AA24" i="2"/>
  <c r="AM24" i="2"/>
  <c r="Z25" i="2"/>
  <c r="AL25" i="2"/>
  <c r="AA23" i="2"/>
  <c r="AM23" i="2"/>
  <c r="Y25" i="2"/>
  <c r="AA4" i="2"/>
  <c r="AM4" i="2"/>
  <c r="Z5" i="2"/>
  <c r="AL5" i="2"/>
  <c r="AU8" i="2"/>
  <c r="AA10" i="2"/>
  <c r="AM10" i="2"/>
  <c r="Z11" i="2"/>
  <c r="AL11" i="2"/>
  <c r="AU14" i="2"/>
  <c r="AA16" i="2"/>
  <c r="AM16" i="2"/>
  <c r="Z17" i="2"/>
  <c r="X19" i="2"/>
  <c r="AP19" i="2"/>
  <c r="AA22" i="2"/>
  <c r="AM22" i="2"/>
  <c r="Z23" i="2"/>
  <c r="AL23" i="2"/>
  <c r="K24" i="2"/>
  <c r="Y24" i="2"/>
  <c r="X25" i="2"/>
  <c r="AP25" i="2"/>
  <c r="Z4" i="2"/>
  <c r="AA9" i="2"/>
  <c r="Z10" i="2"/>
  <c r="X12" i="2"/>
  <c r="AA15" i="2"/>
  <c r="Z16" i="2"/>
  <c r="W19" i="2"/>
  <c r="AA21" i="2"/>
  <c r="Z22" i="2"/>
  <c r="X24" i="2"/>
  <c r="W25" i="2"/>
  <c r="AU20" i="2" l="1"/>
  <c r="M25" i="2"/>
  <c r="AK25" i="2" s="1"/>
  <c r="AA18" i="2"/>
  <c r="AU6" i="2"/>
  <c r="AA13" i="2"/>
  <c r="AM17" i="2"/>
  <c r="AA6" i="2"/>
  <c r="V6" i="2"/>
  <c r="AK6" i="2"/>
  <c r="X18" i="2"/>
  <c r="W7" i="2"/>
  <c r="AM7" i="2"/>
  <c r="W6" i="2"/>
  <c r="AA12" i="2"/>
  <c r="AP6" i="2"/>
  <c r="X6" i="2"/>
  <c r="AA5" i="2"/>
  <c r="AK7" i="2"/>
  <c r="AP12" i="2"/>
  <c r="AF25" i="2"/>
  <c r="AF7" i="2"/>
  <c r="BA19" i="2"/>
  <c r="AI19" i="2"/>
  <c r="AC19" i="2"/>
  <c r="BB19" i="2"/>
  <c r="AV19" i="2"/>
  <c r="AJ19" i="2"/>
  <c r="AD19" i="2"/>
  <c r="R19" i="2"/>
  <c r="BC19" i="2"/>
  <c r="AW19" i="2"/>
  <c r="AQ19" i="2"/>
  <c r="AE19" i="2"/>
  <c r="S19" i="2"/>
  <c r="BD19" i="2"/>
  <c r="AX19" i="2"/>
  <c r="AR19" i="2"/>
  <c r="T19" i="2"/>
  <c r="BE19" i="2"/>
  <c r="AY19" i="2"/>
  <c r="AS19" i="2"/>
  <c r="AG19" i="2"/>
  <c r="U19" i="2"/>
  <c r="BF19" i="2"/>
  <c r="AZ19" i="2"/>
  <c r="AT19" i="2"/>
  <c r="AH19" i="2"/>
  <c r="AB19" i="2"/>
  <c r="BA13" i="2"/>
  <c r="AI13" i="2"/>
  <c r="AC13" i="2"/>
  <c r="BB13" i="2"/>
  <c r="AV13" i="2"/>
  <c r="AJ13" i="2"/>
  <c r="AD13" i="2"/>
  <c r="R13" i="2"/>
  <c r="BC13" i="2"/>
  <c r="AW13" i="2"/>
  <c r="AQ13" i="2"/>
  <c r="AE13" i="2"/>
  <c r="S13" i="2"/>
  <c r="BD13" i="2"/>
  <c r="AX13" i="2"/>
  <c r="AR13" i="2"/>
  <c r="T13" i="2"/>
  <c r="BE13" i="2"/>
  <c r="AY13" i="2"/>
  <c r="AS13" i="2"/>
  <c r="AG13" i="2"/>
  <c r="U13" i="2"/>
  <c r="BF13" i="2"/>
  <c r="AZ13" i="2"/>
  <c r="AT13" i="2"/>
  <c r="AH13" i="2"/>
  <c r="AB13" i="2"/>
  <c r="M10" i="2"/>
  <c r="AF10" i="2" s="1"/>
  <c r="AU10" i="2"/>
  <c r="BB18" i="2"/>
  <c r="AV18" i="2"/>
  <c r="AJ18" i="2"/>
  <c r="AD18" i="2"/>
  <c r="R18" i="2"/>
  <c r="BC18" i="2"/>
  <c r="AW18" i="2"/>
  <c r="AQ18" i="2"/>
  <c r="AE18" i="2"/>
  <c r="S18" i="2"/>
  <c r="BD18" i="2"/>
  <c r="AX18" i="2"/>
  <c r="AR18" i="2"/>
  <c r="AF18" i="2"/>
  <c r="T18" i="2"/>
  <c r="BE18" i="2"/>
  <c r="AY18" i="2"/>
  <c r="AS18" i="2"/>
  <c r="AG18" i="2"/>
  <c r="U18" i="2"/>
  <c r="BF18" i="2"/>
  <c r="AZ18" i="2"/>
  <c r="AT18" i="2"/>
  <c r="AH18" i="2"/>
  <c r="AB18" i="2"/>
  <c r="BA18" i="2"/>
  <c r="AI18" i="2"/>
  <c r="AC18" i="2"/>
  <c r="BB24" i="2"/>
  <c r="AV24" i="2"/>
  <c r="AJ24" i="2"/>
  <c r="AD24" i="2"/>
  <c r="R24" i="2"/>
  <c r="BC24" i="2"/>
  <c r="AW24" i="2"/>
  <c r="AQ24" i="2"/>
  <c r="AE24" i="2"/>
  <c r="S24" i="2"/>
  <c r="BD24" i="2"/>
  <c r="AX24" i="2"/>
  <c r="AR24" i="2"/>
  <c r="T24" i="2"/>
  <c r="BE24" i="2"/>
  <c r="AY24" i="2"/>
  <c r="AS24" i="2"/>
  <c r="AG24" i="2"/>
  <c r="U24" i="2"/>
  <c r="BF24" i="2"/>
  <c r="AZ24" i="2"/>
  <c r="AT24" i="2"/>
  <c r="AH24" i="2"/>
  <c r="AB24" i="2"/>
  <c r="BA24" i="2"/>
  <c r="AI24" i="2"/>
  <c r="AC24" i="2"/>
  <c r="V7" i="2"/>
  <c r="W13" i="2"/>
  <c r="AL17" i="2"/>
  <c r="AA17" i="2"/>
  <c r="W17" i="2"/>
  <c r="X23" i="2"/>
  <c r="AP17" i="2"/>
  <c r="AP5" i="2"/>
  <c r="AK19" i="2"/>
  <c r="AP24" i="2"/>
  <c r="V18" i="2"/>
  <c r="AK8" i="2"/>
  <c r="M22" i="2"/>
  <c r="AU22" i="2"/>
  <c r="BF14" i="2"/>
  <c r="AZ14" i="2"/>
  <c r="AT14" i="2"/>
  <c r="AH14" i="2"/>
  <c r="AB14" i="2"/>
  <c r="BA14" i="2"/>
  <c r="AI14" i="2"/>
  <c r="AC14" i="2"/>
  <c r="BB14" i="2"/>
  <c r="AV14" i="2"/>
  <c r="AJ14" i="2"/>
  <c r="AD14" i="2"/>
  <c r="R14" i="2"/>
  <c r="BC14" i="2"/>
  <c r="AW14" i="2"/>
  <c r="AQ14" i="2"/>
  <c r="AE14" i="2"/>
  <c r="S14" i="2"/>
  <c r="BD14" i="2"/>
  <c r="AX14" i="2"/>
  <c r="AR14" i="2"/>
  <c r="T14" i="2"/>
  <c r="BE14" i="2"/>
  <c r="AY14" i="2"/>
  <c r="AS14" i="2"/>
  <c r="AG14" i="2"/>
  <c r="U14" i="2"/>
  <c r="AF4" i="2"/>
  <c r="AU4" i="2"/>
  <c r="AP13" i="2"/>
  <c r="X13" i="2"/>
  <c r="M11" i="2"/>
  <c r="V11" i="2" s="1"/>
  <c r="AU11" i="2"/>
  <c r="AP23" i="2"/>
  <c r="AM5" i="2"/>
  <c r="AF8" i="2"/>
  <c r="AK24" i="2"/>
  <c r="AF24" i="2"/>
  <c r="BB12" i="2"/>
  <c r="AV12" i="2"/>
  <c r="AJ12" i="2"/>
  <c r="AD12" i="2"/>
  <c r="R12" i="2"/>
  <c r="BC12" i="2"/>
  <c r="AW12" i="2"/>
  <c r="AQ12" i="2"/>
  <c r="AE12" i="2"/>
  <c r="S12" i="2"/>
  <c r="BD12" i="2"/>
  <c r="AX12" i="2"/>
  <c r="AR12" i="2"/>
  <c r="AF12" i="2"/>
  <c r="T12" i="2"/>
  <c r="BE12" i="2"/>
  <c r="AY12" i="2"/>
  <c r="AS12" i="2"/>
  <c r="AG12" i="2"/>
  <c r="U12" i="2"/>
  <c r="BF12" i="2"/>
  <c r="AZ12" i="2"/>
  <c r="AT12" i="2"/>
  <c r="AH12" i="2"/>
  <c r="AB12" i="2"/>
  <c r="BA12" i="2"/>
  <c r="AI12" i="2"/>
  <c r="AC12" i="2"/>
  <c r="W11" i="2"/>
  <c r="W18" i="2"/>
  <c r="V13" i="2"/>
  <c r="X11" i="2"/>
  <c r="AK20" i="2"/>
  <c r="AU21" i="2"/>
  <c r="M21" i="2"/>
  <c r="V21" i="2" s="1"/>
  <c r="AU15" i="2"/>
  <c r="M15" i="2"/>
  <c r="AK15" i="2" s="1"/>
  <c r="AU9" i="2"/>
  <c r="M9" i="2"/>
  <c r="V9" i="2" s="1"/>
  <c r="M16" i="2"/>
  <c r="AK16" i="2" s="1"/>
  <c r="AU16" i="2"/>
  <c r="BF8" i="2"/>
  <c r="AZ8" i="2"/>
  <c r="AT8" i="2"/>
  <c r="AH8" i="2"/>
  <c r="AB8" i="2"/>
  <c r="BA8" i="2"/>
  <c r="AI8" i="2"/>
  <c r="AC8" i="2"/>
  <c r="BB8" i="2"/>
  <c r="AV8" i="2"/>
  <c r="AJ8" i="2"/>
  <c r="AD8" i="2"/>
  <c r="R8" i="2"/>
  <c r="BC8" i="2"/>
  <c r="AW8" i="2"/>
  <c r="AQ8" i="2"/>
  <c r="AE8" i="2"/>
  <c r="S8" i="2"/>
  <c r="BD8" i="2"/>
  <c r="AX8" i="2"/>
  <c r="AR8" i="2"/>
  <c r="T8" i="2"/>
  <c r="BE8" i="2"/>
  <c r="AY8" i="2"/>
  <c r="AS8" i="2"/>
  <c r="AG8" i="2"/>
  <c r="U8" i="2"/>
  <c r="AF22" i="2"/>
  <c r="AP11" i="2"/>
  <c r="AK18" i="2"/>
  <c r="V12" i="2"/>
  <c r="M17" i="2"/>
  <c r="V17" i="2" s="1"/>
  <c r="AU17" i="2"/>
  <c r="AP7" i="2"/>
  <c r="X7" i="2"/>
  <c r="AU5" i="2"/>
  <c r="AA11" i="2"/>
  <c r="AM18" i="2"/>
  <c r="W5" i="2"/>
  <c r="V19" i="2"/>
  <c r="AK13" i="2"/>
  <c r="V14" i="2"/>
  <c r="AK14" i="2"/>
  <c r="BA25" i="2"/>
  <c r="AI25" i="2"/>
  <c r="AC25" i="2"/>
  <c r="BB25" i="2"/>
  <c r="AV25" i="2"/>
  <c r="AJ25" i="2"/>
  <c r="AD25" i="2"/>
  <c r="R25" i="2"/>
  <c r="BC25" i="2"/>
  <c r="AW25" i="2"/>
  <c r="AQ25" i="2"/>
  <c r="AE25" i="2"/>
  <c r="S25" i="2"/>
  <c r="BD25" i="2"/>
  <c r="AX25" i="2"/>
  <c r="AR25" i="2"/>
  <c r="T25" i="2"/>
  <c r="BE25" i="2"/>
  <c r="AY25" i="2"/>
  <c r="AS25" i="2"/>
  <c r="AG25" i="2"/>
  <c r="U25" i="2"/>
  <c r="BF25" i="2"/>
  <c r="AZ25" i="2"/>
  <c r="AT25" i="2"/>
  <c r="AH25" i="2"/>
  <c r="AB25" i="2"/>
  <c r="BA7" i="2"/>
  <c r="AI7" i="2"/>
  <c r="AC7" i="2"/>
  <c r="BB7" i="2"/>
  <c r="AV7" i="2"/>
  <c r="AJ7" i="2"/>
  <c r="AD7" i="2"/>
  <c r="R7" i="2"/>
  <c r="BC7" i="2"/>
  <c r="AW7" i="2"/>
  <c r="AQ7" i="2"/>
  <c r="AE7" i="2"/>
  <c r="S7" i="2"/>
  <c r="BD7" i="2"/>
  <c r="AX7" i="2"/>
  <c r="AR7" i="2"/>
  <c r="T7" i="2"/>
  <c r="BE7" i="2"/>
  <c r="AY7" i="2"/>
  <c r="AS7" i="2"/>
  <c r="AG7" i="2"/>
  <c r="U7" i="2"/>
  <c r="BF7" i="2"/>
  <c r="AZ7" i="2"/>
  <c r="AT7" i="2"/>
  <c r="AH7" i="2"/>
  <c r="AB7" i="2"/>
  <c r="BF20" i="2"/>
  <c r="AZ20" i="2"/>
  <c r="AT20" i="2"/>
  <c r="AH20" i="2"/>
  <c r="AB20" i="2"/>
  <c r="BA20" i="2"/>
  <c r="AI20" i="2"/>
  <c r="AC20" i="2"/>
  <c r="BB20" i="2"/>
  <c r="AV20" i="2"/>
  <c r="AJ20" i="2"/>
  <c r="AD20" i="2"/>
  <c r="R20" i="2"/>
  <c r="BC20" i="2"/>
  <c r="AW20" i="2"/>
  <c r="AQ20" i="2"/>
  <c r="AE20" i="2"/>
  <c r="S20" i="2"/>
  <c r="BD20" i="2"/>
  <c r="AX20" i="2"/>
  <c r="AR20" i="2"/>
  <c r="T20" i="2"/>
  <c r="BE20" i="2"/>
  <c r="AY20" i="2"/>
  <c r="AS20" i="2"/>
  <c r="AG20" i="2"/>
  <c r="U20" i="2"/>
  <c r="M23" i="2"/>
  <c r="AU23" i="2"/>
  <c r="BB6" i="2"/>
  <c r="AV6" i="2"/>
  <c r="AJ6" i="2"/>
  <c r="AD6" i="2"/>
  <c r="R6" i="2"/>
  <c r="AR6" i="2"/>
  <c r="BC6" i="2"/>
  <c r="AW6" i="2"/>
  <c r="AQ6" i="2"/>
  <c r="AE6" i="2"/>
  <c r="S6" i="2"/>
  <c r="AF6" i="2"/>
  <c r="T6" i="2"/>
  <c r="BE6" i="2"/>
  <c r="AY6" i="2"/>
  <c r="AS6" i="2"/>
  <c r="AG6" i="2"/>
  <c r="U6" i="2"/>
  <c r="BF6" i="2"/>
  <c r="AZ6" i="2"/>
  <c r="AT6" i="2"/>
  <c r="AH6" i="2"/>
  <c r="AB6" i="2"/>
  <c r="AX6" i="2"/>
  <c r="BA6" i="2"/>
  <c r="AI6" i="2"/>
  <c r="AC6" i="2"/>
  <c r="BD6" i="2"/>
  <c r="AP18" i="2"/>
  <c r="V20" i="2"/>
  <c r="AF14" i="2"/>
  <c r="V25" i="2" l="1"/>
  <c r="V15" i="2"/>
  <c r="AF15" i="2"/>
  <c r="AK10" i="2"/>
  <c r="V10" i="2"/>
  <c r="AK9" i="2"/>
  <c r="AK4" i="2"/>
  <c r="BC23" i="2"/>
  <c r="AW23" i="2"/>
  <c r="AQ23" i="2"/>
  <c r="AE23" i="2"/>
  <c r="S23" i="2"/>
  <c r="BD23" i="2"/>
  <c r="AX23" i="2"/>
  <c r="AR23" i="2"/>
  <c r="T23" i="2"/>
  <c r="BE23" i="2"/>
  <c r="AY23" i="2"/>
  <c r="AS23" i="2"/>
  <c r="AG23" i="2"/>
  <c r="U23" i="2"/>
  <c r="BF23" i="2"/>
  <c r="AZ23" i="2"/>
  <c r="AT23" i="2"/>
  <c r="AH23" i="2"/>
  <c r="AB23" i="2"/>
  <c r="BA23" i="2"/>
  <c r="AI23" i="2"/>
  <c r="AC23" i="2"/>
  <c r="BB23" i="2"/>
  <c r="AV23" i="2"/>
  <c r="AJ23" i="2"/>
  <c r="AD23" i="2"/>
  <c r="R23" i="2"/>
  <c r="AF23" i="2"/>
  <c r="AK23" i="2"/>
  <c r="BE15" i="2"/>
  <c r="AY15" i="2"/>
  <c r="AS15" i="2"/>
  <c r="AG15" i="2"/>
  <c r="U15" i="2"/>
  <c r="BF15" i="2"/>
  <c r="AZ15" i="2"/>
  <c r="AT15" i="2"/>
  <c r="AH15" i="2"/>
  <c r="AB15" i="2"/>
  <c r="BA15" i="2"/>
  <c r="AI15" i="2"/>
  <c r="AC15" i="2"/>
  <c r="BB15" i="2"/>
  <c r="AV15" i="2"/>
  <c r="AJ15" i="2"/>
  <c r="AD15" i="2"/>
  <c r="R15" i="2"/>
  <c r="BC15" i="2"/>
  <c r="AW15" i="2"/>
  <c r="AQ15" i="2"/>
  <c r="AE15" i="2"/>
  <c r="S15" i="2"/>
  <c r="BD15" i="2"/>
  <c r="AX15" i="2"/>
  <c r="AR15" i="2"/>
  <c r="T15" i="2"/>
  <c r="BD10" i="2"/>
  <c r="AX10" i="2"/>
  <c r="AR10" i="2"/>
  <c r="T10" i="2"/>
  <c r="BE10" i="2"/>
  <c r="AY10" i="2"/>
  <c r="AS10" i="2"/>
  <c r="AG10" i="2"/>
  <c r="U10" i="2"/>
  <c r="BF10" i="2"/>
  <c r="AZ10" i="2"/>
  <c r="AT10" i="2"/>
  <c r="AH10" i="2"/>
  <c r="AB10" i="2"/>
  <c r="BA10" i="2"/>
  <c r="AI10" i="2"/>
  <c r="AC10" i="2"/>
  <c r="BB10" i="2"/>
  <c r="AV10" i="2"/>
  <c r="AJ10" i="2"/>
  <c r="AD10" i="2"/>
  <c r="R10" i="2"/>
  <c r="BC10" i="2"/>
  <c r="AW10" i="2"/>
  <c r="AQ10" i="2"/>
  <c r="AE10" i="2"/>
  <c r="S10" i="2"/>
  <c r="V23" i="2"/>
  <c r="AF16" i="2"/>
  <c r="BC11" i="2"/>
  <c r="AW11" i="2"/>
  <c r="AQ11" i="2"/>
  <c r="AE11" i="2"/>
  <c r="S11" i="2"/>
  <c r="BD11" i="2"/>
  <c r="AX11" i="2"/>
  <c r="AR11" i="2"/>
  <c r="T11" i="2"/>
  <c r="BE11" i="2"/>
  <c r="AY11" i="2"/>
  <c r="AS11" i="2"/>
  <c r="AG11" i="2"/>
  <c r="U11" i="2"/>
  <c r="BF11" i="2"/>
  <c r="AZ11" i="2"/>
  <c r="AT11" i="2"/>
  <c r="AH11" i="2"/>
  <c r="AB11" i="2"/>
  <c r="BA11" i="2"/>
  <c r="AI11" i="2"/>
  <c r="AC11" i="2"/>
  <c r="BB11" i="2"/>
  <c r="AV11" i="2"/>
  <c r="AJ11" i="2"/>
  <c r="AD11" i="2"/>
  <c r="R11" i="2"/>
  <c r="AF11" i="2"/>
  <c r="AK11" i="2"/>
  <c r="BE9" i="2"/>
  <c r="AY9" i="2"/>
  <c r="AS9" i="2"/>
  <c r="AG9" i="2"/>
  <c r="U9" i="2"/>
  <c r="BF9" i="2"/>
  <c r="AZ9" i="2"/>
  <c r="AT9" i="2"/>
  <c r="AH9" i="2"/>
  <c r="AB9" i="2"/>
  <c r="BA9" i="2"/>
  <c r="AI9" i="2"/>
  <c r="AC9" i="2"/>
  <c r="BB9" i="2"/>
  <c r="AV9" i="2"/>
  <c r="AJ9" i="2"/>
  <c r="AD9" i="2"/>
  <c r="R9" i="2"/>
  <c r="BC9" i="2"/>
  <c r="AW9" i="2"/>
  <c r="AQ9" i="2"/>
  <c r="AE9" i="2"/>
  <c r="S9" i="2"/>
  <c r="BD9" i="2"/>
  <c r="AX9" i="2"/>
  <c r="AR9" i="2"/>
  <c r="T9" i="2"/>
  <c r="BE21" i="2"/>
  <c r="AY21" i="2"/>
  <c r="AS21" i="2"/>
  <c r="AG21" i="2"/>
  <c r="U21" i="2"/>
  <c r="BF21" i="2"/>
  <c r="AZ21" i="2"/>
  <c r="AT21" i="2"/>
  <c r="AH21" i="2"/>
  <c r="AB21" i="2"/>
  <c r="BA21" i="2"/>
  <c r="AI21" i="2"/>
  <c r="AC21" i="2"/>
  <c r="BB21" i="2"/>
  <c r="AV21" i="2"/>
  <c r="AJ21" i="2"/>
  <c r="AD21" i="2"/>
  <c r="R21" i="2"/>
  <c r="BC21" i="2"/>
  <c r="AW21" i="2"/>
  <c r="AQ21" i="2"/>
  <c r="AE21" i="2"/>
  <c r="S21" i="2"/>
  <c r="BD21" i="2"/>
  <c r="AX21" i="2"/>
  <c r="AR21" i="2"/>
  <c r="T21" i="2"/>
  <c r="BD4" i="2"/>
  <c r="AX4" i="2"/>
  <c r="AR4" i="2"/>
  <c r="T4" i="2"/>
  <c r="AT4" i="2"/>
  <c r="AH4" i="2"/>
  <c r="AB4" i="2"/>
  <c r="BE4" i="2"/>
  <c r="AY4" i="2"/>
  <c r="AS4" i="2"/>
  <c r="AG4" i="2"/>
  <c r="U4" i="2"/>
  <c r="BA4" i="2"/>
  <c r="AI4" i="2"/>
  <c r="AC4" i="2"/>
  <c r="AZ4" i="2"/>
  <c r="BB4" i="2"/>
  <c r="AV4" i="2"/>
  <c r="AJ4" i="2"/>
  <c r="AD4" i="2"/>
  <c r="R4" i="2"/>
  <c r="BF4" i="2"/>
  <c r="BC4" i="2"/>
  <c r="AW4" i="2"/>
  <c r="AQ4" i="2"/>
  <c r="AE4" i="2"/>
  <c r="S4" i="2"/>
  <c r="BD22" i="2"/>
  <c r="AX22" i="2"/>
  <c r="AR22" i="2"/>
  <c r="T22" i="2"/>
  <c r="BE22" i="2"/>
  <c r="AY22" i="2"/>
  <c r="AS22" i="2"/>
  <c r="AG22" i="2"/>
  <c r="U22" i="2"/>
  <c r="BF22" i="2"/>
  <c r="AZ22" i="2"/>
  <c r="AT22" i="2"/>
  <c r="AH22" i="2"/>
  <c r="AB22" i="2"/>
  <c r="BA22" i="2"/>
  <c r="AI22" i="2"/>
  <c r="AC22" i="2"/>
  <c r="BB22" i="2"/>
  <c r="AV22" i="2"/>
  <c r="AJ22" i="2"/>
  <c r="AD22" i="2"/>
  <c r="R22" i="2"/>
  <c r="BC22" i="2"/>
  <c r="AW22" i="2"/>
  <c r="AQ22" i="2"/>
  <c r="AE22" i="2"/>
  <c r="S22" i="2"/>
  <c r="AK21" i="2"/>
  <c r="BC5" i="2"/>
  <c r="AW5" i="2"/>
  <c r="AQ5" i="2"/>
  <c r="AE5" i="2"/>
  <c r="S5" i="2"/>
  <c r="BE5" i="2"/>
  <c r="U5" i="2"/>
  <c r="BD5" i="2"/>
  <c r="AX5" i="2"/>
  <c r="AR5" i="2"/>
  <c r="T5" i="2"/>
  <c r="AG5" i="2"/>
  <c r="AS5" i="2"/>
  <c r="BF5" i="2"/>
  <c r="AZ5" i="2"/>
  <c r="AT5" i="2"/>
  <c r="AH5" i="2"/>
  <c r="AB5" i="2"/>
  <c r="BA5" i="2"/>
  <c r="AI5" i="2"/>
  <c r="AC5" i="2"/>
  <c r="AY5" i="2"/>
  <c r="BB5" i="2"/>
  <c r="AV5" i="2"/>
  <c r="AJ5" i="2"/>
  <c r="AD5" i="2"/>
  <c r="R5" i="2"/>
  <c r="AF5" i="2"/>
  <c r="AK5" i="2"/>
  <c r="BD16" i="2"/>
  <c r="AX16" i="2"/>
  <c r="AR16" i="2"/>
  <c r="T16" i="2"/>
  <c r="BE16" i="2"/>
  <c r="AY16" i="2"/>
  <c r="AS16" i="2"/>
  <c r="AG16" i="2"/>
  <c r="U16" i="2"/>
  <c r="BF16" i="2"/>
  <c r="AZ16" i="2"/>
  <c r="AT16" i="2"/>
  <c r="AH16" i="2"/>
  <c r="AB16" i="2"/>
  <c r="BA16" i="2"/>
  <c r="AI16" i="2"/>
  <c r="AC16" i="2"/>
  <c r="BB16" i="2"/>
  <c r="AV16" i="2"/>
  <c r="AJ16" i="2"/>
  <c r="AD16" i="2"/>
  <c r="R16" i="2"/>
  <c r="BC16" i="2"/>
  <c r="AW16" i="2"/>
  <c r="AQ16" i="2"/>
  <c r="AE16" i="2"/>
  <c r="S16" i="2"/>
  <c r="AF9" i="2"/>
  <c r="V4" i="2"/>
  <c r="V22" i="2"/>
  <c r="AF21" i="2"/>
  <c r="BC17" i="2"/>
  <c r="AW17" i="2"/>
  <c r="AQ17" i="2"/>
  <c r="AE17" i="2"/>
  <c r="S17" i="2"/>
  <c r="BD17" i="2"/>
  <c r="AX17" i="2"/>
  <c r="AR17" i="2"/>
  <c r="T17" i="2"/>
  <c r="BE17" i="2"/>
  <c r="AY17" i="2"/>
  <c r="AS17" i="2"/>
  <c r="AG17" i="2"/>
  <c r="U17" i="2"/>
  <c r="BF17" i="2"/>
  <c r="AZ17" i="2"/>
  <c r="AT17" i="2"/>
  <c r="AH17" i="2"/>
  <c r="AB17" i="2"/>
  <c r="BA17" i="2"/>
  <c r="AI17" i="2"/>
  <c r="AC17" i="2"/>
  <c r="BB17" i="2"/>
  <c r="AV17" i="2"/>
  <c r="AJ17" i="2"/>
  <c r="AD17" i="2"/>
  <c r="R17" i="2"/>
  <c r="AF17" i="2"/>
  <c r="AK17" i="2"/>
  <c r="V5" i="2"/>
  <c r="AK22" i="2"/>
  <c r="V16" i="2"/>
  <c r="C109" i="4" l="1"/>
  <c r="C106" i="4"/>
  <c r="C103" i="4"/>
  <c r="C100" i="4"/>
  <c r="C89" i="4"/>
  <c r="C82" i="4"/>
  <c r="C72" i="4"/>
  <c r="C69" i="4"/>
  <c r="C6" i="4"/>
  <c r="C16" i="4"/>
  <c r="C27" i="4"/>
  <c r="C29" i="4"/>
  <c r="C32" i="4"/>
  <c r="C34" i="4"/>
  <c r="C43" i="4"/>
  <c r="C53" i="4"/>
  <c r="C64" i="4"/>
  <c r="C66" i="4"/>
  <c r="G12" i="4" l="1"/>
  <c r="B34" i="2" l="1"/>
  <c r="B32" i="2"/>
  <c r="B31" i="2"/>
  <c r="B30" i="2"/>
  <c r="B35" i="2"/>
  <c r="B33" i="2"/>
  <c r="B41" i="2"/>
  <c r="D5" i="5"/>
  <c r="D6" i="5"/>
  <c r="D13" i="5"/>
  <c r="D9" i="5"/>
  <c r="D15" i="5"/>
  <c r="D10" i="5"/>
  <c r="D12" i="5"/>
  <c r="D8" i="5"/>
  <c r="D7" i="5"/>
  <c r="D14" i="5"/>
  <c r="F89" i="4"/>
  <c r="C49" i="4"/>
  <c r="C52" i="4" s="1"/>
  <c r="C88" i="4" s="1"/>
  <c r="C15" i="4"/>
  <c r="G15" i="4" s="1"/>
  <c r="B40" i="2" l="1"/>
  <c r="B39" i="2"/>
  <c r="G88" i="4"/>
  <c r="F82" i="4"/>
  <c r="R7" i="1"/>
  <c r="I7" i="1" l="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F7" i="1"/>
  <c r="G7" i="1"/>
  <c r="F8" i="1"/>
  <c r="G8" i="1"/>
  <c r="F9" i="1"/>
  <c r="G9" i="1"/>
  <c r="F10" i="1"/>
  <c r="G10" i="1"/>
  <c r="F11" i="1"/>
  <c r="G11" i="1"/>
  <c r="F12" i="1"/>
  <c r="G12" i="1"/>
  <c r="F13" i="1"/>
  <c r="G13" i="1"/>
  <c r="F14" i="1"/>
  <c r="G14" i="1"/>
  <c r="F15" i="1"/>
  <c r="G15" i="1"/>
  <c r="F16" i="1"/>
  <c r="G16" i="1"/>
  <c r="F17" i="1"/>
  <c r="G17" i="1"/>
  <c r="F18" i="1"/>
  <c r="G18" i="1"/>
  <c r="F19" i="1"/>
  <c r="G19" i="1"/>
  <c r="F20" i="1"/>
  <c r="G20" i="1"/>
  <c r="F21" i="1"/>
  <c r="G21" i="1"/>
  <c r="F22" i="1"/>
  <c r="G22" i="1"/>
  <c r="F23" i="1"/>
  <c r="G23" i="1"/>
  <c r="F24" i="1"/>
  <c r="G24" i="1"/>
  <c r="F25" i="1"/>
  <c r="G25" i="1"/>
  <c r="F26" i="1"/>
  <c r="G26" i="1"/>
  <c r="F27" i="1"/>
  <c r="G27" i="1"/>
  <c r="F28" i="1"/>
  <c r="G28" i="1"/>
  <c r="F29" i="1"/>
  <c r="G29" i="1"/>
  <c r="F30" i="1"/>
  <c r="G30" i="1"/>
  <c r="F31" i="1"/>
  <c r="G31" i="1"/>
  <c r="F32" i="1"/>
  <c r="G32" i="1"/>
  <c r="F33" i="1"/>
  <c r="G33" i="1"/>
  <c r="F34" i="1"/>
  <c r="G34" i="1"/>
  <c r="F35" i="1"/>
  <c r="G35" i="1"/>
  <c r="F36" i="1"/>
  <c r="G36" i="1"/>
  <c r="F37" i="1"/>
  <c r="G37" i="1"/>
  <c r="F38" i="1"/>
  <c r="G38" i="1"/>
  <c r="F39" i="1"/>
  <c r="G39" i="1"/>
  <c r="F40" i="1"/>
  <c r="G40" i="1"/>
  <c r="F41" i="1"/>
  <c r="G41" i="1"/>
  <c r="F42" i="1"/>
  <c r="G42" i="1"/>
  <c r="F43" i="1"/>
  <c r="G43" i="1"/>
  <c r="F44" i="1"/>
  <c r="G44" i="1"/>
  <c r="F45" i="1"/>
  <c r="G45" i="1"/>
  <c r="F46" i="1"/>
  <c r="G46" i="1"/>
  <c r="F47" i="1"/>
  <c r="G47" i="1"/>
  <c r="F48" i="1"/>
  <c r="G48" i="1"/>
  <c r="F49" i="1"/>
  <c r="G49" i="1"/>
  <c r="F50" i="1"/>
  <c r="G50" i="1"/>
  <c r="F51" i="1"/>
  <c r="G51" i="1"/>
  <c r="F52" i="1"/>
  <c r="G52" i="1"/>
  <c r="F53" i="1"/>
  <c r="G53" i="1"/>
  <c r="F54" i="1"/>
  <c r="G54" i="1"/>
  <c r="F55" i="1"/>
  <c r="G55" i="1"/>
  <c r="F56" i="1"/>
  <c r="G56" i="1"/>
  <c r="F57" i="1"/>
  <c r="G57" i="1"/>
  <c r="F58" i="1"/>
  <c r="G58" i="1"/>
  <c r="F59" i="1"/>
  <c r="G59" i="1"/>
  <c r="F60" i="1"/>
  <c r="G60" i="1"/>
  <c r="F61" i="1"/>
  <c r="G61" i="1"/>
  <c r="F62" i="1"/>
  <c r="G62" i="1"/>
  <c r="F63" i="1"/>
  <c r="G63" i="1"/>
  <c r="F64" i="1"/>
  <c r="G64" i="1"/>
  <c r="F65" i="1"/>
  <c r="G65" i="1"/>
  <c r="F66" i="1"/>
  <c r="G66" i="1"/>
  <c r="F67" i="1"/>
  <c r="G67" i="1"/>
  <c r="F68" i="1"/>
  <c r="G68" i="1"/>
  <c r="F69" i="1"/>
  <c r="G69" i="1"/>
  <c r="F70" i="1"/>
  <c r="G70" i="1"/>
  <c r="F71" i="1"/>
  <c r="G71" i="1"/>
  <c r="F72" i="1"/>
  <c r="G72" i="1"/>
  <c r="F73" i="1"/>
  <c r="G73" i="1"/>
  <c r="F74" i="1"/>
  <c r="G74" i="1"/>
  <c r="F75" i="1"/>
  <c r="G75" i="1"/>
  <c r="F76" i="1"/>
  <c r="G76" i="1"/>
  <c r="F77" i="1"/>
  <c r="G77" i="1"/>
  <c r="F78" i="1"/>
  <c r="G78" i="1"/>
  <c r="F79" i="1"/>
  <c r="G79" i="1"/>
  <c r="F80" i="1"/>
  <c r="G80" i="1"/>
  <c r="F81" i="1"/>
  <c r="G81" i="1"/>
  <c r="F82" i="1"/>
  <c r="G82" i="1"/>
  <c r="F83" i="1"/>
  <c r="G83" i="1"/>
  <c r="F84" i="1"/>
  <c r="G84" i="1"/>
  <c r="F85" i="1"/>
  <c r="G85" i="1"/>
  <c r="F86" i="1"/>
  <c r="G86" i="1"/>
  <c r="F87" i="1"/>
  <c r="G87" i="1"/>
  <c r="F88" i="1"/>
  <c r="G88" i="1"/>
  <c r="F89" i="1"/>
  <c r="G89" i="1"/>
  <c r="F90" i="1"/>
  <c r="G90" i="1"/>
  <c r="F91" i="1"/>
  <c r="G91" i="1"/>
  <c r="F92" i="1"/>
  <c r="G92" i="1"/>
  <c r="F93" i="1"/>
  <c r="G93" i="1"/>
  <c r="F94" i="1"/>
  <c r="G94" i="1"/>
  <c r="F95" i="1"/>
  <c r="G95" i="1"/>
  <c r="F96" i="1"/>
  <c r="G96" i="1"/>
  <c r="F97" i="1"/>
  <c r="G97" i="1"/>
  <c r="F98" i="1"/>
  <c r="G98" i="1"/>
  <c r="F99" i="1"/>
  <c r="G99" i="1"/>
  <c r="F100" i="1"/>
  <c r="G100" i="1"/>
  <c r="F101" i="1"/>
  <c r="G101" i="1"/>
  <c r="F102" i="1"/>
  <c r="G102" i="1"/>
  <c r="F103" i="1"/>
  <c r="G103" i="1"/>
  <c r="F104" i="1"/>
  <c r="G104" i="1"/>
  <c r="F105" i="1"/>
  <c r="G105" i="1"/>
  <c r="F106" i="1"/>
  <c r="G106" i="1"/>
  <c r="F107" i="1"/>
  <c r="G107" i="1"/>
  <c r="F108" i="1"/>
  <c r="G108" i="1"/>
  <c r="F109" i="1"/>
  <c r="G109" i="1"/>
  <c r="F110" i="1"/>
  <c r="G110" i="1"/>
  <c r="F111" i="1"/>
  <c r="G111" i="1"/>
  <c r="F112" i="1"/>
  <c r="G112" i="1"/>
  <c r="F113" i="1"/>
  <c r="G113" i="1"/>
  <c r="F114" i="1"/>
  <c r="G114" i="1"/>
  <c r="F115" i="1"/>
  <c r="G115" i="1"/>
  <c r="F116" i="1"/>
  <c r="G116" i="1"/>
  <c r="F117" i="1"/>
  <c r="G117" i="1"/>
  <c r="F118" i="1"/>
  <c r="G118" i="1"/>
  <c r="F119" i="1"/>
  <c r="G119" i="1"/>
  <c r="F120" i="1"/>
  <c r="G120" i="1"/>
  <c r="F121" i="1"/>
  <c r="G121" i="1"/>
  <c r="F122" i="1"/>
  <c r="G122" i="1"/>
  <c r="F123" i="1"/>
  <c r="G123" i="1"/>
  <c r="F124" i="1"/>
  <c r="G124" i="1"/>
  <c r="F125" i="1"/>
  <c r="G125" i="1"/>
  <c r="F126" i="1"/>
  <c r="G126" i="1"/>
  <c r="F127" i="1"/>
  <c r="G127" i="1"/>
  <c r="F128" i="1"/>
  <c r="G128" i="1"/>
  <c r="F129" i="1"/>
  <c r="G129" i="1"/>
  <c r="F130" i="1"/>
  <c r="G130" i="1"/>
  <c r="F131" i="1"/>
  <c r="G131" i="1"/>
  <c r="F132" i="1"/>
  <c r="G132" i="1"/>
  <c r="F133" i="1"/>
  <c r="G133" i="1"/>
  <c r="F134" i="1"/>
  <c r="G134" i="1"/>
  <c r="F135" i="1"/>
  <c r="G135" i="1"/>
  <c r="F136" i="1"/>
  <c r="G136" i="1"/>
  <c r="F137" i="1"/>
  <c r="G137" i="1"/>
  <c r="F138" i="1"/>
  <c r="G138" i="1"/>
  <c r="F139" i="1"/>
  <c r="G139" i="1"/>
  <c r="F140" i="1"/>
  <c r="G140" i="1"/>
  <c r="F141" i="1"/>
  <c r="G141" i="1"/>
  <c r="F142" i="1"/>
  <c r="G142" i="1"/>
  <c r="F143" i="1"/>
  <c r="G143" i="1"/>
  <c r="F144" i="1"/>
  <c r="G144" i="1"/>
  <c r="F145" i="1"/>
  <c r="G145" i="1"/>
  <c r="F146" i="1"/>
  <c r="G146" i="1"/>
  <c r="F147" i="1"/>
  <c r="G147" i="1"/>
  <c r="F148" i="1"/>
  <c r="G148" i="1"/>
  <c r="F149" i="1"/>
  <c r="G149" i="1"/>
  <c r="F150" i="1"/>
  <c r="G150" i="1"/>
  <c r="F151" i="1"/>
  <c r="G151" i="1"/>
  <c r="F152" i="1"/>
  <c r="G152" i="1"/>
  <c r="F153" i="1"/>
  <c r="G153" i="1"/>
  <c r="F154" i="1"/>
  <c r="G154" i="1"/>
  <c r="F155" i="1"/>
  <c r="G155" i="1"/>
  <c r="I6" i="1"/>
  <c r="G6" i="1"/>
  <c r="F6" i="1"/>
  <c r="F72" i="4"/>
  <c r="F69" i="4"/>
  <c r="F66" i="4"/>
  <c r="F64" i="4"/>
  <c r="E63" i="4"/>
  <c r="E62" i="4"/>
  <c r="E61" i="4"/>
  <c r="E60" i="4"/>
  <c r="E59" i="4"/>
  <c r="F58" i="4"/>
  <c r="E58" i="4" s="1"/>
  <c r="F57" i="4"/>
  <c r="E57" i="4" s="1"/>
  <c r="F56" i="4"/>
  <c r="E56" i="4" s="1"/>
  <c r="F53" i="4"/>
  <c r="E49" i="4"/>
  <c r="F43" i="4"/>
  <c r="F34" i="4"/>
  <c r="F32" i="4"/>
  <c r="F29" i="4"/>
  <c r="F27" i="4"/>
  <c r="F16" i="4"/>
  <c r="B52" i="4"/>
  <c r="G52" i="4" s="1"/>
  <c r="B49" i="4"/>
  <c r="F6" i="4"/>
  <c r="G49" i="4" l="1"/>
  <c r="H140" i="1" l="1"/>
  <c r="H118" i="1"/>
  <c r="H123" i="1"/>
  <c r="H122" i="1"/>
  <c r="H124" i="1"/>
  <c r="H115" i="1"/>
  <c r="G33" i="4" s="1"/>
  <c r="H117" i="1"/>
  <c r="G36" i="4" s="1"/>
  <c r="H116" i="1"/>
  <c r="G31" i="4" s="1"/>
  <c r="H144" i="1"/>
  <c r="H146" i="1"/>
  <c r="H145" i="1"/>
  <c r="H139" i="1"/>
  <c r="G74" i="4" s="1"/>
  <c r="H138" i="1"/>
  <c r="G68" i="4" s="1"/>
  <c r="H137" i="1"/>
  <c r="G71" i="4" s="1"/>
  <c r="H135" i="1"/>
  <c r="H127" i="1"/>
  <c r="H153" i="1"/>
  <c r="H131" i="1"/>
  <c r="H129" i="1"/>
  <c r="H152" i="1"/>
  <c r="H126" i="1"/>
  <c r="H155" i="1"/>
  <c r="H151" i="1"/>
  <c r="H128" i="1"/>
  <c r="H133" i="1"/>
  <c r="H130" i="1"/>
  <c r="H150" i="1"/>
  <c r="H148" i="1"/>
  <c r="H149" i="1"/>
  <c r="H154" i="1"/>
  <c r="H132" i="1"/>
  <c r="H113" i="1"/>
  <c r="H114" i="1"/>
  <c r="H147" i="1"/>
  <c r="H143" i="1"/>
  <c r="H142" i="1"/>
  <c r="H141" i="1"/>
  <c r="H136" i="1"/>
  <c r="H134" i="1"/>
  <c r="H125" i="1"/>
  <c r="H121" i="1"/>
  <c r="H120" i="1"/>
  <c r="H119" i="1"/>
  <c r="H112" i="1"/>
  <c r="H53" i="1" l="1"/>
  <c r="G70" i="4" s="1"/>
  <c r="G69" i="4" s="1"/>
  <c r="G121" i="4"/>
  <c r="H55" i="1"/>
  <c r="H51" i="1"/>
  <c r="H50" i="1"/>
  <c r="H39" i="1"/>
  <c r="H35" i="1"/>
  <c r="H40" i="1"/>
  <c r="H22" i="1"/>
  <c r="H23" i="1"/>
  <c r="H12" i="1"/>
  <c r="H6" i="1"/>
  <c r="G28" i="4" s="1"/>
  <c r="G27" i="4" s="1"/>
  <c r="H7" i="1"/>
  <c r="H11" i="1"/>
  <c r="G35" i="4" s="1"/>
  <c r="G34" i="4" s="1"/>
  <c r="H10" i="1"/>
  <c r="G30" i="4" s="1"/>
  <c r="G29" i="4" s="1"/>
  <c r="H86" i="1"/>
  <c r="H85" i="1"/>
  <c r="H88" i="1"/>
  <c r="H89" i="1"/>
  <c r="H84" i="1"/>
  <c r="H66" i="1"/>
  <c r="G46" i="4" s="1"/>
  <c r="G43" i="4" s="1"/>
  <c r="H67" i="1"/>
  <c r="G65" i="4" s="1"/>
  <c r="H28" i="1"/>
  <c r="H32" i="1"/>
  <c r="H33" i="1"/>
  <c r="H111" i="1"/>
  <c r="H110" i="1"/>
  <c r="H108" i="1"/>
  <c r="H109" i="1"/>
  <c r="H54" i="1"/>
  <c r="G67" i="4" s="1"/>
  <c r="G66" i="4" s="1"/>
  <c r="H104" i="1"/>
  <c r="H105" i="1"/>
  <c r="H48" i="1"/>
  <c r="H49" i="1"/>
  <c r="H96" i="1"/>
  <c r="H97" i="1"/>
  <c r="G92" i="4" s="1"/>
  <c r="G89" i="4" s="1"/>
  <c r="H103" i="1"/>
  <c r="H102" i="1"/>
  <c r="H62" i="1"/>
  <c r="H61" i="1"/>
  <c r="H57" i="1"/>
  <c r="H45" i="1"/>
  <c r="H44" i="1"/>
  <c r="H99" i="1"/>
  <c r="H98" i="1"/>
  <c r="H77" i="1"/>
  <c r="G111" i="4" s="1"/>
  <c r="G109" i="4" s="1"/>
  <c r="H72" i="1"/>
  <c r="G102" i="4" s="1"/>
  <c r="G100" i="4" s="1"/>
  <c r="H76" i="1"/>
  <c r="G108" i="4" s="1"/>
  <c r="G106" i="4" s="1"/>
  <c r="H73" i="1"/>
  <c r="G105" i="4" s="1"/>
  <c r="G103" i="4" s="1"/>
  <c r="H74" i="1"/>
  <c r="H71" i="1"/>
  <c r="H70" i="1"/>
  <c r="H100" i="1"/>
  <c r="H101" i="1"/>
  <c r="G73" i="4"/>
  <c r="H91" i="1"/>
  <c r="H95" i="1"/>
  <c r="H90" i="1"/>
  <c r="H94" i="1"/>
  <c r="H92" i="1"/>
  <c r="H27" i="1"/>
  <c r="H26" i="1"/>
  <c r="H19" i="1"/>
  <c r="H18" i="1"/>
  <c r="H14" i="1"/>
  <c r="H13" i="1"/>
  <c r="H107" i="1"/>
  <c r="H106" i="1"/>
  <c r="H82" i="1"/>
  <c r="H83" i="1"/>
  <c r="H80" i="1"/>
  <c r="H79" i="1"/>
  <c r="H78" i="1"/>
  <c r="G32" i="4"/>
  <c r="H9" i="1"/>
  <c r="H8" i="1"/>
  <c r="H41" i="1"/>
  <c r="H38" i="1"/>
  <c r="H37" i="1"/>
  <c r="H36" i="1"/>
  <c r="H75" i="1"/>
  <c r="H34" i="1"/>
  <c r="H31" i="1"/>
  <c r="H30" i="1"/>
  <c r="H29" i="1"/>
  <c r="H52" i="1"/>
  <c r="H56" i="1"/>
  <c r="H63" i="1"/>
  <c r="H60" i="1"/>
  <c r="H59" i="1"/>
  <c r="H58" i="1"/>
  <c r="H43" i="1"/>
  <c r="H42" i="1"/>
  <c r="H87" i="1"/>
  <c r="H17" i="1"/>
  <c r="H16" i="1"/>
  <c r="H15" i="1"/>
  <c r="H69" i="1"/>
  <c r="H68" i="1"/>
  <c r="H93" i="1"/>
  <c r="H47" i="1"/>
  <c r="H46" i="1"/>
  <c r="H81" i="1"/>
  <c r="H25" i="1"/>
  <c r="H24" i="1"/>
  <c r="H65" i="1"/>
  <c r="H64" i="1"/>
  <c r="H21" i="1"/>
  <c r="H20" i="1"/>
  <c r="G9" i="4" l="1"/>
  <c r="G6" i="4" s="1"/>
  <c r="G85" i="4"/>
  <c r="G82" i="4" s="1"/>
  <c r="G94" i="4" s="1"/>
  <c r="G113" i="4"/>
  <c r="G64" i="4"/>
  <c r="G72" i="4"/>
  <c r="D19" i="4" l="1"/>
  <c r="D56" i="4" s="1"/>
  <c r="D24" i="4"/>
  <c r="D23" i="4"/>
  <c r="G19" i="4" l="1"/>
  <c r="D26" i="4"/>
  <c r="D63" i="4" s="1"/>
  <c r="D25" i="4"/>
  <c r="D62" i="4" s="1"/>
  <c r="D21" i="4"/>
  <c r="G21" i="4" s="1"/>
  <c r="B58" i="4" s="1"/>
  <c r="D20" i="4"/>
  <c r="G20" i="4" s="1"/>
  <c r="B57" i="4" s="1"/>
  <c r="D22" i="4"/>
  <c r="G23" i="4"/>
  <c r="B60" i="4" s="1"/>
  <c r="D60" i="4"/>
  <c r="G24" i="4"/>
  <c r="B61" i="4" s="1"/>
  <c r="D61" i="4"/>
  <c r="G25" i="4" l="1"/>
  <c r="B62" i="4" s="1"/>
  <c r="G62" i="4" s="1"/>
  <c r="B56" i="4"/>
  <c r="G56" i="4" s="1"/>
  <c r="G26" i="4"/>
  <c r="B63" i="4" s="1"/>
  <c r="G63" i="4" s="1"/>
  <c r="D57" i="4"/>
  <c r="G57" i="4" s="1"/>
  <c r="D58" i="4"/>
  <c r="G58" i="4" s="1"/>
  <c r="G61" i="4"/>
  <c r="G60" i="4"/>
  <c r="D59" i="4"/>
  <c r="G22" i="4"/>
  <c r="B59" i="4" s="1"/>
  <c r="G16" i="4" l="1"/>
  <c r="G37" i="4" s="1"/>
  <c r="G59" i="4"/>
  <c r="G53" i="4" s="1"/>
  <c r="G76" i="4" l="1"/>
</calcChain>
</file>

<file path=xl/sharedStrings.xml><?xml version="1.0" encoding="utf-8"?>
<sst xmlns="http://schemas.openxmlformats.org/spreadsheetml/2006/main" count="23518" uniqueCount="13864">
  <si>
    <t>NÍVEL DE INTEREFERÊNCIA/TIPO DE MATERIAL DE ATERRO</t>
  </si>
  <si>
    <t>EQUIPAMENTO/TIPO DE MATERIAL DE ATERRO</t>
  </si>
  <si>
    <t>LARGURA DA VALA</t>
  </si>
  <si>
    <t>GRUPO DE SERVIÇOS</t>
  </si>
  <si>
    <t>CÓDIGO</t>
  </si>
  <si>
    <t>DESCRIÇÃO</t>
  </si>
  <si>
    <t>UNID.</t>
  </si>
  <si>
    <t>QUANT.</t>
  </si>
  <si>
    <t>CUSTO UNIT.</t>
  </si>
  <si>
    <t>ALTO</t>
  </si>
  <si>
    <t>ESCAVADEIRA HIDRÁULICA</t>
  </si>
  <si>
    <t>MENOR QUE 1,50M</t>
  </si>
  <si>
    <t>Escavação para galerias</t>
  </si>
  <si>
    <t>ENTRE 1,50M E 2,50M</t>
  </si>
  <si>
    <t>BAIXO</t>
  </si>
  <si>
    <t>RETROESCAVADEIRA</t>
  </si>
  <si>
    <t>MENOR QUE 0,80M</t>
  </si>
  <si>
    <t>ENTRE 0,80M E 1,50M</t>
  </si>
  <si>
    <t>AREIA</t>
  </si>
  <si>
    <t>Aterro de vala</t>
  </si>
  <si>
    <t>SOLO</t>
  </si>
  <si>
    <t>Reaterro de vala</t>
  </si>
  <si>
    <t>PONTALETEAMENTO</t>
  </si>
  <si>
    <t>Escoramento</t>
  </si>
  <si>
    <t>DESCONTINUO</t>
  </si>
  <si>
    <t>Lastro de vala (manual)</t>
  </si>
  <si>
    <t xml:space="preserve">MAIOR/IGUAL A 1,50M </t>
  </si>
  <si>
    <t>Lastro de vala (mecanizado)</t>
  </si>
  <si>
    <t>BRITA</t>
  </si>
  <si>
    <t>MENOR QUE 1,5M</t>
  </si>
  <si>
    <t>Escavação para PV</t>
  </si>
  <si>
    <t>ENTRE 1,50M A 2,50M</t>
  </si>
  <si>
    <t>ENTRE 0,80M A 1,5M</t>
  </si>
  <si>
    <t>Reaterro para PV</t>
  </si>
  <si>
    <t>ENTRE  3,0M A 4,5M</t>
  </si>
  <si>
    <t>ENTRE 4,5M A 6,0M</t>
  </si>
  <si>
    <t>ENTRE 1,5M A 2,5M</t>
  </si>
  <si>
    <t>ENTRE 1,5 M A 2,5M</t>
  </si>
  <si>
    <t>ENTRE 0,8M A 1,5M</t>
  </si>
  <si>
    <t>DRENAGEM</t>
  </si>
  <si>
    <t>PARA GALERIAS</t>
  </si>
  <si>
    <t>PARA PV</t>
  </si>
  <si>
    <t>Logradouro</t>
  </si>
  <si>
    <t>PV Montante</t>
  </si>
  <si>
    <t>PV Jusante</t>
  </si>
  <si>
    <t>Cota tampa montante</t>
  </si>
  <si>
    <t>Cota fundo montante</t>
  </si>
  <si>
    <t>H Montante</t>
  </si>
  <si>
    <t>Cota tampa jusante</t>
  </si>
  <si>
    <t>Cota fundo jusante</t>
  </si>
  <si>
    <t>H Jusante</t>
  </si>
  <si>
    <t>H média (inclusive embasamento - considerado apenas para as composições de escavação e escoramento)</t>
  </si>
  <si>
    <t>H média (exclusive embasamento - considerado apenas para as composições de aterro e reaterro)</t>
  </si>
  <si>
    <t>Extensão</t>
  </si>
  <si>
    <t>Largura vala</t>
  </si>
  <si>
    <t>Largura interna do PV a montante</t>
  </si>
  <si>
    <t>Profundidade de escavação PV a montante</t>
  </si>
  <si>
    <t>Complemento da altura do PV</t>
  </si>
  <si>
    <t>PARA GALERIAS Composição de escavação com escavadeira hidráulica - alto nível de interferência(M3)</t>
  </si>
  <si>
    <t>PARA GALERIAS Composição de escavação com escavadeira hidráulica - baixo nível de interferência(M3)</t>
  </si>
  <si>
    <t>PARA GALERIAS Composição de escavação com retroescavadeira -  alto nível de interferência (M3)</t>
  </si>
  <si>
    <t>PARA GALERIAS Composição de escavação com retroescavadeira - baixo nível de interferência (M3)</t>
  </si>
  <si>
    <t>PARA GALERIAS Volume escavação (M3)</t>
  </si>
  <si>
    <t>PARA PV Composição de escavação com escavadeira hidráulica - alto nível de interferência(M3)</t>
  </si>
  <si>
    <t>PARA PV Composição de escavação com escavadeira hidráulica - baixo nível de interferência(M3)</t>
  </si>
  <si>
    <t>PARA PV Composição de escavação com retroescavadeira -  alto nível de interferência (M3)</t>
  </si>
  <si>
    <t>PARA PV Composição de escavação com retroescavadeira - baixo nível de interferência (M3)</t>
  </si>
  <si>
    <t>PARA PV Volume escavação (M3)</t>
  </si>
  <si>
    <t>Composição de ATERRO com escavadeira hidráulica - AREIA(M3)</t>
  </si>
  <si>
    <t>Composição de ATERRO com escavadeira hidráulica - SOLO(M3)</t>
  </si>
  <si>
    <t>Composição de ATERRO retroescavadeira -  AREIA (M3)</t>
  </si>
  <si>
    <t>Composição de ATERRO retroescavadeira -  SOLO (M3)</t>
  </si>
  <si>
    <t>Volume de aterro (M3)</t>
  </si>
  <si>
    <t>Composição de REATERRO com escavadeira hidráulica - ALTO NÍVEL DE INTERFERÊNCIA(M3)</t>
  </si>
  <si>
    <t>Composição de REATERRO com escavadeira hidráulica - BAIXO NÍVEL DE INTERFERÊNCIA(M3)</t>
  </si>
  <si>
    <t>Composição de REATERRO retroescavadeira - ALTO NÍVEL DE INTERFERÊNCIA(M3)</t>
  </si>
  <si>
    <t>Composição de REATERRO retroescavadeira -  BAIXO NÍVEL DE INTERFERÊNCIA(M3)</t>
  </si>
  <si>
    <t>Volume de reaterro (M3)</t>
  </si>
  <si>
    <t>Composição de ESCORAMENTO - PONTALETEAMENTO - ALTO NÍVEL DE INTERFERÊNCIA(M3)</t>
  </si>
  <si>
    <t>Composição de ESCORAMENTO - PONTALETEAMENTO - BAIXO NÍVEL DE INTERFERÊNCIA(M3)</t>
  </si>
  <si>
    <t>Composição de ESCORAMENTO DESCONTÍNUO - ALTO NÍVEL DE INTERFERÊNCIA(M3)</t>
  </si>
  <si>
    <t>Composição de ESCORAMENTO DESCONTÍNUO-  BAIXO NÍVEL DE INTERFERÊNCIA(M3)</t>
  </si>
  <si>
    <t>Área de pontaleteamento (M2)</t>
  </si>
  <si>
    <t>Composição de LASTRO DE VALA (lançamento manual) - AREIA- BAIXO NÍVEL DE INTERFERÊNCIA(M3)</t>
  </si>
  <si>
    <t>Composição de LASTRO DE VALA (lançamento manual) - AREIA- ALTO NÍVEL DE INTERFERÊNCIA(M3)</t>
  </si>
  <si>
    <t>Composição de LASTRO DE VALA (lançamento manual) - BRITA- BAIXO NÍVEL DE INTERFERÊNCIA(M3)</t>
  </si>
  <si>
    <t>Composição de LATRO DE VALA (lançamento manual) - BRITA - ALTO NÍVEL DE INTERFERÊNCIA(M3)</t>
  </si>
  <si>
    <t>Volume de lastro de vala (M3)</t>
  </si>
  <si>
    <t>DESCRICAO DA COMPOSICAO</t>
  </si>
  <si>
    <t>UNIDADE</t>
  </si>
  <si>
    <t>CUSTO TOTAL</t>
  </si>
  <si>
    <t>M</t>
  </si>
  <si>
    <t>UN</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</si>
  <si>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</si>
  <si>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</si>
  <si>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</si>
  <si>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</si>
  <si>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</si>
  <si>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</si>
  <si>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</si>
  <si>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</si>
  <si>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</si>
  <si>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</si>
  <si>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</si>
  <si>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</si>
  <si>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</si>
  <si>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</si>
  <si>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</si>
  <si>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</si>
  <si>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</si>
  <si>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</si>
  <si>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</si>
  <si>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</si>
  <si>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</si>
  <si>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</si>
  <si>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</si>
  <si>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</si>
  <si>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</si>
  <si>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</si>
  <si>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</si>
  <si>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</si>
  <si>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</si>
  <si>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</si>
  <si>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</si>
  <si>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</si>
  <si>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</si>
  <si>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</si>
  <si>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</si>
  <si>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</si>
  <si>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</si>
  <si>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</si>
  <si>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</si>
  <si>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</si>
  <si>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</si>
  <si>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</si>
  <si>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</si>
  <si>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</si>
  <si>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</si>
  <si>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</si>
  <si>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</si>
  <si>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</si>
  <si>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</si>
  <si>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</si>
  <si>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</si>
  <si>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</si>
  <si>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</si>
  <si>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</si>
  <si>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</si>
  <si>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</si>
  <si>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KG</t>
  </si>
  <si>
    <t>M2</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</si>
  <si>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</si>
  <si>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</si>
  <si>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</si>
  <si>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</si>
  <si>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</si>
  <si>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</si>
  <si>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</si>
  <si>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</si>
  <si>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</si>
  <si>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</si>
  <si>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</si>
  <si>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</si>
  <si>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MES</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</si>
  <si>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</si>
  <si>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</si>
  <si>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</si>
  <si>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</si>
  <si>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</si>
  <si>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</si>
  <si>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</si>
  <si>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</si>
  <si>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</si>
  <si>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</si>
  <si>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</si>
  <si>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</si>
  <si>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</si>
  <si>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</si>
  <si>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</si>
  <si>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</si>
  <si>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</si>
  <si>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</si>
  <si>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</si>
  <si>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</si>
  <si>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</si>
  <si>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</si>
  <si>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</si>
  <si>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</si>
  <si>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</si>
  <si>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</si>
  <si>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</si>
  <si>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</si>
  <si>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</si>
  <si>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</si>
  <si>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</si>
  <si>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</si>
  <si>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</si>
  <si>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</si>
  <si>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</si>
  <si>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</si>
  <si>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</si>
  <si>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GRUPO DE SOLDAGEM COM GERADOR A DIESEL 60 CV PARA SOLDA ELÉTRICA, SOBRE 04 RODAS, COM MOTOR 4 CILINDROS 600 A - CHP DIURNO. AF_02/2016</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</si>
  <si>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</si>
  <si>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</si>
  <si>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</si>
  <si>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</si>
  <si>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</si>
  <si>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TRATOR DE ESTEIRAS, POTÊNCIA 100 HP, PESO OPERACIONAL 9,4 T, COM LÂMINA 2,19 M3 - CHP DIURNO. AF_06/2014</t>
  </si>
  <si>
    <t>TRATOR DE PNEUS, POTÊNCIA 85 CV, TRAÇÃO 4X4, PESO COM LASTRO DE 4.675 KG - CHP DIURNO. AF_06/2014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</si>
  <si>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</si>
  <si>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</si>
  <si>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</si>
  <si>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</si>
  <si>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</si>
  <si>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</si>
  <si>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</si>
  <si>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</si>
  <si>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</si>
  <si>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</si>
  <si>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</si>
  <si>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</si>
  <si>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</si>
  <si>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</si>
  <si>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</si>
  <si>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</si>
  <si>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</si>
  <si>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</si>
  <si>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</si>
  <si>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</si>
  <si>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</si>
  <si>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</si>
  <si>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</si>
  <si>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</si>
  <si>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</si>
  <si>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</si>
  <si>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</si>
  <si>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</si>
  <si>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</si>
  <si>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</si>
  <si>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</si>
  <si>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</si>
  <si>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</si>
  <si>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</si>
  <si>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</si>
  <si>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</si>
  <si>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</si>
  <si>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</si>
  <si>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</si>
  <si>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</si>
  <si>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GUINCHO ELÉTRICO DE COLUNA, CAPACIDADE 400 KG, COM MOTO FREIO, MOTOR TRIFÁSICO DE 1,25 CV - CHP DIURNO. AF_03/2016</t>
  </si>
  <si>
    <t>GUINDASTE HIDRÁULICO AUTOPROPELIDO, COM LANÇA TELESCÓPICA 40 M, CAPACIDADE MÁXIMA 60 T, POTÊNCIA 260 KW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</si>
  <si>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</si>
  <si>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</si>
  <si>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</si>
  <si>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</si>
  <si>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</si>
  <si>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</si>
  <si>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</si>
  <si>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</si>
  <si>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</si>
  <si>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</si>
  <si>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</si>
  <si>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</si>
  <si>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</si>
  <si>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</si>
  <si>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</si>
  <si>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</si>
  <si>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</si>
  <si>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</si>
  <si>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</si>
  <si>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</si>
  <si>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</si>
  <si>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</si>
  <si>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</si>
  <si>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</si>
  <si>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</si>
  <si>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</si>
  <si>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</si>
  <si>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</si>
  <si>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</si>
  <si>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</si>
  <si>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</si>
  <si>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</si>
  <si>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</si>
  <si>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</si>
  <si>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</si>
  <si>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</si>
  <si>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</si>
  <si>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</si>
  <si>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</si>
  <si>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</si>
  <si>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</si>
  <si>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</si>
  <si>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</si>
  <si>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</si>
  <si>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</si>
  <si>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</si>
  <si>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</si>
  <si>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</si>
  <si>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</si>
  <si>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</si>
  <si>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</si>
  <si>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</si>
  <si>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</si>
  <si>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</si>
  <si>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</si>
  <si>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</si>
  <si>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</si>
  <si>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</si>
  <si>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</si>
  <si>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</si>
  <si>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</si>
  <si>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</si>
  <si>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</si>
  <si>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</si>
  <si>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</si>
  <si>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</si>
  <si>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</si>
  <si>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</si>
  <si>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</si>
  <si>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</si>
  <si>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</si>
  <si>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</si>
  <si>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</si>
  <si>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</si>
  <si>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</si>
  <si>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</si>
  <si>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</si>
  <si>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</si>
  <si>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</si>
  <si>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</si>
  <si>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</si>
  <si>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</si>
  <si>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</si>
  <si>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</si>
  <si>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</si>
  <si>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</si>
  <si>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</si>
  <si>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</si>
  <si>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</si>
  <si>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GUINCHO ELÉTRICO DE COLUNA, CAPACIDADE 400 KG, COM MOTO FREIO, MOTOR TRIFÁSICO DE 1,25 CV - CHI DIURNO. AF_03/2016</t>
  </si>
  <si>
    <t>GUINDASTE HIDRÁULICO AUTOPROPELIDO, COM LANÇA TELESCÓPICA 40 M, CAPACIDADE MÁXIMA 60 T, POTÊNCIA 260 KW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</si>
  <si>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</si>
  <si>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</si>
  <si>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</si>
  <si>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</si>
  <si>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</si>
  <si>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</si>
  <si>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</si>
  <si>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</si>
  <si>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</si>
  <si>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</si>
  <si>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</si>
  <si>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</si>
  <si>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</si>
  <si>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</si>
  <si>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</si>
  <si>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</si>
  <si>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</si>
  <si>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</si>
  <si>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</si>
  <si>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</si>
  <si>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</si>
  <si>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</si>
  <si>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</si>
  <si>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</si>
  <si>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</si>
  <si>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</si>
  <si>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</si>
  <si>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</si>
  <si>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</si>
  <si>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</si>
  <si>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</si>
  <si>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</si>
  <si>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</si>
  <si>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</si>
  <si>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</si>
  <si>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</si>
  <si>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</si>
  <si>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</si>
  <si>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</si>
  <si>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</si>
  <si>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</si>
  <si>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</si>
  <si>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</si>
  <si>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</si>
  <si>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</si>
  <si>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</si>
  <si>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</si>
  <si>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</si>
  <si>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</si>
  <si>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</si>
  <si>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</si>
  <si>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</si>
  <si>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</si>
  <si>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</si>
  <si>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</si>
  <si>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</si>
  <si>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</si>
  <si>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</si>
  <si>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</si>
  <si>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</si>
  <si>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</si>
  <si>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</si>
  <si>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</si>
  <si>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</si>
  <si>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</si>
  <si>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</si>
  <si>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</si>
  <si>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</si>
  <si>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</si>
  <si>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</si>
  <si>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</si>
  <si>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</si>
  <si>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</si>
  <si>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</si>
  <si>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</si>
  <si>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</si>
  <si>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</si>
  <si>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</si>
  <si>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</si>
  <si>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</si>
  <si>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</si>
  <si>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</si>
  <si>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</si>
  <si>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</si>
  <si>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</si>
  <si>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</si>
  <si>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</si>
  <si>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</si>
  <si>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</si>
  <si>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</si>
  <si>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</si>
  <si>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</si>
  <si>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</si>
  <si>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</si>
  <si>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</si>
  <si>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M3</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</si>
  <si>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</si>
  <si>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</si>
  <si>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</si>
  <si>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</si>
  <si>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</si>
  <si>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</si>
  <si>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</si>
  <si>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</si>
  <si>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</si>
  <si>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</si>
  <si>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</si>
  <si>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</si>
  <si>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</si>
  <si>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</si>
  <si>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</si>
  <si>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</si>
  <si>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</si>
  <si>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</si>
  <si>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</si>
  <si>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</si>
  <si>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</si>
  <si>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</si>
  <si>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</si>
  <si>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</si>
  <si>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</si>
  <si>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</si>
  <si>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</si>
  <si>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</si>
  <si>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</si>
  <si>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</si>
  <si>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</si>
  <si>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</si>
  <si>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</si>
  <si>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</si>
  <si>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</si>
  <si>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</si>
  <si>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</si>
  <si>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</si>
  <si>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</si>
  <si>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</si>
  <si>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</si>
  <si>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</si>
  <si>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</si>
  <si>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</si>
  <si>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</si>
  <si>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</si>
  <si>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</si>
  <si>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</si>
  <si>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</si>
  <si>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</si>
  <si>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</si>
  <si>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</si>
  <si>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</si>
  <si>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</si>
  <si>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</si>
  <si>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</si>
  <si>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</si>
  <si>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</si>
  <si>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</si>
  <si>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</si>
  <si>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</si>
  <si>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</si>
  <si>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</si>
  <si>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</si>
  <si>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</si>
  <si>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</si>
  <si>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</si>
  <si>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</si>
  <si>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</si>
  <si>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</si>
  <si>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</si>
  <si>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</si>
  <si>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</si>
  <si>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</si>
  <si>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</si>
  <si>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</si>
  <si>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</si>
  <si>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</si>
  <si>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</si>
  <si>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</si>
  <si>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</si>
  <si>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</si>
  <si>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</si>
  <si>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</si>
  <si>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</si>
  <si>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</si>
  <si>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</si>
  <si>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</si>
  <si>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</si>
  <si>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</si>
  <si>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</si>
  <si>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</si>
  <si>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</si>
  <si>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</si>
  <si>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</si>
  <si>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</si>
  <si>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</si>
  <si>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</si>
  <si>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</si>
  <si>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</si>
  <si>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</si>
  <si>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</si>
  <si>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</si>
  <si>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</si>
  <si>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</si>
  <si>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</si>
  <si>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</si>
  <si>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</si>
  <si>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</si>
  <si>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</si>
  <si>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</si>
  <si>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</si>
  <si>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</si>
  <si>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</si>
  <si>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</si>
  <si>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</si>
  <si>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</si>
  <si>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</si>
  <si>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</si>
  <si>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</si>
  <si>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</si>
  <si>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</si>
  <si>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</si>
  <si>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</si>
  <si>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</si>
  <si>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</si>
  <si>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</si>
  <si>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</si>
  <si>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</si>
  <si>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</si>
  <si>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</si>
  <si>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</si>
  <si>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</si>
  <si>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</si>
  <si>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</si>
  <si>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</si>
  <si>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</si>
  <si>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</si>
  <si>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</si>
  <si>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</si>
  <si>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</si>
  <si>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</si>
  <si>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</si>
  <si>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</si>
  <si>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</si>
  <si>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</si>
  <si>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</si>
  <si>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</si>
  <si>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</si>
  <si>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</si>
  <si>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</si>
  <si>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</si>
  <si>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</si>
  <si>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</si>
  <si>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</si>
  <si>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</si>
  <si>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</si>
  <si>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</si>
  <si>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</si>
  <si>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</si>
  <si>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</si>
  <si>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</si>
  <si>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</si>
  <si>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</si>
  <si>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</si>
  <si>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</si>
  <si>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</si>
  <si>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</si>
  <si>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</si>
  <si>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</si>
  <si>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</si>
  <si>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</si>
  <si>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</si>
  <si>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</si>
  <si>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</si>
  <si>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</si>
  <si>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</si>
  <si>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</si>
  <si>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</si>
  <si>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</si>
  <si>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</si>
  <si>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</si>
  <si>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</si>
  <si>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</si>
  <si>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</si>
  <si>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</si>
  <si>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</si>
  <si>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</si>
  <si>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</si>
  <si>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</si>
  <si>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</si>
  <si>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</si>
  <si>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</si>
  <si>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</si>
  <si>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</si>
  <si>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</si>
  <si>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</si>
  <si>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</si>
  <si>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</si>
  <si>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</si>
  <si>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</si>
  <si>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</si>
  <si>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</si>
  <si>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</si>
  <si>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</si>
  <si>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</si>
  <si>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</si>
  <si>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</si>
  <si>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</si>
  <si>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</si>
  <si>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</si>
  <si>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</si>
  <si>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</si>
  <si>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</si>
  <si>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</si>
  <si>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</si>
  <si>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</si>
  <si>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</si>
  <si>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</si>
  <si>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</si>
  <si>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</si>
  <si>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</si>
  <si>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</si>
  <si>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</si>
  <si>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</si>
  <si>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</si>
  <si>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</si>
  <si>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</si>
  <si>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</si>
  <si>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</si>
  <si>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</si>
  <si>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</si>
  <si>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</si>
  <si>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</si>
  <si>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</si>
  <si>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</si>
  <si>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</si>
  <si>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</si>
  <si>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</si>
  <si>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</si>
  <si>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</si>
  <si>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</si>
  <si>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</si>
  <si>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</si>
  <si>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</si>
  <si>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</si>
  <si>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</si>
  <si>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</si>
  <si>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</si>
  <si>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</si>
  <si>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</si>
  <si>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</si>
  <si>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</si>
  <si>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</si>
  <si>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</si>
  <si>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</si>
  <si>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</si>
  <si>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</si>
  <si>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</si>
  <si>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</si>
  <si>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</si>
  <si>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</si>
  <si>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</si>
  <si>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</si>
  <si>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</si>
  <si>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</si>
  <si>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</si>
  <si>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</si>
  <si>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</si>
  <si>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</si>
  <si>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</si>
  <si>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</si>
  <si>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</si>
  <si>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</si>
  <si>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CHP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</si>
  <si>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</si>
  <si>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</si>
  <si>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</si>
  <si>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</si>
  <si>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</si>
  <si>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</si>
  <si>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</si>
  <si>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</si>
  <si>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</si>
  <si>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</si>
  <si>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</si>
  <si>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</si>
  <si>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</si>
  <si>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</si>
  <si>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</si>
  <si>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</si>
  <si>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</si>
  <si>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</si>
  <si>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</si>
  <si>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</si>
  <si>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</si>
  <si>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</si>
  <si>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</si>
  <si>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</si>
  <si>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</si>
  <si>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</si>
  <si>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</si>
  <si>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</si>
  <si>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</si>
  <si>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</si>
  <si>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</si>
  <si>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</si>
  <si>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</si>
  <si>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</si>
  <si>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</si>
  <si>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</si>
  <si>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</si>
  <si>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</si>
  <si>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</si>
  <si>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</si>
  <si>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</si>
  <si>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</si>
  <si>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</si>
  <si>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</si>
  <si>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</si>
  <si>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</si>
  <si>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</si>
  <si>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</si>
  <si>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</si>
  <si>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</si>
  <si>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</si>
  <si>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</si>
  <si>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</si>
  <si>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</si>
  <si>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</si>
  <si>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</si>
  <si>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</si>
  <si>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</si>
  <si>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</si>
  <si>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</si>
  <si>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</si>
  <si>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</si>
  <si>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</si>
  <si>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</si>
  <si>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</si>
  <si>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</si>
  <si>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</si>
  <si>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</si>
  <si>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</si>
  <si>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</si>
  <si>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</si>
  <si>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</si>
  <si>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</si>
  <si>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</si>
  <si>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</si>
  <si>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</si>
  <si>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</si>
  <si>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</si>
  <si>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</si>
  <si>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</si>
  <si>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</si>
  <si>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</si>
  <si>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</si>
  <si>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</si>
  <si>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</si>
  <si>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</si>
  <si>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</si>
  <si>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</si>
  <si>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</si>
  <si>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</si>
  <si>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</si>
  <si>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</si>
  <si>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</si>
  <si>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</si>
  <si>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</si>
  <si>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</si>
  <si>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</si>
  <si>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</si>
  <si>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</si>
  <si>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</si>
  <si>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</si>
  <si>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</si>
  <si>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</si>
  <si>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</si>
  <si>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MONTAGEM E DESMONTAGEM DE FÔRMA DE VIGA, ESCORAMENTO METÁLICO, PÉ-DIREITO DUPLO, EM CHAPA DE MADEIRA RESINADA, 6 UTILIZAÇÕES. AF_12/2015</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</si>
  <si>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</si>
  <si>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</si>
  <si>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</si>
  <si>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</si>
  <si>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</si>
  <si>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</si>
  <si>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</si>
  <si>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</si>
  <si>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</si>
  <si>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</si>
  <si>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</si>
  <si>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</si>
  <si>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</si>
  <si>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</si>
  <si>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</si>
  <si>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</si>
  <si>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</si>
  <si>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</si>
  <si>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</si>
  <si>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</si>
  <si>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</si>
  <si>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</si>
  <si>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</si>
  <si>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</si>
  <si>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</si>
  <si>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</si>
  <si>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</si>
  <si>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</si>
  <si>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</si>
  <si>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</si>
  <si>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</si>
  <si>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</si>
  <si>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</si>
  <si>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</si>
  <si>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</si>
  <si>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</si>
  <si>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</si>
  <si>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LUVA DE CORRER, CPVC, SOLDÁVEL, DN 22MM, INSTALADO EM RAMAL DE DISTRIBUIÇÃO DE ÁGUA   FORNECIMENTO E INSTALAÇÃO. AF_12/2014</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</si>
  <si>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</si>
  <si>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</si>
  <si>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</si>
  <si>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</si>
  <si>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</si>
  <si>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</si>
  <si>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</si>
  <si>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</si>
  <si>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</si>
  <si>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</si>
  <si>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</si>
  <si>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</si>
  <si>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</si>
  <si>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</si>
  <si>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</si>
  <si>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</si>
  <si>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</si>
  <si>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</si>
  <si>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</si>
  <si>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</si>
  <si>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</si>
  <si>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</si>
  <si>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</si>
  <si>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</si>
  <si>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</si>
  <si>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</si>
  <si>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</si>
  <si>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</si>
  <si>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</si>
  <si>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</si>
  <si>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</si>
  <si>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</si>
  <si>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</si>
  <si>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</si>
  <si>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</si>
  <si>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</si>
  <si>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</si>
  <si>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</si>
  <si>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</si>
  <si>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</si>
  <si>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TXKM</t>
  </si>
  <si>
    <t>LUVA, CPVC, SOLDÁVEL, DN 73 MM, INSTALADO EM RESERVAÇÃO DE ÁGUA DE EDIFICAÇÃO QUE POSSUA RESERVATÓRIO DE FIBRA/FIBROCIMENTO  FORNECIMENTO E INSTALAÇÃO. AF_06/2016</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</si>
  <si>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</si>
  <si>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</si>
  <si>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</si>
  <si>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</si>
  <si>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</si>
  <si>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</si>
  <si>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</si>
  <si>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</si>
  <si>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</si>
  <si>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</si>
  <si>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</si>
  <si>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</si>
  <si>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</si>
  <si>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</si>
  <si>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</si>
  <si>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</si>
  <si>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</si>
  <si>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</si>
  <si>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</si>
  <si>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</si>
  <si>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</si>
  <si>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</si>
  <si>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</si>
  <si>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</si>
  <si>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</si>
  <si>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</si>
  <si>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</si>
  <si>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</si>
  <si>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</si>
  <si>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</si>
  <si>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</si>
  <si>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</si>
  <si>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</si>
  <si>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</si>
  <si>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</si>
  <si>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</si>
  <si>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</si>
  <si>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</si>
  <si>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</si>
  <si>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</si>
  <si>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</si>
  <si>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</si>
  <si>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</si>
  <si>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</si>
  <si>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</si>
  <si>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</si>
  <si>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</si>
  <si>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</si>
  <si>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</si>
  <si>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</si>
  <si>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</si>
  <si>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</si>
  <si>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</si>
  <si>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</si>
  <si>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</si>
  <si>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</si>
  <si>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</si>
  <si>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T</t>
  </si>
  <si>
    <t>M3XKM</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</si>
  <si>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</si>
  <si>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</si>
  <si>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</si>
  <si>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</si>
  <si>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</si>
  <si>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</si>
  <si>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</si>
  <si>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</si>
  <si>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</si>
  <si>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</si>
  <si>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</si>
  <si>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</si>
  <si>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</si>
  <si>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</si>
  <si>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</si>
  <si>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</si>
  <si>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</si>
  <si>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</si>
  <si>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</si>
  <si>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</si>
  <si>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EMBOÇO OU MASSA ÚNICA EM ARGAMASSA TRAÇO 1:2:8, PREPARO MANUAL, APLICADA MANUALMENTE EM PANOS DE FACHADA COM PRESENÇA DE VÃOS, ESPESSURA MAIOR OU IGUAL A 50 MM.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</si>
  <si>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</si>
  <si>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</si>
  <si>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</si>
  <si>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</si>
  <si>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</si>
  <si>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</si>
  <si>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</si>
  <si>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</si>
  <si>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</si>
  <si>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</si>
  <si>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</si>
  <si>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</si>
  <si>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</si>
  <si>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</si>
  <si>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</si>
  <si>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</si>
  <si>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</si>
  <si>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</si>
  <si>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</si>
  <si>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</si>
  <si>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</si>
  <si>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</si>
  <si>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</si>
  <si>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</si>
  <si>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</si>
  <si>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</si>
  <si>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</si>
  <si>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</si>
  <si>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</si>
  <si>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</si>
  <si>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</si>
  <si>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</si>
  <si>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</si>
  <si>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</si>
  <si>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</si>
  <si>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</si>
  <si>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L</t>
  </si>
  <si>
    <t>PENEIRAMENTO DE AREIA COM PENEIRA ELÉTRICA. AF_11/2015</t>
  </si>
  <si>
    <t>PENEIRAMENTO DE AREIA COM PENEIRA MANUAL. AF_11/2015</t>
  </si>
  <si>
    <t>ENSACAMENTO DE AREIA. AF_11/2015</t>
  </si>
  <si>
    <t>ESCAVAÇÃO</t>
  </si>
  <si>
    <t>ITEM</t>
  </si>
  <si>
    <t>QUANT.TOTAL/código</t>
  </si>
  <si>
    <t>3.1</t>
  </si>
  <si>
    <t>Galerias</t>
  </si>
  <si>
    <t>SUBTOTAL</t>
  </si>
  <si>
    <t>QUANT. CX RALO</t>
  </si>
  <si>
    <t>COMP.(m)</t>
  </si>
  <si>
    <t>LARGURA (m)</t>
  </si>
  <si>
    <t>PROF.(m)</t>
  </si>
  <si>
    <t>Boca de Lobo</t>
  </si>
  <si>
    <t>3.2</t>
  </si>
  <si>
    <t>Reparos</t>
  </si>
  <si>
    <t>Para tubo Água- 20mm</t>
  </si>
  <si>
    <t>Para tubo Água- 25mm</t>
  </si>
  <si>
    <t>Para tubo Água- 32mm</t>
  </si>
  <si>
    <t>Para tubo Água- 40mm</t>
  </si>
  <si>
    <t>Para tubo Água- 60mm</t>
  </si>
  <si>
    <t>Para tubo Água- 75mm</t>
  </si>
  <si>
    <t>Para tubo Água- 100mm</t>
  </si>
  <si>
    <t>Para tubo Água- 150mm</t>
  </si>
  <si>
    <t>3.3</t>
  </si>
  <si>
    <t>3.4</t>
  </si>
  <si>
    <t>3.5</t>
  </si>
  <si>
    <t>3.6</t>
  </si>
  <si>
    <t>TOTAL</t>
  </si>
  <si>
    <t>REATERRO</t>
  </si>
  <si>
    <t>Tubos de ligação DN400mm</t>
  </si>
  <si>
    <t>TOTAL ESCAVADO</t>
  </si>
  <si>
    <t>A. TUBO (m)</t>
  </si>
  <si>
    <t xml:space="preserve">TUBO </t>
  </si>
  <si>
    <t>Escavação para galerias(vala)</t>
  </si>
  <si>
    <t>Composição de LASTRO DE VALA (lançamento mecanizado) - AREIA- BAIXO NÍVEL DE INTERFERÊNCIA(M3)</t>
  </si>
  <si>
    <t>Composição de LASTRO DE VALA (lançamento mecanizado) - AREIA- ALTO NÍVEL DE INTERFERÊNCIA(M3)</t>
  </si>
  <si>
    <t>Composição de LASTRO DE VALA (lançamento mecanizado) - BRITA- BAIXO NÍVEL DE INTERFERÊNCIA(M3)</t>
  </si>
  <si>
    <t>Composição de LATRO DE VALA (lançamento mecanizado) - BRITA - ALTO NÍVEL DE INTERFERÊNCIA(M3)</t>
  </si>
  <si>
    <t>3.9</t>
  </si>
  <si>
    <t>3.10</t>
  </si>
  <si>
    <t>3.11</t>
  </si>
  <si>
    <t>3.12</t>
  </si>
  <si>
    <t>ESCORAMENTO</t>
  </si>
  <si>
    <t>3.16</t>
  </si>
  <si>
    <t>3.17</t>
  </si>
  <si>
    <t>ALTURA(m)</t>
  </si>
  <si>
    <t>EMBASAMENTO COM MATERIAL GRANULAR - PÓ DE PEDRA</t>
  </si>
  <si>
    <r>
      <t xml:space="preserve">Æ </t>
    </r>
    <r>
      <rPr>
        <b/>
        <sz val="10"/>
        <color theme="1"/>
        <rFont val="Arial"/>
        <family val="2"/>
      </rPr>
      <t>DO TUBO (m)</t>
    </r>
  </si>
  <si>
    <t>Volume de Pó de Pedra (M3)</t>
  </si>
  <si>
    <t>SC 15.05.0400</t>
  </si>
  <si>
    <t>DESÁGUE</t>
  </si>
  <si>
    <t>Engenho Velho</t>
  </si>
  <si>
    <t>RECOBRIMENTO</t>
  </si>
  <si>
    <t>Diâmetro Externo do tubo</t>
  </si>
  <si>
    <t>3.7</t>
  </si>
  <si>
    <t>3.8</t>
  </si>
  <si>
    <t>5.1</t>
  </si>
  <si>
    <t>ESCORAMENTO DE VALA, TIPO DESCONTÍNUO, COM PROFUNDIDADE DE 0 A 1,5 M, LARGURA MENOR QUE 1,5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</si>
  <si>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</si>
  <si>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</si>
  <si>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MAIOR OU IGUAL A 1,5 E MENOR QUE 2,5 M. AF_08/2020</t>
  </si>
  <si>
    <t>5.2</t>
  </si>
  <si>
    <t>5.3</t>
  </si>
  <si>
    <t>5.4</t>
  </si>
  <si>
    <t>5.21</t>
  </si>
  <si>
    <t>PO-DE-PEDRA, INCLUSIVE TRANSPORTE ATE 20KM. FORNECIMENTO.</t>
  </si>
  <si>
    <t>CAIXA RALO</t>
  </si>
  <si>
    <t>TUBO DE CONCRETO , DIÂMETRO DE 500 MM</t>
  </si>
  <si>
    <t>TUBO DE CONCRETO , DIÂMETRO DE 600 MM</t>
  </si>
  <si>
    <t>TUBO DE CONCRETO , DIÂMETRO DE 800 MM</t>
  </si>
  <si>
    <t>TUBO DE CONCRETO , DIÂMETRO DE 1000 MM</t>
  </si>
  <si>
    <t>TUBO DE CONCRETO , DIÂMETRO DE 1200 MM</t>
  </si>
  <si>
    <t>TUBO DE CONCRETO , DIÂMETRO DE 400 MM</t>
  </si>
  <si>
    <t>DR 20.10.0050</t>
  </si>
  <si>
    <t>DR 20.10.0053</t>
  </si>
  <si>
    <t>DR 20.10.0059</t>
  </si>
  <si>
    <t>DR 20.10.0065</t>
  </si>
  <si>
    <t>POCO DE VISITA MEDINDO INTERNAMENTE (1,30X1,30X1,40)M</t>
  </si>
  <si>
    <t>POCO DE VISITA MEDINDO INTERNAMENTE (1,50X1,50X1,60)M</t>
  </si>
  <si>
    <t>POCO DE VISITA MEDINDO INTERNAMENTE (1,70X1,70X1,80)M</t>
  </si>
  <si>
    <t>POCO DE VISITA MEDINDO INTERNAMENTE (1,20X1,20X1,40)M</t>
  </si>
  <si>
    <t>PCI.817.01 - CUSTO DE COMPOSIÇÕES - SINTÉTICO                                               DATA DE EMISSÃO: 14/09/2023 23:56:09            DATA DE RT: 14/09/2023</t>
  </si>
  <si>
    <t>ENCARGOS SOCIAIS SOBRE PREÇOS DA MÃO-DE-OBRA: 113,53%(HORA)   70,40%(MÊS)</t>
  </si>
  <si>
    <t/>
  </si>
  <si>
    <t>ABRANGÊNCIA : NACIONAL                                              LOCALIDADE  : RIO DE JANEIRO                                                                                                      DATA DE PREÇO   : 08/2023 REFERÊNCIA COLETA : MEDIANO</t>
  </si>
  <si>
    <t xml:space="preserve">CODIGO </t>
  </si>
  <si>
    <t>ASSENTAMENTO DE TUBO DE FERRO FUNDIDO PARA REDE DE ÁGUA, DN 80 MM, JUNTA ELÁSTICA, INSTALADO EM LOCAL COM NÍVEL ALTO DE INTERFERÊNCIAS (NÃO INCLUI FORNECIMENTO). AF_11/2017</t>
  </si>
  <si>
    <t>10,86</t>
  </si>
  <si>
    <t>ASSENTAMENTO DE TUBO DE FERRO FUNDIDO PARA REDE DE ÁGUA, DN 100 MM, JUNTA ELÁSTICA, INSTALADO EM LOCAL COM NÍVEL ALTO DE INTERFERÊNCIAS (NÃO INCLUI FORNECIMENTO). AF_11/2017</t>
  </si>
  <si>
    <t>12,12</t>
  </si>
  <si>
    <t>ASSENTAMENTO DE TUBO DE FERRO FUNDIDO PARA REDE DE ÁGUA, DN 150 MM, JUNTA ELÁSTICA, INSTALADO EM LOCAL COM NÍVEL ALTO DE INTERFERÊNCIAS (NÃO INCLUI FORNECIMENTO). AF_11/2017</t>
  </si>
  <si>
    <t>15,27</t>
  </si>
  <si>
    <t>ASSENTAMENTO DE TUBO DE FERRO FUNDIDO PARA REDE DE ÁGUA, DN 200 MM, JUNTA ELÁSTICA, INSTALADO EM LOCAL COM NÍVEL ALTO DE INTERFERÊNCIAS (NÃO INCLUI FORNECIMENTO). AF_11/2017</t>
  </si>
  <si>
    <t>18,42</t>
  </si>
  <si>
    <t>ASSENTAMENTO DE TUBO DE FERRO FUNDIDO PARA REDE DE ÁGUA, DN 250 MM, JUNTA ELÁSTICA, INSTALADO EM LOCAL COM NÍVEL ALTO DE INTERFERÊNCIAS (NÃO INCLUI FORNECIMENTO). AF_11/2017</t>
  </si>
  <si>
    <t>21,58</t>
  </si>
  <si>
    <t>ASSENTAMENTO DE TUBO DE FERRO FUNDIDO PARA REDE DE ÁGUA, DN 300 MM, JUNTA ELÁSTICA, INSTALADO EM LOCAL COM NÍVEL ALTO DE INTERFERÊNCIAS (NÃO INCLUI FORNECIMENTO). AF_11/2017</t>
  </si>
  <si>
    <t>24,76</t>
  </si>
  <si>
    <t>ASSENTAMENTO DE TUBO DE FERRO FUNDIDO PARA REDE DE ÁGUA, DN 350 MM, JUNTA ELÁSTICA, INSTALADO EM LOCAL COM NÍVEL ALTO DE INTERFERÊNCIAS (NÃO INCLUI FORNECIMENTO). AF_11/2017</t>
  </si>
  <si>
    <t>27,94</t>
  </si>
  <si>
    <t>ASSENTAMENTO DE TUBO DE FERRO FUNDIDO PARA REDE DE ÁGUA, DN 400 MM, JUNTA ELÁSTICA, INSTALADO EM LOCAL COM NÍVEL ALTO DE INTERFERÊNCIAS (NÃO INCLUI FORNECIMENTO). AF_11/2017</t>
  </si>
  <si>
    <t>31,11</t>
  </si>
  <si>
    <t>ASSENTAMENTO DE TUBO DE FERRO FUNDIDO PARA REDE DE ÁGUA, DN 450 MM, JUNTA ELÁSTICA, INSTALADO EM LOCAL COM NÍVEL ALTO DE INTERFERÊNCIAS (NÃO INCLUI FORNECIMENTO). AF_11/2017</t>
  </si>
  <si>
    <t>34,30</t>
  </si>
  <si>
    <t>ASSENTAMENTO DE TUBO DE FERRO FUNDIDO PARA REDE DE ÁGUA, DN 500 MM, JUNTA ELÁSTICA, INSTALADO EM LOCAL COM NÍVEL ALTO DE INTERFERÊNCIAS (NÃO INCLUI FORNECIMENTO). AF_11/2017</t>
  </si>
  <si>
    <t>42,97</t>
  </si>
  <si>
    <t>ASSENTAMENTO DE TUBO DE FERRO FUNDIDO PARA REDE DE ÁGUA, DN 600 MM, JUNTA ELÁSTICA, INSTALADO EM LOCAL COM NÍVEL ALTO DE INTERFERÊNCIAS (NÃO INCLUI FORNECIMENTO). AF_11/2017</t>
  </si>
  <si>
    <t>50,13</t>
  </si>
  <si>
    <t>ASSENTAMENTO DE TUBO DE FERRO FUNDIDO PARA REDE DE ÁGUA, DN 700 MM, JUNTA ELÁSTICA, INSTALADO EM LOCAL COM NÍVEL ALTO DE INTERFERÊNCIAS (NÃO INCLUI FORNECIMENTO). AF_11/2017</t>
  </si>
  <si>
    <t>57,03</t>
  </si>
  <si>
    <t>ASSENTAMENTO DE TUBO DE FERRO FUNDIDO PARA REDE DE ÁGUA, DN 800 MM, JUNTA ELÁSTICA, INSTALADO EM LOCAL COM NÍVEL ALTO DE INTERFERÊNCIAS (NÃO INCLUI FORNECIMENTO). AF_11/2017</t>
  </si>
  <si>
    <t>64,09</t>
  </si>
  <si>
    <t>ASSENTAMENTO DE TUBO DE FERRO FUNDIDO PARA REDE DE ÁGUA, DN 900 MM, JUNTA ELÁSTICA, INSTALADO EM LOCAL COM NÍVEL ALTO DE INTERFERÊNCIAS (NÃO INCLUI FORNECIMENTO). AF_11/2017</t>
  </si>
  <si>
    <t>71,18</t>
  </si>
  <si>
    <t>ASSENTAMENTO DE TUBO DE FERRO FUNDIDO PARA REDE DE ÁGUA, DN 1000 MM, JUNTA ELÁSTICA, INSTALADO EM LOCAL COM NÍVEL ALTO DE INTERFERÊNCIAS (NÃO INCLUI FORNECIMENTO). AF_11/2017</t>
  </si>
  <si>
    <t>78,28</t>
  </si>
  <si>
    <t>ASSENTAMENTO DE TUBO DE FERRO FUNDIDO PARA REDE DE ÁGUA, DN 1200 MM, JUNTA ELÁSTICA, INSTALADO EM LOCAL COM NÍVEL ALTO DE INTERFERÊNCIAS (NÃO INCLUI FORNECIMENTO). AF_11/2017</t>
  </si>
  <si>
    <t>92,97</t>
  </si>
  <si>
    <t>ASSENTAMENTO DE TUBO DE FERRO FUNDIDO PARA REDE DE ÁGUA, DN 80 MM, JUNTA ELÁSTICA, INSTALADO EM LOCAL COM NÍVEL BAIXO DE INTERFERÊNCIAS (NÃO INCLUI FORNECIMENTO). AF_11/2017</t>
  </si>
  <si>
    <t>6,49</t>
  </si>
  <si>
    <t>ASSENTAMENTO DE TUBO DE FERRO FUNDIDO PARA REDE DE ÁGUA, DN 100 MM, JUNTA ELÁSTICA, INSTALADO EM LOCAL COM NÍVEL BAIXO DE INTERFERÊNCIAS (NÃO INCLUI FORNECIMENTO). AF_11/2017</t>
  </si>
  <si>
    <t>7,25</t>
  </si>
  <si>
    <t>ASSENTAMENTO DE TUBO DE FERRO FUNDIDO PARA REDE DE ÁGUA, DN 150 MM, JUNTA ELÁSTICA, INSTALADO EM LOCAL COM NÍVEL BAIXO DE INTERFERÊNCIAS (NÃO INCLUI FORNECIMENTO). AF_11/2017</t>
  </si>
  <si>
    <t>9,17</t>
  </si>
  <si>
    <t>ASSENTAMENTO DE TUBO DE FERRO FUNDIDO PARA REDE DE ÁGUA, DN 200 MM, JUNTA ELÁSTICA, INSTALADO EM LOCAL COM NÍVEL BAIXO DE INTERFERÊNCIAS (NÃO INCLUI FORNECIMENTO). AF_11/2017</t>
  </si>
  <si>
    <t>11,05</t>
  </si>
  <si>
    <t>ASSENTAMENTO DE TUBO DE FERRO FUNDIDO PARA REDE DE ÁGUA, DN 250 MM, JUNTA ELÁSTICA, INSTALADO EM LOCAL COM NÍVEL BAIXO DE INTERFERÊNCIAS (NÃO INCLUI FORNECIMENTO). AF_11/2017</t>
  </si>
  <si>
    <t>13,00</t>
  </si>
  <si>
    <t>ASSENTAMENTO DE TUBO DE FERRO FUNDIDO PARA REDE DE ÁGUA, DN 300 MM, JUNTA ELÁSTICA, INSTALADO EM LOCAL COM NÍVEL BAIXO DE INTERFERÊNCIAS (NÃO INCLUI FORNECIMENTO). AF_11/2017</t>
  </si>
  <si>
    <t>14,90</t>
  </si>
  <si>
    <t>ASSENTAMENTO DE TUBO DE FERRO FUNDIDO PARA REDE DE ÁGUA, DN 350 MM, JUNTA ELÁSTICA, INSTALADO EM LOCAL COM NÍVEL BAIXO DE INTERFERÊNCIAS (NÃO INCLUI FORNECIMENTO). AF_11/2017</t>
  </si>
  <si>
    <t>16,84</t>
  </si>
  <si>
    <t>ASSENTAMENTO DE TUBO DE FERRO FUNDIDO PARA REDE DE ÁGUA, DN 400 MM, JUNTA ELÁSTICA, INSTALADO EM LOCAL COM NÍVEL BAIXO DE INTERFERÊNCIAS (NÃO INCLUI FORNECIMENTO). AF_11/2017</t>
  </si>
  <si>
    <t>18,77</t>
  </si>
  <si>
    <t>ASSENTAMENTO DE TUBO DE FERRO FUNDIDO PARA REDE DE ÁGUA, DN 450 MM, JUNTA ELÁSTICA, INSTALADO EM LOCAL COM NÍVEL BAIXO DE INTERFERÊNCIAS (NÃO INCLUI FORNECIMENTO). AF_11/2017</t>
  </si>
  <si>
    <t>20,71</t>
  </si>
  <si>
    <t>ASSENTAMENTO DE TUBO DE FERRO FUNDIDO PARA REDE DE ÁGUA, DN 500 MM, JUNTA ELÁSTICA, INSTALADO EM LOCAL COM NÍVEL BAIXO DE INTERFERÊNCIAS (NÃO INCLUI FORNECIMENTO). AF_11/2017</t>
  </si>
  <si>
    <t>25,93</t>
  </si>
  <si>
    <t>ASSENTAMENTO DE TUBO DE FERRO FUNDIDO PARA REDE DE ÁGUA, DN 600 MM, JUNTA ELÁSTICA, INSTALADO EM LOCAL COM NÍVEL BAIXO DE INTERFERÊNCIAS (NÃO INCLUI FORNECIMENTO). AF_11/2017</t>
  </si>
  <si>
    <t>30,28</t>
  </si>
  <si>
    <t>ASSENTAMENTO DE TUBO DE FERRO FUNDIDO PARA REDE DE ÁGUA, DN 700 MM, JUNTA ELÁSTICA, INSTALADO EM LOCAL COM NÍVEL BAIXO DE INTERFERÊNCIAS (NÃO INCLUI FORNECIMENTO). AF_11/2017</t>
  </si>
  <si>
    <t>34,37</t>
  </si>
  <si>
    <t>ASSENTAMENTO DE TUBO DE FERRO FUNDIDO PARA REDE DE ÁGUA, DN 800 MM, JUNTA ELÁSTICA, INSTALADO EM LOCAL COM NÍVEL BAIXO DE INTERFERÊNCIAS (NÃO INCLUI FORNECIMENTO). AF_11/2017</t>
  </si>
  <si>
    <t>38,62</t>
  </si>
  <si>
    <t>ASSENTAMENTO DE TUBO DE FERRO FUNDIDO PARA REDE DE ÁGUA, DN 900 MM, JUNTA ELÁSTICA, INSTALADO EM LOCAL COM NÍVEL BAIXO DE INTERFERÊNCIAS (NÃO INCLUI FORNECIMENTO). AF_11/2017</t>
  </si>
  <si>
    <t>42,91</t>
  </si>
  <si>
    <t>ASSENTAMENTO DE TUBO DE FERRO FUNDIDO PARA REDE DE ÁGUA, DN 1000 MM, JUNTA ELÁSTICA, INSTALADO EM LOCAL COM NÍVEL BAIXO DE INTERFERÊNCIAS (NÃO INCLUI FORNECIMENTO). AF_11/2017</t>
  </si>
  <si>
    <t>47,24</t>
  </si>
  <si>
    <t>ASSENTAMENTO DE TUBO DE FERRO FUNDIDO PARA REDE DE ÁGUA, DN 1200 MM, JUNTA ELÁSTICA, INSTALADO EM LOCAL COM NÍVEL BAIXO DE INTERFERÊNCIAS (NÃO INCLUI FORNECIMENTO). AF_11/2017</t>
  </si>
  <si>
    <t>56,29</t>
  </si>
  <si>
    <t>ASSENTAMENTO DE TUBO DE AÇO CARBONO PARA REDE DE ÁGUA, DN 600 MM (24), JUNTA SOLDADA, INSTALADO EM LOCAL COM NÍVEL ALTO DE INTERFERÊNCIAS (NÃO INCLUI FORNECIMENTO). AF_11/2017</t>
  </si>
  <si>
    <t>47,78</t>
  </si>
  <si>
    <t>ASSENTAMENTO DE TUBO DE AÇO CARBONO PARA REDE DE ÁGUA, DN 700 MM (28), JUNTA SOLDADA, INSTALADO EM LOCAL COM NÍVEL ALTO DE INTERFERÊNCIAS (NÃO INCLUI FORNECIMENTO). AF_11/2017</t>
  </si>
  <si>
    <t>55,27</t>
  </si>
  <si>
    <t>ASSENTAMENTO DE TUBO DE AÇO CARBONO PARA REDE DE ÁGUA, DN 800 MM (32), JUNTA SOLDADA, INSTALADO EM LOCAL COM NÍVEL ALTO DE INTERFERÊNCIAS (NÃO INCLUI FORNECIMENTO). AF_11/2017</t>
  </si>
  <si>
    <t>62,76</t>
  </si>
  <si>
    <t>ASSENTAMENTO DE TUBO DE AÇO CARBONO PARA REDE DE ÁGUA, DN 900 MM (36), JUNTA SOLDADA, INSTALADO EM LOCAL COM NÍVEL ALTO DE INTERFERÊNCIAS (NÃO INCLUI FORNECIMENTO). AF_11/2017</t>
  </si>
  <si>
    <t>70,23</t>
  </si>
  <si>
    <t>ASSENTAMENTO DE TUBO DE AÇO CARBONO PARA REDE DE ÁGUA, DN 1000 MM (40) OU DN 1100 MM (44), JUNTA SOLDADA, INSTALADO EM LOCAL COM NÍVEL ALTO DE INTERFERÊNCIAS (NÃO INCLUI FORNECIMENTO). AF_11/2017</t>
  </si>
  <si>
    <t>85,23</t>
  </si>
  <si>
    <t>ASSENTAMENTO DE TUBO DE AÇO CARBONO PARA REDE DE ÁGUA, DN 1200 MM (48) OU DN 1300 MM (52), JUNTA SOLDADA, INSTALADO EM LOCAL COM NÍVEL ALTO DE INTERFERÊNCIAS (NÃO INCLUI FORNECIMENTO). AF_11/2017</t>
  </si>
  <si>
    <t>100,18</t>
  </si>
  <si>
    <t>ASSENTAMENTO DE TUBO DE AÇO CARBONO PARA REDE DE ÁGUA, DN 1400 MM (56'') OU DN 1500 MM (60), JUNTA SOLDADA, INSTALADO EM LOCAL COM NÍVEL ALTO DE INTERFERÊNCIAS (NÃO INCLUI FORNECIMENTO). AF_11/2017</t>
  </si>
  <si>
    <t>115,19</t>
  </si>
  <si>
    <t>ASSENTAMENTO DE TUBO DE AÇO CARBONO PARA REDE DE ÁGUA, DN 1600 MM (64) OU DN 1700 MM (68), JUNTA SOLDADA, INSTALADO EM LOCAL COM NÍVEL ALTO DE INTERFERÊNCIAS (NÃO INCLUI FORNECIMENTO). AF_11/2017</t>
  </si>
  <si>
    <t>130,16</t>
  </si>
  <si>
    <t>ASSENTAMENTO DE TUBO DE AÇO CARBONO PARA REDE DE ÁGUA, DN 1800 MM (72) OU DN 1900 MM (76), JUNTA SOLDADA, INSTALADO EM LOCAL COM NÍVEL ALTO DE INTERFERÊNCIAS (NÃO INCLUI FORNECIMENTO). AF_11/2017</t>
  </si>
  <si>
    <t>149,99</t>
  </si>
  <si>
    <t>ASSENTAMENTO DE TUBO DE AÇO CARBONO PARA REDE DE ÁGUA, DN 2000 MM (80) OU DN 2100 MM (84), JUNTA SOLDADA, INSTALADO EM LOCAL COM NÍVEL ALTO DE INTERFERÊNCIAS (NÃO INCLUI FORNECIMENTO). AF_11/2017</t>
  </si>
  <si>
    <t>165,47</t>
  </si>
  <si>
    <t>ASSENTAMENTO DE TUBO DE AÇO CARBONO PARA REDE DE ÁGUA, DN 600 MM (24), JUNTA SOLDADA, INSTALADO EM LOCAL COM NÍVEL BAIXO DE INTERFERÊNCIAS (NÃO INCLUI FORNECIMENTO). AF_11/2017</t>
  </si>
  <si>
    <t>38,68</t>
  </si>
  <si>
    <t>ASSENTAMENTO DE TUBO DE AÇO CARBONO PARA REDE DE ÁGUA, DN 700 MM (28), JUNTA SOLDADA, INSTALADO EM LOCAL COM NÍVEL BAIXO DE INTERFERÊNCIAS (NÃO INCLUI FORNECIMENTO). AF_11/2017</t>
  </si>
  <si>
    <t>44,83</t>
  </si>
  <si>
    <t>ASSENTAMENTO DE TUBO DE AÇO CARBONO PARA REDE DE ÁGUA, DN 800 MM (32), JUNTA SOLDADA, INSTALADO EM LOCAL COM NÍVEL BAIXO DE INTERFERÊNCIAS (NÃO INCLUI FORNECIMENTO). AF_11/2017</t>
  </si>
  <si>
    <t>51,00</t>
  </si>
  <si>
    <t>ASSENTAMENTO DE TUBO DE AÇO CARBONO PARA REDE DE ÁGUA, DN 900 MM (36), JUNTA SOLDADA, INSTALADO EM LOCAL COM NÍVEL BAIXO DE INTERFERÊNCIAS (NÃO INCLUI FORNECIMENTO). AF_11/2017</t>
  </si>
  <si>
    <t>57,16</t>
  </si>
  <si>
    <t>ASSENTAMENTO DE TUBO DE AÇO CARBONO PARA REDE DE ÁGUA, DN 1000 MM (40  ) OU DN 1100 MM (44  ), JUNTA SOLDADA, INSTALADO EM LOCAL COM NÍVEL BAIXO DE INTERFERÊNCIAS (NÃO INCLUI FORNECIMENTO). AF_11/2017</t>
  </si>
  <si>
    <t>69,49</t>
  </si>
  <si>
    <t>ASSENTAMENTO DE TUBO DE AÇO CARBONO PARA REDE DE ÁGUA, DN 1200 MM (48) OU DN 1300 MM (52), JUNTA SOLDADA, INSTALADO EM LOCAL COM NÍVEL BAIXO DE INTERFERÊNCIAS (NÃO INCLUI FORNECIMENTO). AF_11/2017</t>
  </si>
  <si>
    <t>81,80</t>
  </si>
  <si>
    <t>ASSENTAMENTO DE TUBO DE AÇO CARBONO PARA REDE DE ÁGUA, DN 1400 MM (56'') OU DN 1500 MM (60), JUNTA SOLDADA, INSTALADO EM LOCAL COM NÍVEL BAIXO DE INTERFERÊNCIAS (NÃO INCLUI FORNECIMENTO). AF_11/2017</t>
  </si>
  <si>
    <t>94,13</t>
  </si>
  <si>
    <t>ASSENTAMENTO DE TUBO DE AÇO CARBONO PARA REDE DE ÁGUA, DN 1600 MM (64) OU DN 1700 MM (68), JUNTA SOLDADA, INSTALADO EM LOCAL COM NÍVEL BAIXO DE INTERFERÊNCIAS (NÃO INCLUI FORNECIMENTO). AF_11/2017</t>
  </si>
  <si>
    <t>106,45</t>
  </si>
  <si>
    <t>ASSENTAMENTO DE TUBO DE AÇO CARBONO PARA REDE DE ÁGUA, DN 1800 MM (72) OU DN 1900 MM (76), JUNTA SOLDADA, INSTALADO EM LOCAL COM NÍVEL BAIXO DE INTERFERÊNCIAS (NÃO INCLUI FORNECIMENTO). AF_11/2017</t>
  </si>
  <si>
    <t>122,19</t>
  </si>
  <si>
    <t>ASSENTAMENTO DE TUBO DE AÇO CARBONO PARA REDE DE ÁGUA, DN 2000 MM (80) OU DN 2100 MM (84), JUNTA SOLDADA, INSTALADO EM LOCAL COM NÍVEL BAIXO DE INTERFERÊNCIAS (NÃO INCLUI FORNECIMENTO). AF_11/2017</t>
  </si>
  <si>
    <t>134,86</t>
  </si>
  <si>
    <t>TUBO DE PVC PARA REDE COLETORA DE ESGOTO DE PAREDE MACIÇA, DN 100 MM, JUNTA ELÁSTICA - FORNECIMENTO E ASSENTAMENTO. AF_01/2021</t>
  </si>
  <si>
    <t>47,41</t>
  </si>
  <si>
    <t>TUBO DE PVC PARA REDE COLETORA DE ESGOTO DE PAREDE MACIÇA, DN 150 MM, JUNTA ELÁSTICA  - FORNECIMENTO E ASSENTAMENTO. AF_01/2021</t>
  </si>
  <si>
    <t>89,15</t>
  </si>
  <si>
    <t>TUBO DE PVC PARA REDE COLETORA DE ESGOTO DE PAREDE MACIÇA, DN 200 MM, JUNTA ELÁSTICA - FORNECIMENTO E ASSENTAMENTO. AF_01/2021</t>
  </si>
  <si>
    <t>148,14</t>
  </si>
  <si>
    <t>TUBO DE PVC PARA REDE COLETORA DE ESGOTO DE PAREDE MACIÇA, DN 250 MM, JUNTA ELÁSTICA  - FORNECIMENTO E ASSENTAMENTO. AF_01/2021</t>
  </si>
  <si>
    <t>229,08</t>
  </si>
  <si>
    <t>TUBO DE PVC PARA REDE COLETORA DE ESGOTO DE PAREDE MACIÇA, DN 300 MM, JUNTA ELÁSTICA,  FORNECIMENTO E ASSENTAMENTO. AF_01/2021</t>
  </si>
  <si>
    <t>349,30</t>
  </si>
  <si>
    <t>TUBO DE PVC PARA REDE COLETORA DE ESGOTO DE PAREDE MACIÇA, DN 350 MM, JUNTA ELÁSTICA  - FORNECIMENTO E ASSENTAMENTO. AF_01/2021</t>
  </si>
  <si>
    <t>490,95</t>
  </si>
  <si>
    <t>TUBO DE PVC PARA REDE COLETORA DE ESGOTO DE PAREDE MACIÇA, DN 400 MM, JUNTA ELÁSTICA  FORNECIMENTO E ASSENTAMENTO. AF_01/2021</t>
  </si>
  <si>
    <t>572,28</t>
  </si>
  <si>
    <t>TUBO DE PVC CORRUGADO DE DUPLA PAREDE PARA REDE COLETORA DE ESGOTO, DN 150 MM, JUNTA ELÁSTICA - FORNECIMENTO E ASSENTAMENTO. AF_01/2021</t>
  </si>
  <si>
    <t>70,88</t>
  </si>
  <si>
    <t>TUBO DE PVC CORRUGADO DE DUPLA PAREDE PARA REDE COLETORA DE ESGOTO, DN 200 MM, JUNTA ELÁSTICA - FORNECIMENTO E ASSENTAMENTO. AF_01/2021</t>
  </si>
  <si>
    <t>116,39</t>
  </si>
  <si>
    <t>TUBO DE PVC CORRUGADO DE DUPLA PAREDE PARA REDE COLETORA DE ESGOTO, DN 250 MM, JUNTA ELÁSTICA - FORNECIMENTO E ASSENTAMENTO. AF_01/2021</t>
  </si>
  <si>
    <t>181,91</t>
  </si>
  <si>
    <t>TUBO DE PVC CORRUGADO DE DUPLA PAREDE PARA REDE COLETORA DE ESGOTO, DN 300 MM, JUNTA ELÁSTICA - FORNECIMENTO E ASSENTAMENTO. AF_01/2021</t>
  </si>
  <si>
    <t>270,47</t>
  </si>
  <si>
    <t>TUBO DE PVC CORRUGADO DE DUPLA PAREDE PARA REDE COLETORA DE ESGOTO, DN 350 MM, JUNTA ELÁSTICA - FORNECIMENTO E ASSENTAMENTO. AF_01/2021</t>
  </si>
  <si>
    <t>351,36</t>
  </si>
  <si>
    <t>TUBO DE PVC CORRUGADO DE DUPLA PAREDE PARA REDE COLETORA DE ESGOTO, DN 400 MM, JUNTA ELÁSTICA - FORNECIMENTO E ASSENTAMENTO. AF_01/2021</t>
  </si>
  <si>
    <t>464,36</t>
  </si>
  <si>
    <t>TUBO DE PEAD CORRUGADO DE DUPLA PAREDE PARA REDE COLETORA DE ESGOTO, DN 600 MM, JUNTA ELÁSTICA INTEGRADA - FORNECIMENTO E ASSENTAMENTO. AF_01/2021</t>
  </si>
  <si>
    <t>1.145,43</t>
  </si>
  <si>
    <t>JUNTA ARGAMASSADA ENTRE TUBO DN 100 MM E O POÇO DE VISITA/ CAIXA DE CONCRETO OU ALVENARIA EM REDES DE ESGOTO. AF_01/2021</t>
  </si>
  <si>
    <t>33,07</t>
  </si>
  <si>
    <t>JUNTA ARGAMASSADA ENTRE TUBO DN 150 MM E O POÇO DE VISITA/ CAIXA DE CONCRETO OU ALVENARIA EM REDES DE ESGOTO. AF_01/2021</t>
  </si>
  <si>
    <t>40,62</t>
  </si>
  <si>
    <t>JUNTA ARGAMASSADA ENTRE TUBO DN 200 MM E O POÇO/ CAIXA DE CONCRETO OU ALVENARIA EM REDES DE ESGOTO. AF_01/2021</t>
  </si>
  <si>
    <t>48,23</t>
  </si>
  <si>
    <t>JUNTA ARGAMASSADA ENTRE TUBO DN 250 MM E O POÇO DE VISITA/ CAIXA DE CONCRETO OU ALVENARIA EM REDES DE ESGOTO. AF_01/2021</t>
  </si>
  <si>
    <t>55,78</t>
  </si>
  <si>
    <t>JUNTA ARGAMASSADA ENTRE TUBO DN 300 MM E O POÇO DE VISITA/ CAIXA DE CONCRETO OU ALVENARIA EM REDES DE ESGOTO. AF_01/2021</t>
  </si>
  <si>
    <t>63,32</t>
  </si>
  <si>
    <t>JUNTA ARGAMASSADA ENTRE TUBO DN 350 MM E O POÇO DE VISITA/ CAIXA DE CONCRETO OU ALVENARIA EM REDES DE ESGOTO. AF_01/2021</t>
  </si>
  <si>
    <t>70,87</t>
  </si>
  <si>
    <t>JUNTA ARGAMASSADA ENTRE TUBO DN 400 MM E O POÇO DE VISITA/ CAIXA DE CONCRETO OU ALVENARIA EM REDES DE ESGOTO. AF_01/2021</t>
  </si>
  <si>
    <t>78,42</t>
  </si>
  <si>
    <t>JUNTA ARGAMASSADA ENTRE TUBO DN 450 MM E O POÇO DE VISITA/ CAIXA DE CONCRETO OU ALVENARIA EM REDES DE ESGOTO. AF_01/2021</t>
  </si>
  <si>
    <t>85,97</t>
  </si>
  <si>
    <t>JUNTA ARGAMASSADA ENTRE TUBO DN 600 MM E O POÇO DE VISITA/ CAIXA DE CONCRETO OU ALVENARIA EM REDES DE ESGOTO. AF_01/2021</t>
  </si>
  <si>
    <t>108,61</t>
  </si>
  <si>
    <t>ASSENTAMENTO DE TUBO DE PVC PARA REDE COLETORA DE ESGOTO DE PAREDE MACIÇA, DN 100 MM, JUNTA ELÁSTICA (NÃO INCLUI FORNECIMENTO). AF_01/2021</t>
  </si>
  <si>
    <t>4,72</t>
  </si>
  <si>
    <t>ASSENTAMENTO DE TUBO DE PVC PARA REDE COLETORA DE ESGOTO DE PAREDE MACIÇA, DN 150 MM, JUNTA ELÁSTICA,  (NÃO INCLUI FORNECIMENTO). AF_01/2021</t>
  </si>
  <si>
    <t>5,59</t>
  </si>
  <si>
    <t>ASSENTAMENTO DE TUBO DE PVC PARA REDE COLETORA DE ESGOTO DE PAREDE MACIÇA, DN 200 MM, JUNTA ELÁSTICA (NÃO INCLUI FORNECIMENTO). AF_01/2021</t>
  </si>
  <si>
    <t>6,46</t>
  </si>
  <si>
    <t>ASSENTAMENTO DE TUBO DE PVC PARA REDE COLETORA DE ESGOTO DE PAREDE MACIÇA, DN 250 MM, JUNTA ELÁSTICA (NÃO INCLUI FORNECIMENTO). AF_01/2021</t>
  </si>
  <si>
    <t>7,33</t>
  </si>
  <si>
    <t>ASSENTAMENTO DE TUBO DE PVC PARA REDE COLETORA DE ESGOTO DE PAREDE MACIÇA, DN 300 MM, JUNTA ELÁSTICA  (NÃO INCLUI FORNECIMENTO). AF_01/2021</t>
  </si>
  <si>
    <t>8,20</t>
  </si>
  <si>
    <t>ASSENTAMENTO DE TUBO DE PVC PARA REDE COLETORA DE ESGOTO DE PAREDE MACIÇA, DN 350 MM, JUNTA ELÁSTICA (NÃO INCLUI FORNECIMENTO). AF_01/2021</t>
  </si>
  <si>
    <t>9,08</t>
  </si>
  <si>
    <t>ASSENTAMENTO DE TUBO DE PVC PARA REDE COLETORA DE ESGOTO DE PAREDE MACIÇA, DN 400 MM, JUNTA ELÁSTICA (NÃO INCLUI FORNECIMENTO). AF_01/2021</t>
  </si>
  <si>
    <t>11,11</t>
  </si>
  <si>
    <t>ASSENTAMENTO DE TUBO DE PVC CORRUGADO DE DUPLA PAREDE PARA REDE COLETORA DE ESGOTO, DN 150 MM, JUNTA ELÁSTICA (NÃO INCLUI FORNECIMENTO). AF_01/2021</t>
  </si>
  <si>
    <t>6,23</t>
  </si>
  <si>
    <t>ASSENTAMENTO DE TUBO DE PVC CORRUGADO DE DUPLA PAREDE PARA REDE COLETORA DE ESGOTO, DN 200 MM, JUNTA ELÁSTICA (NÃO INCLUI FORNECIMENTO). AF_01/2021</t>
  </si>
  <si>
    <t>7,09</t>
  </si>
  <si>
    <t>ASSENTAMENTO DE TUBO DE PVC CORRUGADO DE DUPLA PAREDE PARA REDE COLETORA DE ESGOTO, DN 250 MM, JUNTA ELÁSTICA (NÃO INCLUI FORNECIMENTO). AF_01/2021</t>
  </si>
  <si>
    <t>7,97</t>
  </si>
  <si>
    <t>ASSENTAMENTO DE TUBO DE PVC CORRUGADO DE DUPLA PAREDE PARA REDE COLETORA DE ESGOTO, DN 300 MM, JUNTA ELÁSTICA (NÃO INCLUI FORNECIMENTO). AF_01/2021</t>
  </si>
  <si>
    <t>8,84</t>
  </si>
  <si>
    <t>ASSENTAMENTO DE TUBO DE PVC CORRUGADO DE DUPLA PAREDE PARA REDE COLETORA DE ESGOTO, DN 350 MM, JUNTA ELÁSTICA (NÃO INCLUI FORNECIMENTO). AF_01/2021</t>
  </si>
  <si>
    <t>9,72</t>
  </si>
  <si>
    <t>ASSENTAMENTO DE TUBO DE PVC CORRUGADO DE DUPLA PAREDE PARA REDE COLETORA DE ESGOTO, DN 400 MM, JUNTA ELÁSTICA  (NÃO INCLUI FORNECIMENTO). AF_01/2021</t>
  </si>
  <si>
    <t>12,41</t>
  </si>
  <si>
    <t>ASSENTAMENTO DE TUBO DE PEAD CORRUGADO DE DUPLA PAREDE PARA REDE COLETORA DE ESGOTO, DN 450 MM, JUNTA ELÁSTICA INTEGRADA (NÃO INCLUI FORNECIMENTO). AF_01/2021</t>
  </si>
  <si>
    <t>5,10</t>
  </si>
  <si>
    <t>ASSENTAMENTO DE TUBO DE PEAD CORRUGADO DE DUPLA PAREDE PARA REDE COLETORA DE ESGOTO, DN 600 MM, JUNTA ELÁSTICA INTEGRADA (NÃO INCLUI FORNECIMENTO). AF_01/2021</t>
  </si>
  <si>
    <t>20,51</t>
  </si>
  <si>
    <t>TUBO DE PEAD CORRUGADO DE DUPLA PAREDE PARA REDE COLETORA DE ESGOTO, DN 250 MM, JUNTA ELÁSTICA INTEGRADA - FORNECIMENTO E ASSENTAMENTO. AF_01/2021</t>
  </si>
  <si>
    <t>202,45</t>
  </si>
  <si>
    <t>ASSENTAMENTO DE TUBO DE PEAD CORRUGADO DE DUPLA PAREDE PARA REDE COLETORA DE ESGOTO, DN 250 MM, JUNTA ELÁSTICA INTEGRADA (NÃO INCLUI FORNECIMENTO). AF_01/2021</t>
  </si>
  <si>
    <t>2,38</t>
  </si>
  <si>
    <t>TUBO DE PEAD CORRUGADO DE DUPLA PAREDE PARA REDE COLETORA DE ESGOTO, DN 300 MM, JUNTA ELÁSTICA INTEGRADA - FORNECIMENTO E ASSENTAMENTO. AF_01/2021</t>
  </si>
  <si>
    <t>316,88</t>
  </si>
  <si>
    <t>ASSENTAMENTO DE TUBO DE PEAD CORRUGADO DE DUPLA PAREDE PARA REDE COLETORA DE ESGOTO, DN 300 MM, JUNTA ELÁSTICA INTEGRADA  (NÃO INCLUI FORNECIMENTO). AF_01/2021</t>
  </si>
  <si>
    <t>3,43</t>
  </si>
  <si>
    <t>TUBO DE PEAD CORRUGADO DE DUPLA PAREDE PARA REDE COLETORA DE ESGOTO, DN 800 MM, JUNTA ELÁSTICA INTEGRADA - FORNECIMENTO E ASSENTAMENTO. AF_01/2021</t>
  </si>
  <si>
    <t>1.860,50</t>
  </si>
  <si>
    <t>ASSENTAMENTO DE TUBO DE PEAD CORRUGADO DE DUPLA PAREDE PARA REDE COLETORA DE ESGOTO, DN 800 MM, JUNTA ELÁSTICA INTEGRADA  (NÃO INCLUI FORNECIMENTO). AF_01/2021</t>
  </si>
  <si>
    <t>34,16</t>
  </si>
  <si>
    <t>ASSENTAMENTO DE TUBO DE PEAD CORRUGADO DE DUPLA PAREDE PARA REDE COLETORA DE ESGOTO, DN 900 MM, JUNTA ELÁSTICA INTEGRADA (NÃO INCLUI FORNECIMENTO). AF_01/2021</t>
  </si>
  <si>
    <t>39,55</t>
  </si>
  <si>
    <t>TUBO DE PEAD CORRUGADO DE DUPLA PAREDE PARA REDE COLETORA DE ESGOTO, DN 1000 MM, JUNTA ELÁSTICA INTEGRADA - FORNECIMENTO E ASSENTAMENTO. AF_01/2021</t>
  </si>
  <si>
    <t>2.864,31</t>
  </si>
  <si>
    <t>ASSENTAMENTO DE TUBO DE PEAD CORRUGADO DE DUPLA PAREDE PARA REDE COLETORA DE ESGOTO, DN 1000 MM, JUNTA ELÁSTICA INTEGRADA (NÃO INCLUI FORNECIMENTO). AF_01/2021</t>
  </si>
  <si>
    <t>50,86</t>
  </si>
  <si>
    <t>TUBO DE PEAD CORRUGADO DE DUPLA PAREDE PARA REDE COLETORA DE ESGOTO, DN 1200 MM, JUNTA ELÁSTICA INTEGRADA - FORNECIMENTO E ASSENTAMENTO. AF_01/2021</t>
  </si>
  <si>
    <t>3.947,53</t>
  </si>
  <si>
    <t>ASSENTAMENTO DE TUBO DE PEAD CORRUGADO DE DUPLA PAREDE PARA REDE COLETORA DE ESGOTO, DN 1200 MM, JUNTA ELÁSTICA INTEGRADA (NÃO INCLUI FORNECIMENTO). AF_01/2021</t>
  </si>
  <si>
    <t>59,16</t>
  </si>
  <si>
    <t>ASSENTAMENTO DE TUBO DE PEAD CORRUGADO DE DUPLA PAREDE PARA REDE COLETORA DE ESGOTO, DN 1500 MM, JUNTA ELÁSTICA INTEGRADA (NÃO INCLUI FORNECIMENTO). AF_01/2021</t>
  </si>
  <si>
    <t>76,01</t>
  </si>
  <si>
    <t>ASSENTAMENTO DE TUBO DE PVC PBA PARA REDE DE ÁGUA, DN 50 MM, JUNTA ELÁSTICA INTEGRADA, INSTALADO EM LOCAL COM NÍVEL ALTO DE INTERFERÊNCIAS (NÃO INCLUI FORNECIMENTO). AF_11/2017</t>
  </si>
  <si>
    <t>2,78</t>
  </si>
  <si>
    <t>ASSENTAMENTO DE TUBO DE PVC PBA PARA REDE DE ÁGUA, DN 75 MM, JUNTA ELÁSTICA INTEGRADA, INSTALADO EM LOCAL COM NÍVEL ALTO DE INTERFERÊNCIAS (NÃO INCLUI FORNECIMENTO). AF_11/2017</t>
  </si>
  <si>
    <t>3,86</t>
  </si>
  <si>
    <t>ASSENTAMENTO DE TUBO DE PVC PBA PARA REDE DE ÁGUA, DN 100 MM, JUNTA ELÁSTICA INTEGRADA, INSTALADO EM LOCAL COM NÍVEL ALTO DE INTERFERÊNCIAS (NÃO INCLUI FORNECIMENTO). AF_11/2017</t>
  </si>
  <si>
    <t>4,89</t>
  </si>
  <si>
    <t>ASSENTAMENTO DE TUBO DE PVC PBA PARA REDE DE ÁGUA, DN 50 MM, JUNTA ELÁSTICA INTEGRADA, INSTALADO EM LOCAL COM NÍVEL BAIXO DE INTERFERÊNCIAS (NÃO INCLUI FORNECIMENTO). AF_11/2017</t>
  </si>
  <si>
    <t>1,21</t>
  </si>
  <si>
    <t>ASSENTAMENTO DE TUBO DE PVC PBA PARA REDE DE ÁGUA, DN 75 MM, JUNTA ELÁSTICA INTEGRADA, INSTALADO EM LOCAL COM NÍVEL BAIXO DE INTERFERÊNCIAS (NÃO INCLUI FORNECIMENTO). AF_11/2017</t>
  </si>
  <si>
    <t>1,72</t>
  </si>
  <si>
    <t>ASSENTAMENTO DE TUBO DE PVC PBA PARA REDE DE ÁGUA, DN 100 MM, JUNTA ELÁSTICA INTEGRADA, INSTALADO EM LOCAL COM NÍVEL BAIXO DE INTERFERÊNCIAS (NÃO INCLUI FORNECIMENTO). AF_11/2017</t>
  </si>
  <si>
    <t>2,18</t>
  </si>
  <si>
    <t>TUBO DE PVC BRANCO PARA REDE COLETORA DE ESGOTO CONDOMINIAL DE PAREDE MACIÇA, DN 100 MM, JUNTA ELÁSTICA - FORNECIMENTO E ASSENTAMENTO. AF_01/2021</t>
  </si>
  <si>
    <t>21,40</t>
  </si>
  <si>
    <t>JUNTA ARGAMASSADA ENTRE TUBO DN 800 MM E O POÇO DE VISITA/ CAIXA DE CONCRETO OU ALVENARIA EM REDES DE ESGOTO. AF_01/2021</t>
  </si>
  <si>
    <t>138,81</t>
  </si>
  <si>
    <t>JUNTA ARGAMASSADA ENTRE TUBO DN 900 MM E O POÇO DE VISITA/ CAIXA DE CONCRETO OU ALVENARIA EM REDES DE ESGOTO. AF_01/2021</t>
  </si>
  <si>
    <t>153,90</t>
  </si>
  <si>
    <t>JUNTA ARGAMASSADA ENTRE TUBO DN 1000 MM E O POÇO DE VISITA/ CAIXA DE CONCRETO OU ALVENARIA EM REDES DE ESGOTO. AF_01/2021</t>
  </si>
  <si>
    <t>176,61</t>
  </si>
  <si>
    <t>JUNTA ARGAMASSADA ENTRE TUBO DN 1200 MM E O POÇO DE VISITA/ CAIXA DE CONCRETO OU ALVENARIA EM REDES DE ESGOTO. AF_01/2021</t>
  </si>
  <si>
    <t>199,25</t>
  </si>
  <si>
    <t>JUNTA ARGAMASSADA ENTRE TUBO DN 1500 MM E O POÇO DE VISITA/ CAIXA DE CONCRETO OU ALVENARIA EM REDES DE ESGOTO. AF_01/2021</t>
  </si>
  <si>
    <t>244,54</t>
  </si>
  <si>
    <t>TUBO DE CONCRETO PARA REDES COLETORAS DE ESGOTO SANITÁRIO, DIÂMETRO DE 300 MM, JUNTA ELÁSTICA, INSTALADO EM LOCAL COM BAIXO NÍVEL DE INTERFERÊNCIAS - FORNECIMENTO E ASSENTAMENTO. AF_12/2015</t>
  </si>
  <si>
    <t>298,53</t>
  </si>
  <si>
    <t>11,40</t>
  </si>
  <si>
    <t>311,21</t>
  </si>
  <si>
    <t>14,56</t>
  </si>
  <si>
    <t>TUBO DE CONCRETO PARA REDES COLETORAS DE ESGOTO SANITÁRIO, DIÂMETRO DE 500 MM, JUNTA ELÁSTICA, INSTALADO EM LOCAL COM BAIXO NÍVEL DE INTERFERÊNCIAS - FORNECIMENTO E ASSENTAMENTO. AF_12/2015</t>
  </si>
  <si>
    <t>556,19</t>
  </si>
  <si>
    <t>17,47</t>
  </si>
  <si>
    <t>TUBO DE CONCRETO PARA REDES COLETORAS DE ESGOTO SANITÁRIO, DIÂMETRO DE 600 MM, JUNTA ELÁSTICA, INSTALADO EM LOCAL COM BAIXO NÍVEL DE INTERFERÊNCIAS - FORNECIMENTO E ASSENTAMENTO. AF_12/2015</t>
  </si>
  <si>
    <t>680,96</t>
  </si>
  <si>
    <t>20,69</t>
  </si>
  <si>
    <t>TUBO DE CONCRETO PARA REDES COLETORAS DE ESGOTO SANITÁRIO, DIÂMETRO DE 700 MM, JUNTA ELÁSTICA, INSTALADO EM LOCAL COM BAIXO NÍVEL DE INTERFERÊNCIAS - FORNECIMENTO E ASSENTAMENTO. AF_12/2015</t>
  </si>
  <si>
    <t>887,32</t>
  </si>
  <si>
    <t>23,64</t>
  </si>
  <si>
    <t>TUBO DE CONCRETO PARA REDES COLETORAS DE ESGOTO SANITÁRIO, DIÂMETRO DE 800 MM, JUNTA ELÁSTICA, INSTALADO EM LOCAL COM BAIXO NÍVEL DE INTERFERÊNCIAS - FORNECIMENTO E ASSENTAMENTO. AF_12/2015</t>
  </si>
  <si>
    <t>915,82</t>
  </si>
  <si>
    <t>26,85</t>
  </si>
  <si>
    <t>TUBO DE CONCRETO PARA REDES COLETORAS DE ESGOTO SANITÁRIO, DIÂMETRO DE 900 MM, JUNTA ELÁSTICA, INSTALADO EM LOCAL COM BAIXO NÍVEL DE INTERFERÊNCIAS - FORNECIMENTO E ASSENTAMENTO. AF_12/2015</t>
  </si>
  <si>
    <t>1.364,70</t>
  </si>
  <si>
    <t>29,78</t>
  </si>
  <si>
    <t>TUBO DE CONCRETO PARA REDES COLETORAS DE ESGOTO SANITÁRIO, DIÂMETRO DE 1000 MM, JUNTA ELÁSTICA, INSTALADO EM LOCAL COM BAIXO NÍVEL DE INTERFERÊNCIAS - FORNECIMENTO E ASSENTAMENTO. AF_12/2015</t>
  </si>
  <si>
    <t>1.397,10</t>
  </si>
  <si>
    <t>33,03</t>
  </si>
  <si>
    <t>TUBO DE CONCRETO PARA REDES COLETORAS DE ESGOTO SANITÁRIO, DIÂMETRO DE 300 MM, JUNTA ELÁSTICA, INSTALADO EM LOCAL COM ALTO NÍVEL DE INTERFERÊNCIAS - FORNECIMENTO E ASSENTAMENTO. AF_12/2015</t>
  </si>
  <si>
    <t>308,68</t>
  </si>
  <si>
    <t>21,55</t>
  </si>
  <si>
    <t>323,89</t>
  </si>
  <si>
    <t>27,24</t>
  </si>
  <si>
    <t>TUBO DE CONCRETO PARA REDES COLETORAS DE ESGOTO SANITÁRIO, DIÂMETRO DE 500 MM, JUNTA ELÁSTICA, INSTALADO EM LOCAL COM ALTO NÍVEL DE INTERFERÊNCIAS - FORNECIMENTO E ASSENTAMENTO. AF_12/2015</t>
  </si>
  <si>
    <t>571,87</t>
  </si>
  <si>
    <t>33,15</t>
  </si>
  <si>
    <t>TUBO DE CONCRETO PARA REDES COLETORAS DE ESGOTO SANITÁRIO, DIÂMETRO DE 600 MM, JUNTA ELÁSTICA, INSTALADO EM LOCAL COM ALTO NÍVEL DE INTERFERÊNCIAS - FORNECIMENTO E ASSENTAMENTO. AF_12/2015</t>
  </si>
  <si>
    <t>699,33</t>
  </si>
  <si>
    <t>39,06</t>
  </si>
  <si>
    <t>TUBO DE CONCRETO PARA REDES COLETORAS DE ESGOTO SANITÁRIO, DIÂMETRO DE 700 MM, JUNTA ELÁSTICA, INSTALADO EM LOCAL COM ALTO NÍVEL DE INTERFERÊNCIAS - FORNECIMENTO E ASSENTAMENTO. AF_12/2015</t>
  </si>
  <si>
    <t>908,41</t>
  </si>
  <si>
    <t>44,73</t>
  </si>
  <si>
    <t>TUBO DE CONCRETO PARA REDES COLETORAS DE ESGOTO SANITÁRIO, DIÂMETRO DE 800 MM, JUNTA ELÁSTICA, INSTALADO EM LOCAL COM ALTO NÍVEL DE INTERFERÊNCIAS - FORNECIMENTO E ASSENTAMENTO. AF_12/2015</t>
  </si>
  <si>
    <t>939,76</t>
  </si>
  <si>
    <t>50,79</t>
  </si>
  <si>
    <t>TUBO DE CONCRETO PARA REDES COLETORAS DE ESGOTO SANITÁRIO, DIÂMETRO DE 900 MM, JUNTA ELÁSTICA, INSTALADO EM LOCAL COM ALTO NÍVEL DE INTERFERÊNCIAS - FORNECIMENTO E ASSENTAMENTO. AF_12/2015</t>
  </si>
  <si>
    <t>1.391,58</t>
  </si>
  <si>
    <t>56,66</t>
  </si>
  <si>
    <t>TUBO DE CONCRETO PARA REDES COLETORAS DE ESGOTO SANITÁRIO, DIÂMETRO DE 1000 MM, JUNTA ELÁSTICA, INSTALADO EM LOCAL COM ALTO NÍVEL DE INTERFERÊNCIAS - FORNECIMENTO E ASSENTAMENTO. AF_12/2015</t>
  </si>
  <si>
    <t>1.426,65</t>
  </si>
  <si>
    <t>62,58</t>
  </si>
  <si>
    <t>238,53</t>
  </si>
  <si>
    <t>286,45</t>
  </si>
  <si>
    <t>429,43</t>
  </si>
  <si>
    <t>565,73</t>
  </si>
  <si>
    <t>683,34</t>
  </si>
  <si>
    <t>783,90</t>
  </si>
  <si>
    <t>816,31</t>
  </si>
  <si>
    <t>251,21</t>
  </si>
  <si>
    <t>302,12</t>
  </si>
  <si>
    <t>447,81</t>
  </si>
  <si>
    <t>587,08</t>
  </si>
  <si>
    <t>707,26</t>
  </si>
  <si>
    <t>810,45</t>
  </si>
  <si>
    <t>845,99</t>
  </si>
  <si>
    <t>51,19</t>
  </si>
  <si>
    <t>65,54</t>
  </si>
  <si>
    <t>79,70</t>
  </si>
  <si>
    <t>94,68</t>
  </si>
  <si>
    <t>109,47</t>
  </si>
  <si>
    <t>126,37</t>
  </si>
  <si>
    <t>143,95</t>
  </si>
  <si>
    <t>163,70</t>
  </si>
  <si>
    <t>1.179,56</t>
  </si>
  <si>
    <t>204,86</t>
  </si>
  <si>
    <t>1.687,85</t>
  </si>
  <si>
    <t>275,72</t>
  </si>
  <si>
    <t>61,10</t>
  </si>
  <si>
    <t>78,22</t>
  </si>
  <si>
    <t>95,37</t>
  </si>
  <si>
    <t>113,06</t>
  </si>
  <si>
    <t>130,82</t>
  </si>
  <si>
    <t>150,29</t>
  </si>
  <si>
    <t>170,50</t>
  </si>
  <si>
    <t>193,38</t>
  </si>
  <si>
    <t>1.214,60</t>
  </si>
  <si>
    <t>239,90</t>
  </si>
  <si>
    <t>1.731,02</t>
  </si>
  <si>
    <t>318,89</t>
  </si>
  <si>
    <t>TUBO DE CONCRETO PARA REDES COLETORAS DE ÁGUAS PLUVIAIS, DIÂMETRO DE 300MM, JUNTA RÍGIDA, INSTALADO EM LOCAL COM BAIXO NÍVEL DE INTERFERÊNCIAS - FORNECIMENTO E ASSENTAMENTO. AF_12/2015</t>
  </si>
  <si>
    <t>204,49</t>
  </si>
  <si>
    <t>TUBO DE CONCRETO PARA REDES COLETORAS DE ÁGUAS PLUVIAIS, DIÂMETRO DE 300MM, JUNTA RÍGIDA, INSTALADO EM LOCAL COM ALTO NÍVEL DE INTERFERÊNCIAS - FORNECIMENTO E ASSENTAMENTO. AF_12/2015</t>
  </si>
  <si>
    <t>214,40</t>
  </si>
  <si>
    <t>TUBO DE CONCRETO (SIMPLES) PARA REDES COLETORAS DE ÁGUAS PLUVIAIS, DIÂMETRO DE 300 MM, JUNTA RÍGIDA, INSTALADO EM LOCAL COM BAIXO NÍVEL DE INTERFERÊNCIAS - FORNECIMENTO E ASSENTAMENTO. AF_12/2015</t>
  </si>
  <si>
    <t>159,85</t>
  </si>
  <si>
    <t>TUBO DE CONCRETO (SIMPLES) PARA REDES COLETORAS DE ÁGUAS PLUVIAIS, DIÂMETRO DE 400 MM, JUNTA RÍGIDA, INSTALADO EM LOCAL COM BAIXO NÍVEL DE INTERFERÊNCIAS - FORNECIMENTO E ASSENTAMENTO. AF_12/2015</t>
  </si>
  <si>
    <t>193,95</t>
  </si>
  <si>
    <t>TUBO DE CONCRETO (SIMPLES) PARA REDES COLETORAS DE ÁGUAS PLUVIAIS, DIÂMETRO DE 500 MM, JUNTA RÍGIDA, INSTALADO EM LOCAL COM BAIXO NÍVEL DE INTERFERÊNCIAS - FORNECIMENTO E ASSENTAMENTO. AF_12/2015</t>
  </si>
  <si>
    <t>270,81</t>
  </si>
  <si>
    <t>TUBO DE CONCRETO (SIMPLES) PARA REDES COLETORAS DE ÁGUAS PLUVIAIS, DIÂMETRO DE 300 MM, JUNTA RÍGIDA, INSTALADO EM LOCAL COM ALTO NÍVEL DE INTERFERÊNCIAS - FORNECIMENTO E ASSENTAMENTO. AF_12/2015</t>
  </si>
  <si>
    <t>169,76</t>
  </si>
  <si>
    <t>TUBO DE CONCRETO (SIMPLES) PARA REDES COLETORAS DE ÁGUAS PLUVIAIS, DIÂMETRO DE 400 MM, JUNTA RÍGIDA, INSTALADO EM LOCAL COM ALTO NÍVEL DE INTERFERÊNCIAS - FORNECIMENTO E ASSENTAMENTO. AF_12/2015</t>
  </si>
  <si>
    <t>206,63</t>
  </si>
  <si>
    <t>TUBO DE CONCRETO (SIMPLES) PARA REDES COLETORAS DE ÁGUAS PLUVIAIS, DIÂMETRO DE 500 MM, JUNTA RÍGIDA, INSTALADO EM LOCAL COM ALTO NÍVEL DE INTERFERÊNCIAS - FORNECIMENTO E ASSENTAMENTO. AF_12/2015</t>
  </si>
  <si>
    <t>286,48</t>
  </si>
  <si>
    <t>ASSENTAMENTO DE TUBO DE PVC DEFOFO OU PRFV OU RPVC PARA REDE DE ÁGUA, DN 150 MM, JUNTA ELÁSTICA INTEGRADA, INSTALADO EM LOCAL COM NÍVEL ALTO DE INTERFERÊNCIAS (NÃO INCLUI FORNECIMENTO). AF_11/2017</t>
  </si>
  <si>
    <t>7,02</t>
  </si>
  <si>
    <t>ASSENTAMENTO DE TUBO DE PVC DEFOFO OU PRFV OU RPVC PARA REDE DE ÁGUA, DN 200 MM, JUNTA ELÁSTICA INTEGRADA, INSTALADO EM LOCAL COM NÍVEL ALTO DE INTERFERÊNCIAS (NÃO INCLUI FORNECIMENTO). AF_11/2017</t>
  </si>
  <si>
    <t>13,49</t>
  </si>
  <si>
    <t>ASSENTAMENTO DE TUBO DE PVC DEFOFO OU PRFV OU RPVC PARA REDE DE ÁGUA, DN 250 MM, JUNTA ELÁSTICA INTEGRADA, INSTALADO EM LOCAL COM NÍVEL ALTO DE INTERFERÊNCIAS (NÃO INCLUI FORNECIMENTO). AF_11/2017</t>
  </si>
  <si>
    <t>16,59</t>
  </si>
  <si>
    <t>ASSENTAMENTO DE TUBO DE PVC DEFOFO OU PRFV OU RPVC PARA REDE DE ÁGUA, DN 300 MM, JUNTA ELÁSTICA INTEGRADA, INSTALADO EM LOCAL COM NÍVEL ALTO DE INTERFERÊNCIAS (NÃO INCLUI FORNECIMENTO). AF_11/2017</t>
  </si>
  <si>
    <t>19,70</t>
  </si>
  <si>
    <t>ASSENTAMENTO DE TUBO DE PVC DEFOFO OU PRFV OU RPVC PARA REDE DE ÁGUA, DN 350 MM, JUNTA ELÁSTICA INTEGRADA, INSTALADO EM LOCAL COM NÍVEL ALTO DE INTERFERÊNCIAS (NÃO INCLUI FORNECIMENTO). AF_11/2017</t>
  </si>
  <si>
    <t>22,79</t>
  </si>
  <si>
    <t>ASSENTAMENTO DE TUBO DE PVC DEFOFO OU PRFV OU RPVC PARA REDE DE ÁGUA, DN 400 MM, JUNTA ELÁSTICA INTEGRADA, INSTALADO EM LOCAL COM NÍVEL ALTO DE INTERFERÊNCIAS (NÃO INCLUI FORNECIMENTO). AF_11/2017</t>
  </si>
  <si>
    <t>25,86</t>
  </si>
  <si>
    <t>ASSENTAMENTO DE TUBO DE PVC DEFOFO OU PRFV OU RPVC PARA REDE DE ÁGUA, DN 500 MM, JUNTA ELÁSTICA INTEGRADA, INSTALADO EM LOCAL COM NÍVEL ALTO DE INTERFERÊNCIAS (NÃO INCLUI FORNECIMENTO). AF_11/2017</t>
  </si>
  <si>
    <t>32,08</t>
  </si>
  <si>
    <t>ASSENTAMENTO DE TUBO DE PVC DEFOFO OU PRFV OU RPVC PARA REDE DE ÁGUA, DN 150 MM, JUNTA ELÁSTICA INTEGRADA, INSTALADO EM LOCAL COM NÍVEL BAIXO DE INTERFERÊNCIAS (NÃO INCLUI FORNECIMENTO). AF_11/2017</t>
  </si>
  <si>
    <t>3,16</t>
  </si>
  <si>
    <t>ASSENTAMENTO DE TUBO DE PVC DEFOFO OU PRFV OU RPVC PARA REDE DE ÁGUA, DN 200 MM, JUNTA ELÁSTICA INTEGRADA, INSTALADO EM LOCAL COM NÍVEL BAIXO DE INTERFERÊNCIAS (NÃO INCLUI FORNECIMENTO). AF_11/2017</t>
  </si>
  <si>
    <t>6,64</t>
  </si>
  <si>
    <t>ASSENTAMENTO DE TUBO DE PVC DEFOFO OU PRFV OU RPVC PARA REDE DE ÁGUA, DN 250 MM, JUNTA ELÁSTICA INTEGRADA, INSTALADO EM LOCAL COM NÍVEL BAIXO DE INTERFERÊNCIAS (NÃO INCLUI FORNECIMENTO). AF_11/2017</t>
  </si>
  <si>
    <t>8,17</t>
  </si>
  <si>
    <t>ASSENTAMENTO DE TUBO DE PVC DEFOFO OU PRFV OU RPVC PARA REDE DE ÁGUA, DN 300 MM, JUNTA ELÁSTICA INTEGRADA, INSTALADO EM LOCAL COM NÍVEL BAIXO DE INTERFERÊNCIAS (NÃO INCLUI FORNECIMENTO). AF_11/2017</t>
  </si>
  <si>
    <t>9,71</t>
  </si>
  <si>
    <t>ASSENTAMENTO DE TUBO DE PVC DEFOFO OU PRFV OU RPVC PARA REDE DE ÁGUA, DN 350 MM, JUNTA ELÁSTICA INTEGRADA, INSTALADO EM LOCAL COM NÍVEL BAIXO DE INTERFERÊNCIAS (NÃO INCLUI FORNECIMENTO). AF_11/2017</t>
  </si>
  <si>
    <t>11,21</t>
  </si>
  <si>
    <t>ASSENTAMENTO DE TUBO DE PVC DEFOFO OU PRFV OU RPVC PARA REDE DE ÁGUA, DN 400 MM, JUNTA ELÁSTICA INTEGRADA, INSTALADO EM LOCAL COM NÍVEL BAIXO DE INTERFERÊNCIAS (NÃO INCLUI FORNECIMENTO). AF_11/2017</t>
  </si>
  <si>
    <t>12,73</t>
  </si>
  <si>
    <t>ASSENTAMENTO DE TUBO DE PVC DEFOFO OU PRFV OU RPVC PARA REDE DE ÁGUA, DN 500 MM, JUNTA ELÁSTICA INTEGRADA, INSTALADO EM LOCAL COM NÍVEL BAIXO DE INTERFERÊNCIAS (NÃO INCLUI FORNECIMENTO). AF_11/2017</t>
  </si>
  <si>
    <t>15,80</t>
  </si>
  <si>
    <t>ASSENTAMENTO DE TUBO DE FERRO FUNDIDO PARA REDE DE ÁGUA, DN 80 MM, JUNTA FLANGEADA (NÃO INCLUI O FORNECIMENTO). AF_09/2021</t>
  </si>
  <si>
    <t>13,74</t>
  </si>
  <si>
    <t>ASSENTAMENTO DE TUBO DE FERRO FUNDIDO PARA REDE DE ÁGUA, DN 100 MM, JUNTA FLANGEADA (NÃO INCLUI O FORNECIMENTO). AF_09/2021</t>
  </si>
  <si>
    <t>16,45</t>
  </si>
  <si>
    <t>ASSENTAMENTO DE TUBO DE FERRO FUNDIDO PARA REDE DE ÁGUA, DN 150 MM, JUNTA FLANGEADA (NÃO INCLUI O FORNECIMENTO). AF_09/2021</t>
  </si>
  <si>
    <t>23,17</t>
  </si>
  <si>
    <t>ASSENTAMENTO DE TUBO DE FERRO FUNDIDO PARA REDE DE ÁGUA, DN 200 MM, JUNTA FLANGEADA (NÃO INCLUI O FORNECIMENTO). AF_09/2021</t>
  </si>
  <si>
    <t>29,90</t>
  </si>
  <si>
    <t>ASSENTAMENTO DE TUBO DE FERRO FUNDIDO PARA REDE DE ÁGUA, DN 250 MM, JUNTA FLANGEADA (NÃO INCLUI O FORNECIMENTO). AF_09/2021</t>
  </si>
  <si>
    <t>45,73</t>
  </si>
  <si>
    <t>ASSENTAMENTO DE TUBO DE FERRO FUNDIDO PARA REDE DE ÁGUA, DN 300 MM, JUNTA FLANGEADA (NÃO INCLUI O FORNECIMENTO). AF_09/2021</t>
  </si>
  <si>
    <t>52,50</t>
  </si>
  <si>
    <t>ASSENTAMENTO DE TUBO DE FERRO FUNDIDO PARA REDE DE ÁGUA, DN 350 MM, JUNTA FLANGEADA (NÃO INCLUI O FORNECIMENTO). AF_09/2021</t>
  </si>
  <si>
    <t>68,31</t>
  </si>
  <si>
    <t>ASSENTAMENTO DE TUBO DE FERRO FUNDIDO PARA REDE DE ÁGUA, DN 400 MM, JUNTA FLANGEADA (NÃO INCLUI O FORNECIMENTO). AF_09/2021</t>
  </si>
  <si>
    <t>75,07</t>
  </si>
  <si>
    <t>ASSENTAMENTO DE TUBO DE FERRO FUNDIDO PARA REDE DE ÁGUA, DN 450 MM, JUNTA FLANGEADA (NÃO INCLUI O FORNECIMENTO). AF_09/2021</t>
  </si>
  <si>
    <t>90,87</t>
  </si>
  <si>
    <t>ASSENTAMENTO DE TUBO DE FERRO FUNDIDO PARA REDE DE ÁGUA, DN 500 MM, JUNTA FLANGEADA (NÃO INCLUI O FORNECIMENTO). AF_09/2021</t>
  </si>
  <si>
    <t>97,64</t>
  </si>
  <si>
    <t>ASSENTAMENTO DE TUBO DE FERRO FUNDIDO PARA REDE DE ÁGUA, DN 600 MM, JUNTA FLANGEADA (NÃO INCLUI O FORNECIMENTO). AF_09/2021</t>
  </si>
  <si>
    <t>111,11</t>
  </si>
  <si>
    <t>ASSENTAMENTO DE TUBO DE FERRO FUNDIDO PARA REDE DE ÁGUA, DN 700 MM, JUNTA FLANGEADA (NÃO INCLUI O FORNECIMENTO). AF_09/2021</t>
  </si>
  <si>
    <t>118,62</t>
  </si>
  <si>
    <t>ASSENTAMENTO DE TUBO DE FERRO FUNDIDO PARA REDE DE ÁGUA, DN 800 MM, JUNTA FLANGEADA (NÃO INCLUI O FORNECIMENTO). AF_09/2021</t>
  </si>
  <si>
    <t>130,69</t>
  </si>
  <si>
    <t>ASSENTAMENTO DE TUBO DE FERRO FUNDIDO PARA REDE DE ÁGUA, DN 900 MM, JUNTA FLANGEADA (NÃO INCLUI O FORNECIMENTO). AF_09/2021</t>
  </si>
  <si>
    <t>150,51</t>
  </si>
  <si>
    <t>ASSENTAMENTO DE TUBO DE FERRO FUNDIDO PARA REDE DE ÁGUA, DN 1000 MM, JUNTA FLANGEADA (NÃO INCLUI O FORNECIMENTO). AF_09/2021</t>
  </si>
  <si>
    <t>162,56</t>
  </si>
  <si>
    <t>ASSENTAMENTO DE TUBO DE FERRO FUNDIDO PARA REDE DE ÁGUA, DN 1200 MM, JUNTA FLANGEADA (NÃO INCLUI O FORNECIMENTO). AF_09/2021</t>
  </si>
  <si>
    <t>194,45</t>
  </si>
  <si>
    <t>ASSENTAMENTO DE CONEXÃO COM 2 ACESSOS, FERRO FUNDIDO PARA REDE DE ÁGUA, DN  80 MM, JUNTA FLANGEADA (NÃO INCLUI O FORNECIMENTO). AF_09/2021</t>
  </si>
  <si>
    <t>56,71</t>
  </si>
  <si>
    <t>ASSENTAMENTO DE CONEXÃO COM 2 ACESSOS, FERRO FUNDIDO PARA REDE DE ÁGUA, DN  100 MM, JUNTA FLANGEADA (NÃO INCLUI O FORNECIMENTO). AF_09/2021</t>
  </si>
  <si>
    <t>67,94</t>
  </si>
  <si>
    <t>ASSENTAMENTO DE CONEXÃO COM 2 ACESSOS, FERRO FUNDIDO PARA REDE DE ÁGUA, DN  150 MM, JUNTA FLANGEADA (NÃO INCLUI O FORNECIMENTO). AF_09/2021</t>
  </si>
  <si>
    <t>95,96</t>
  </si>
  <si>
    <t>ASSENTAMENTO DE CONEXÃO COM 2 ACESSOS, FERRO FUNDIDO PARA REDE DE ÁGUA, DN  200 MM, JUNTA FLANGEADA (NÃO INCLUI O FORNECIMENTO). AF_09/2021</t>
  </si>
  <si>
    <t>124,01</t>
  </si>
  <si>
    <t>ASSENTAMENTO DE CONEXÃO COM 2 ACESSOS, FERRO FUNDIDO PARA REDE DE ÁGUA, DN  250 MM, JUNTA FLANGEADA (NÃO INCLUI O FORNECIMENTO). AF_09/2021</t>
  </si>
  <si>
    <t>204,71</t>
  </si>
  <si>
    <t>ASSENTAMENTO DE CONEXÃO COM 2 ACESSOS, FERRO FUNDIDO PARA REDE DE ÁGUA, DN  300 MM, JUNTA FLANGEADA (NÃO INCLUI O FORNECIMENTO). AF_09/2021</t>
  </si>
  <si>
    <t>232,74</t>
  </si>
  <si>
    <t>ASSENTAMENTO DE CONEXÃO COM 2 ACESSOS, FERRO FUNDIDO PARA REDE DE ÁGUA, DN  350 MM, JUNTA FLANGEADA (NÃO INCLUI O FORNECIMENTO). AF_09/2021</t>
  </si>
  <si>
    <t>313,45</t>
  </si>
  <si>
    <t>ASSENTAMENTO DE CONEXÃO COM 2 ACESSOS, FERRO FUNDIDO PARA REDE DE ÁGUA, DN  400 MM, JUNTA FLANGEADA (NÃO INCLUI O FORNECIMENTO). AF_09/2021</t>
  </si>
  <si>
    <t>341,48</t>
  </si>
  <si>
    <t>ASSENTAMENTO DE CONEXÃO COM 2 ACESSOS, FERRO FUNDIDO PARA REDE DE ÁGUA, DN  450 MM, JUNTA FLANGEADA (NÃO INCLUI O FORNECIMENTO). AF_09/2021</t>
  </si>
  <si>
    <t>422,18</t>
  </si>
  <si>
    <t>ASSENTAMENTO DE CONEXÃO COM 2 ACESSOS, FERRO FUNDIDO PARA REDE DE ÁGUA, DN  500 MM, JUNTA FLANGEADA (NÃO INCLUI O FORNECIMENTO). AF_09/2021</t>
  </si>
  <si>
    <t>450,21</t>
  </si>
  <si>
    <t>ASSENTAMENTO DE CONEXÃO COM 2 ACESSOS, FERRO FUNDIDO PARA REDE DE ÁGUA, DN  600 MM, JUNTA FLANGEADA (NÃO INCLUI O FORNECIMENTO). AF_09/2021</t>
  </si>
  <si>
    <t>506,27</t>
  </si>
  <si>
    <t>ASSENTAMENTO DE CONEXÃO COM 2 ACESSOS, FERRO FUNDIDO PARA REDE DE ÁGUA, DN  700 MM, JUNTA FLANGEADA (NÃO INCLUI O FORNECIMENTO). AF_09/2021</t>
  </si>
  <si>
    <t>615,01</t>
  </si>
  <si>
    <t>ASSENTAMENTO DE CONEXÃO COM 2 ACESSOS, FERRO FUNDIDO PARA REDE DE ÁGUA, DN  800 MM, JUNTA FLANGEADA (NÃO INCLUI O FORNECIMENTO). AF_09/2021</t>
  </si>
  <si>
    <t>671,07</t>
  </si>
  <si>
    <t>ASSENTAMENTO DE CONEXÃO COM 2 ACESSOS, FERRO FUNDIDO PARA REDE DE ÁGUA, DN  900 MM, JUNTA FLANGEADA (NÃO INCLUI O FORNECIMENTO). AF_09/2021</t>
  </si>
  <si>
    <t>779,81</t>
  </si>
  <si>
    <t>ASSENTAMENTO DE CONEXÃO COM 2 ACESSOS, FERRO FUNDIDO PARA REDE DE ÁGUA, DN  1000 MM, JUNTA FLANGEADA (NÃO INCLUI O FORNECIMENTO). AF_09/2021</t>
  </si>
  <si>
    <t>835,88</t>
  </si>
  <si>
    <t>ASSENTAMENTO DE CONEXÃO COM 2 ACESSOS, FERRO FUNDIDO PARA REDE DE ÁGUA, DN  1200 MM, JUNTA FLANGEADA (NÃO INCLUI O FORNECIMENTO). AF_09/2021</t>
  </si>
  <si>
    <t>1.000,68</t>
  </si>
  <si>
    <t>ASSENTAMENTO DE CONEXÃO COM 3 ACESSOS, FERRO FUNDIDO PARA REDE DE ÁGUA, DN  80 MM, JUNTA FLANGEADA (NÃO INCLUI O FORNECIMENTO). AF_09/2021</t>
  </si>
  <si>
    <t>74,89</t>
  </si>
  <si>
    <t>ASSENTAMENTO DE CONEXÃO COM 3 ACESSOS, FERRO FUNDIDO PARA REDE DE ÁGUA, DN  100 MM, JUNTA FLANGEADA (NÃO INCLUI O FORNECIMENTO). AF_09/2021</t>
  </si>
  <si>
    <t>91,69</t>
  </si>
  <si>
    <t>ASSENTAMENTO DE CONEXÃO COM 3 ACESSOS, FERRO FUNDIDO PARA REDE DE ÁGUA, DN  150 MM, JUNTA FLANGEADA (NÃO INCLUI O FORNECIMENTO). AF_09/2021</t>
  </si>
  <si>
    <t>133,74</t>
  </si>
  <si>
    <t>ASSENTAMENTO DE CONEXÃO COM 3 ACESSOS, FERRO FUNDIDO PARA REDE DE ÁGUA, DN  200 MM, JUNTA FLANGEADA (NÃO INCLUI O FORNECIMENTO). AF_09/2021</t>
  </si>
  <si>
    <t>175,79</t>
  </si>
  <si>
    <t>ASSENTAMENTO DE CONEXÃO COM 3 ACESSOS, FERRO FUNDIDO PARA REDE DE ÁGUA, DN  250 MM, JUNTA FLANGEADA (NÃO INCLUI O FORNECIMENTO). AF_09/2021</t>
  </si>
  <si>
    <t>296,87</t>
  </si>
  <si>
    <t>ASSENTAMENTO DE CONEXÃO COM 3 ACESSOS, FERRO FUNDIDO PARA REDE DE ÁGUA, DN  300 MM, JUNTA FLANGEADA (NÃO INCLUI O FORNECIMENTO). AF_09/2021</t>
  </si>
  <si>
    <t>338,89</t>
  </si>
  <si>
    <t>ASSENTAMENTO DE CONEXÃO COM 3 ACESSOS, FERRO FUNDIDO PARA REDE DE ÁGUA, DN  350 MM, JUNTA FLANGEADA (NÃO INCLUI O FORNECIMENTO). AF_09/2021</t>
  </si>
  <si>
    <t>459,96</t>
  </si>
  <si>
    <t>ASSENTAMENTO DE CONEXÃO COM 3 ACESSOS, FERRO FUNDIDO PARA REDE DE ÁGUA, DN  400 MM, JUNTA FLANGEADA (NÃO INCLUI O FORNECIMENTO). AF_09/2021</t>
  </si>
  <si>
    <t>502,00</t>
  </si>
  <si>
    <t>ASSENTAMENTO DE CONEXÃO COM 3 ACESSOS, FERRO FUNDIDO PARA REDE DE ÁGUA, DN  450 MM, JUNTA FLANGEADA (NÃO INCLUI O FORNECIMENTO). AF_09/2021</t>
  </si>
  <si>
    <t>623,06</t>
  </si>
  <si>
    <t>ASSENTAMENTO DE CONEXÃO COM 3 ACESSOS, FERRO FUNDIDO PARA REDE DE ÁGUA, DN  500 MM, JUNTA FLANGEADA (NÃO INCLUI O FORNECIMENTO). AF_09/2021</t>
  </si>
  <si>
    <t>665,11</t>
  </si>
  <si>
    <t>ASSENTAMENTO DE CONEXÃO COM 3 ACESSOS, FERRO FUNDIDO PARA REDE DE ÁGUA, DN  600 MM, JUNTA FLANGEADA (NÃO INCLUI O FORNECIMENTO). AF_09/2021</t>
  </si>
  <si>
    <t>749,19</t>
  </si>
  <si>
    <t>ASSENTAMENTO DE CONEXÃO COM 3 ACESSOS, FERRO FUNDIDO PARA REDE DE ÁGUA, DN  700 MM, JUNTA FLANGEADA (NÃO INCLUI O FORNECIMENTO). AF_09/2021</t>
  </si>
  <si>
    <t>912,29</t>
  </si>
  <si>
    <t>ASSENTAMENTO DE CONEXÃO COM 3 ACESSOS, FERRO FUNDIDO PARA REDE DE ÁGUA, DN  800 MM, JUNTA FLANGEADA (NÃO INCLUI O FORNECIMENTO). AF_09/2021</t>
  </si>
  <si>
    <t>996,40</t>
  </si>
  <si>
    <t>ASSENTAMENTO DE CONEXÃO COM 3 ACESSOS, FERRO FUNDIDO PARA REDE DE ÁGUA, DN  900 MM, JUNTA FLANGEADA (NÃO INCLUI O FORNECIMENTO). AF_09/2021</t>
  </si>
  <si>
    <t>1.159,50</t>
  </si>
  <si>
    <t>ASSENTAMENTO DE CONEXÃO COM 3 ACESSOS, FERRO FUNDIDO PARA REDE DE ÁGUA, DN  1000 MM, JUNTA FLANGEADA (NÃO INCLUI O FORNECIMENTO). AF_09/2021</t>
  </si>
  <si>
    <t>1.243,61</t>
  </si>
  <si>
    <t>ASSENTAMENTO DE CONEXÃO COM 3 ACESSOS, FERRO FUNDIDO PARA REDE DE ÁGUA, DN  1200 MM, JUNTA FLANGEADA (NÃO INCLUI O FORNECIMENTO). AF_09/2021</t>
  </si>
  <si>
    <t>1.490,81</t>
  </si>
  <si>
    <t>ASSENTAMENTO DE CONEXÃO COM 1 ACESSO, FERRO FUNDIDO PARA REDE DE ÁGUA, DN  80 MM, JUNTA FLANGEADA (NÃO INCLUI O FORNECIMENTO). AF_09/2021</t>
  </si>
  <si>
    <t>38,59</t>
  </si>
  <si>
    <t>ASSENTAMENTO DE CONEXÃO COM 1 ACESSO, FERRO FUNDIDO PARA REDE DE ÁGUA, DN  100 MM, JUNTA FLANGEADA (NÃO INCLUI O FORNECIMENTO). AF_09/2021</t>
  </si>
  <si>
    <t>44,19</t>
  </si>
  <si>
    <t>ASSENTAMENTO DE CONEXÃO COM 1 ACESSO, FERRO FUNDIDO PARA REDE DE ÁGUA, DN  150 MM, JUNTA FLANGEADA (NÃO INCLUI O FORNECIMENTO). AF_09/2021</t>
  </si>
  <si>
    <t>58,22</t>
  </si>
  <si>
    <t>ASSENTAMENTO DE CONEXÃO COM 1 ACESSO, FERRO FUNDIDO PARA REDE DE ÁGUA, DN  200 MM, JUNTA FLANGEADA (NÃO INCLUI O FORNECIMENTO). AF_09/2021</t>
  </si>
  <si>
    <t>72,22</t>
  </si>
  <si>
    <t>ASSENTAMENTO DE CONEXÃO COM 1 ACESSO, FERRO FUNDIDO PARA REDE DE ÁGUA, DN  250 MM, JUNTA FLANGEADA (NÃO INCLUI O FORNECIMENTO). AF_09/2021</t>
  </si>
  <si>
    <t>112,59</t>
  </si>
  <si>
    <t>ASSENTAMENTO DE CONEXÃO COM 1 ACESSO, FERRO FUNDIDO PARA REDE DE ÁGUA, DN  300 MM, JUNTA FLANGEADA (NÃO INCLUI O FORNECIMENTO). AF_09/2021</t>
  </si>
  <si>
    <t>126,59</t>
  </si>
  <si>
    <t>ASSENTAMENTO DE CONEXÃO COM 1 ACESSO, FERRO FUNDIDO PARA REDE DE ÁGUA, DN  350 MM, JUNTA FLANGEADA (NÃO INCLUI O FORNECIMENTO). AF_09/2021</t>
  </si>
  <si>
    <t>166,95</t>
  </si>
  <si>
    <t>ASSENTAMENTO DE CONEXÃO COM 1 ACESSO, FERRO FUNDIDO PARA REDE DE ÁGUA, DN  400 MM, JUNTA FLANGEADA (NÃO INCLUI O FORNECIMENTO). AF_09/2021</t>
  </si>
  <si>
    <t>180,96</t>
  </si>
  <si>
    <t>ASSENTAMENTO DE CONEXÃO COM 1 ACESSO, FERRO FUNDIDO PARA REDE DE ÁGUA, DN  450 MM, JUNTA FLANGEADA (NÃO INCLUI O FORNECIMENTO). AF_09/2021</t>
  </si>
  <si>
    <t>221,32</t>
  </si>
  <si>
    <t>ASSENTAMENTO DE CONEXÃO COM 1 ACESSO, FERRO FUNDIDO PARA REDE DE ÁGUA, DN  500 MM, JUNTA FLANGEADA (NÃO INCLUI O FORNECIMENTO). AF_09/2021</t>
  </si>
  <si>
    <t>235,32</t>
  </si>
  <si>
    <t>ASSENTAMENTO DE CONEXÃO COM 1 ACESSO, FERRO FUNDIDO PARA REDE DE ÁGUA, DN  600 MM, JUNTA FLANGEADA (NÃO INCLUI O FORNECIMENTO). AF_09/2021</t>
  </si>
  <si>
    <t>263,36</t>
  </si>
  <si>
    <t>ASSENTAMENTO DE CONEXÃO COM 1 ACESSO, FERRO FUNDIDO PARA REDE DE ÁGUA, DN  700 MM, JUNTA FLANGEADA (NÃO INCLUI O FORNECIMENTO). AF_09/2021</t>
  </si>
  <si>
    <t>317,73</t>
  </si>
  <si>
    <t>ASSENTAMENTO DE CONEXÃO COM 1 ACESSO, FERRO FUNDIDO PARA REDE DE ÁGUA, DN  800 MM, JUNTA FLANGEADA (NÃO INCLUI O FORNECIMENTO). AF_09/2021</t>
  </si>
  <si>
    <t>345,76</t>
  </si>
  <si>
    <t>ASSENTAMENTO DE CONEXÃO COM 1 ACESSO, FERRO FUNDIDO PARA REDE DE ÁGUA, DN  900 MM, JUNTA FLANGEADA (NÃO INCLUI O FORNECIMENTO). AF_09/2021</t>
  </si>
  <si>
    <t>400,08</t>
  </si>
  <si>
    <t>ASSENTAMENTO DE CONEXÃO COM 1 ACESSO, FERRO FUNDIDO PARA REDE DE ÁGUA, DN  1000 MM, JUNTA FLANGEADA (NÃO INCLUI O FORNECIMENTO). AF_09/2021</t>
  </si>
  <si>
    <t>428,17</t>
  </si>
  <si>
    <t>ASSENTAMENTO DE CONEXÃO COM 1 ACESSO, FERRO FUNDIDO PARA REDE DE ÁGUA, DN  1200 MM, JUNTA FLANGEADA (NÃO INCLUI O FORNECIMENTO). AF_09/2021</t>
  </si>
  <si>
    <t>510,57</t>
  </si>
  <si>
    <t>TUBO PEAD LISO PARA REDE DE ÁGUA OU ESGOTO, DIÂMETRO DE 20 MM, JUNTA SOLDADA (NÃO INCLUI A EXECUÇÃO DE SOLDA) - FORNECIMENTO E ASSENTAMENTO. AF_12/2021</t>
  </si>
  <si>
    <t>5,75</t>
  </si>
  <si>
    <t>TUBO PEAD LISO PARA REDE DE ÁGUA OU ESGOTO, DIÂMETRO DE 32 MM, JUNTA SOLDADA (NÃO INCLUI A EXECUÇÃO DE SOLDA) - FORNECIMENTO E ASSENTAMENTO. AF_12/2021</t>
  </si>
  <si>
    <t>11,24</t>
  </si>
  <si>
    <t>TUBO PEAD LISO PARA REDE DE ÁGUA OU ESGOTO, DIÂMETRO DE 110 MM, JUNTA SOLDADA (NÃO INCLUI A EXECUÇÃO DE SOLDA) - FORNECIMENTO E ASSENTAMENTO. AF_12/2021</t>
  </si>
  <si>
    <t>132,92</t>
  </si>
  <si>
    <t>TUBO PEAD LISO PARA REDE DE ÁGUA OU ESGOTO, DIÂMETRO DE 160 MM, JUNTA SOLDADA (NÃO INCLUI A EXECUÇÃO DE SOLDA) - FORNECIMENTO E ASSENTAMENTO. AF_12/2021</t>
  </si>
  <si>
    <t>284,16</t>
  </si>
  <si>
    <t>TUBO PEAD LISO PARA REDE DE ÁGUA OU ESGOTO, DIÂMETRO DE 200 MM, JUNTA SOLDADA (NÃO INCLUI A EXECUÇÃO DE SOLDA) - FORNECIMENTO E ASSENTAMENTO. AF_12/2021</t>
  </si>
  <si>
    <t>442,23</t>
  </si>
  <si>
    <t>TUBO PEAD LISO PARA REDE DE ÁGUA OU ESGOTO, DIÂMETRO DE 315 MM, JUNTA SOLDADA (NÃO INCLUI A EXECUÇÃO DE SOLDA) - FORNECIMENTO E ASSENTAMENTO. AF_12/2021</t>
  </si>
  <si>
    <t>1.083,35</t>
  </si>
  <si>
    <t>TUBO PEAD LISO PARA REDE DE ÁGUA OU ESGOTO, DIÂMETRO DE 400 MM, JUNTA SOLDADA (NÃO INCLUI A EXECUÇÃO DE SOLDA) - FORNECIMENTO E ASSENTAMENTO. AF_12/2021</t>
  </si>
  <si>
    <t>1.747,11</t>
  </si>
  <si>
    <t>TUBO PEAD LISO PARA REDE DE ÁGUA OU ESGOTO, DIÂMETRO DE 500 MM, JUNTA SOLDADA (NÃO INCLUI A EXECUÇÃO DE SOLDA) - FORNECIMENTO E ASSENTAMENTO. AF_12/2021</t>
  </si>
  <si>
    <t>3.064,60</t>
  </si>
  <si>
    <t>TUBO PEAD LISO PARA REDE DE ÁGUA OU ESGOTO, DIÂMETRO DE 630 MM, JUNTA SOLDADA (NÃO INCLUI A EXECUÇÃO DE SOLDA) - FORNECIMENTO E ASSENTAMENTO. AF_12/2021</t>
  </si>
  <si>
    <t>4.557,51</t>
  </si>
  <si>
    <t>TUBO PEAD LISO PARA REDE DE ÁGUA OU ESGOTO, DIÂMETRO DE 800 MM, JUNTA SOLDADA (NÃO INCLUI A EXECUÇÃO DE SOLDA) - FORNECIMENTO E ASSENTAMENTO. AF_12/2021</t>
  </si>
  <si>
    <t>3.005,93</t>
  </si>
  <si>
    <t>TUBO PEAD LISO PARA REDE DE ÁGUA OU ESGOTO, DIÂMETRO DE 900 MM, JUNTA SOLDADA (NÃO INCLUI A EXECUÇÃO DE SOLDA) - FORNECIMENTO E ASSENTAMENTO. AF_12/2021</t>
  </si>
  <si>
    <t>4.910,05</t>
  </si>
  <si>
    <t>TUBO PEAD LISO PARA REDE DE ÁGUA OU ESGOTO, DIÂMETRO DE 1000 MM, JUNTA SOLDADA (NÃO INCLUI A EXECUÇÃO DE SOLDA) - FORNECIMENTO E ASSENTAMENTO. AF_12/2021</t>
  </si>
  <si>
    <t>5.415,91</t>
  </si>
  <si>
    <t>TUBO PEAD LISO PARA REDE DE ÁGUA OU ESGOTO, DIÂMETRO DE 1200 MM, JUNTA SOLDADA (NÃO INCLUI A EXECUÇÃO DE SOLDA) - FORNECIMENTO E ASSENTAMENTO. AF_12/2021</t>
  </si>
  <si>
    <t>4.018,71</t>
  </si>
  <si>
    <t>TUBO PEAD LISO PARA REDE DE ÁGUA OU ESGOTO, DIÂMETRO DE 1400 MM, JUNTA SOLDADA (NÃO INCLUI A EXECUÇÃO DE SOLDA) - FORNECIMENTO E ASSENTAMENTO. AF_12/2021</t>
  </si>
  <si>
    <t>2.008,26</t>
  </si>
  <si>
    <t>TUBO PEAD LISO PARA REDE DE ÁGUA OU ESGOTO, DIÂMETRO DE 1600 MM, JUNTA SOLDADA (NÃO INCLUI A EXECUÇÃO DE SOLDA) - FORNECIMENTO E ASSENTAMENTO. AF_12/2021</t>
  </si>
  <si>
    <t>1.365,26</t>
  </si>
  <si>
    <t>ASSENTAMENTO DE CONEXÃO COM 2 ACESSOS, EM PEAD LISO PARA REDE DE ÁGUA OU ESGOTO, DIÂMETRO DE 20 MM, JUNTA SOLDADA (NÃO INCLUI O FORNECIMENTO E EXECUÇÃO DE SOLDA). AF_12/2021</t>
  </si>
  <si>
    <t>5,18</t>
  </si>
  <si>
    <t>ASSENTAMENTO DE CONEXÃO COM 2 ACESSOS, EM PEAD LISO PARA REDE DE ÁGUA OU ESGOTO, DIÂMETRO DE 32 MM, JUNTA SOLDADA (NÃO INCLUI O FORNECIMENTO E EXECUÇÃO DE SOLDA). AF_12/2021</t>
  </si>
  <si>
    <t>8,30</t>
  </si>
  <si>
    <t>ASSENTAMENTO DE CONEXÃO COM 2 ACESSOS, EM PEAD LISO PARA REDE DE ÁGUA OU ESGOTO, DIÂMETRO DE 63 MM, JUNTA SOLDADA (NÃO INCLUI O FORNECIMENTO E EXECUÇÃO DE SOLDA). AF_12/2021</t>
  </si>
  <si>
    <t>16,34</t>
  </si>
  <si>
    <t>ASSENTAMENTO DE CONEXÃO COM 2 ACESSOS, EM PEAD LISO PARA REDE DE ÁGUA OU ESGOTO, DIÂMETRO DE 90 MM, JUNTA SOLDADA (NÃO INCLUI O FORNECIMENTO E EXECUÇÃO DE SOLDA). AF_12/2021</t>
  </si>
  <si>
    <t>23,35</t>
  </si>
  <si>
    <t>ASSENTAMENTO DE CONEXÃO COM 2 ACESSOS, EM PEAD LISO PARA REDE DE ÁGUA OU ESGOTO, DIÂMETRO DE 110 MM, JUNTA SOLDADA (NÃO INCLUI O FORNECIMENTO E EXECUÇÃO DE SOLDA). AF_12/2021</t>
  </si>
  <si>
    <t>28,54</t>
  </si>
  <si>
    <t>ASSENTAMENTO DE CONEXÃO COM 2 ACESSOS, EM PEAD LISO PARA REDE DE ÁGUA OU ESGOTO, DIÂMETRO DE 160 MM, JUNTA SOLDADA (NÃO INCLUI O FORNECIMENTO E EXECUÇÃO DE SOLDA). AF_12/2021</t>
  </si>
  <si>
    <t>41,52</t>
  </si>
  <si>
    <t>ASSENTAMENTO DE CONEXÃO COM 2 ACESSOS, EM PEAD LISO PARA REDE DE ÁGUA OU ESGOTO, DIÂMETRO DE 180 MM, JUNTA SOLDADA (NÃO INCLUI O FORNECIMENTO E EXECUÇÃO DE SOLDA). AF_12/2021</t>
  </si>
  <si>
    <t>46,71</t>
  </si>
  <si>
    <t>ASSENTAMENTO DE CONEXÃO COM 2 ACESSOS, EM PEAD LISO PARA REDE DE ÁGUA OU ESGOTO, DIÂMETRO DE 200 MM, JUNTA SOLDADA (NÃO INCLUI O FORNECIMENTO E EXECUÇÃO DE SOLDA). AF_12/2021</t>
  </si>
  <si>
    <t>51,90</t>
  </si>
  <si>
    <t>ASSENTAMENTO DE CONEXÃO COM 2 ACESSOS, EM PEAD LISO PARA REDE DE ÁGUA OU ESGOTO, DIÂMETRO DE 225 MM, JUNTA SOLDADA (NÃO INCLUI O FORNECIMENTO E EXECUÇÃO DE SOLDA). AF_12/2021</t>
  </si>
  <si>
    <t>58,39</t>
  </si>
  <si>
    <t>ASSENTAMENTO DE CONEXÃO COM 2 ACESSOS, EM PEAD LISO PARA REDE DE ÁGUA OU ESGOTO, DIÂMETRO DE 250 MM, JUNTA SOLDADA (NÃO INCLUI O FORNECIMENTO E EXECUÇÃO DE SOLDA). AF_12/2021</t>
  </si>
  <si>
    <t>64,88</t>
  </si>
  <si>
    <t>ASSENTAMENTO DE CONEXÃO COM 2 ACESSOS, EM PEAD LISO PARA REDE DE ÁGUA OU ESGOTO, DIÂMETRO DE 280 MM, JUNTA SOLDADA (NÃO INCLUI O FORNECIMENTO E EXECUÇÃO DE SOLDA). AF_12/2021</t>
  </si>
  <si>
    <t>72,67</t>
  </si>
  <si>
    <t>ASSENTAMENTO DE CONEXÃO COM 2 ACESSOS, EM PEAD LISO PARA REDE DE ÁGUA OU ESGOTO, DIÂMETRO DE 315 MM, JUNTA SOLDADA (NÃO INCLUI O FORNECIMENTO E EXECUÇÃO DE SOLDA). AF_12/2021</t>
  </si>
  <si>
    <t>81,75</t>
  </si>
  <si>
    <t>ASSENTAMENTO DE CONEXÃO COM 2 ACESSOS, EM PEAD LISO PARA REDE DE ÁGUA OU ESGOTO, DIÂMETRO DE 355 MM, JUNTA SOLDADA (NÃO INCLUI O FORNECIMENTO E EXECUÇÃO DE SOLDA). AF_12/2021</t>
  </si>
  <si>
    <t>92,13</t>
  </si>
  <si>
    <t>ASSENTAMENTO DE CONEXÃO COM 2 ACESSOS, EM PEAD LISO PARA REDE DE ÁGUA OU ESGOTO, DIÂMETRO DE 400 MM, JUNTA SOLDADA (NÃO INCLUI O FORNECIMENTO E EXECUÇÃO DE SOLDA). AF_12/2021</t>
  </si>
  <si>
    <t>103,81</t>
  </si>
  <si>
    <t>ASSENTAMENTO DE CONEXÃO COM 3 ACESSOS, EM PEAD LISO PARA REDE DE ÁGUA OU ESGOTO, DIÂMETRO DE 20 MM, JUNTA SOLDADA (NÃO INCLUI O FORNECIMENTO E EXECUÇÃO DE SOLDA). AF_12/2021</t>
  </si>
  <si>
    <t>10,37</t>
  </si>
  <si>
    <t>ASSENTAMENTO DE CONEXÃO COM 3 ACESSOS, EM PEAD LISO PARA REDE DE ÁGUA OU ESGOTO, DIÂMETRO DE 32 MM, JUNTA SOLDADA (NÃO INCLUI O FORNECIMENTO E EXECUÇÃO DE SOLDA). AF_12/2021</t>
  </si>
  <si>
    <t>16,61</t>
  </si>
  <si>
    <t>ASSENTAMENTO DE CONEXÃO COM 3 ACESSOS, EM PEAD LISO PARA REDE DE ÁGUA OU ESGOTO, DIÂMETRO DE 63 MM, JUNTA SOLDADA (NÃO INCLUI O FORNECIMENTO E EXECUÇÃO DE SOLDA). AF_12/2021</t>
  </si>
  <si>
    <t>32,69</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</si>
  <si>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</si>
  <si>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</si>
  <si>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57,09</t>
  </si>
  <si>
    <t>ASSENTAMENTO DE CONEXÃO COM 3 ACESSOS, EM PEAD LISO PARA REDE DE ÁGUA OU ESGOTO, DIÂMETRO DE 160 MM, JUNTA SOLDADA (NÃO INCLUI O FORNECIMENTO E EXECUÇÃO DE SOLDA). AF_12/2021</t>
  </si>
  <si>
    <t>83,05</t>
  </si>
  <si>
    <t>ASSENTAMENTO DE CONEXÃO COM 3 ACESSOS, EM PEAD LISO PARA REDE DE ÁGUA OU ESGOTO, DIÂMETRO DE 180 MM, JUNTA SOLDADA (NÃO INCLUI O FORNECIMENTO E EXECUÇÃO DE SOLDA). AF_12/2021</t>
  </si>
  <si>
    <t>93,43</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</si>
  <si>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</si>
  <si>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</si>
  <si>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116,79</t>
  </si>
  <si>
    <t>ASSENTAMENTO DE CONEXÃO COM 3 ACESSOS, EM PEAD LISO PARA REDE DE ÁGUA OU ESGOTO, DIÂMETRO DE 250 MM, JUNTA SOLDADA (NÃO INCLUI O FORNECIMENTO E EXECUÇÃO DE SOLDA). AF_12/2021</t>
  </si>
  <si>
    <t>129,77</t>
  </si>
  <si>
    <t>ASSENTAMENTO DE CONEXÃO COM 3 ACESSOS, EM PEAD LISO PARA REDE DE ÁGUA OU ESGOTO, DIÂMETRO DE 280 MM, JUNTA SOLDADA (NÃO INCLUI O FORNECIMENTO E EXECUÇÃO DE SOLDA). AF_12/2021</t>
  </si>
  <si>
    <t>145,34</t>
  </si>
  <si>
    <t>ASSENTAMENTO DE CONEXÃO COM 3 ACESSOS, EM PEAD LISO PARA REDE DE ÁGUA OU ESGOTO, DIÂMETRO DE 315 MM, JUNTA SOLDADA (NÃO INCLUI O FORNECIMENTO E EXECUÇÃO DE SOLDA). AF_12/2021</t>
  </si>
  <si>
    <t>163,51</t>
  </si>
  <si>
    <t>ASSENTAMENTO DE CONEXÃO COM 3 ACESSOS, EM PEAD LISO PARA REDE DE ÁGUA OU ESGOTO, DIÂMETRO DE 355 MM, JUNTA SOLDADA (NÃO INCLUI O FORNECIMENTO E EXECUÇÃO DE SOLDA). AF_12/2021</t>
  </si>
  <si>
    <t>184,28</t>
  </si>
  <si>
    <t>ASSENTAMENTO DE CONEXÃO COM 3 ACESSOS, EM PEAD LISO PARA REDE DE ÁGUA OU ESGOTO, DIÂMETRO DE 400 MM, JUNTA SOLDADA (NÃO INCLUI O FORNECIMENTO E EXECUÇÃO DE SOLDA). AF_12/2021</t>
  </si>
  <si>
    <t>207,63</t>
  </si>
  <si>
    <t>LUVA, EM PEAD LISO PARA REDE DE ÁGUA OU ESGOTO, DIÂMETRO DE 20 MM, JUNTA SOLDADA POR ELETROFUSÃO (NÃO INCLUI A EXECUÇÃO DE SOLDA). AF_12/2021</t>
  </si>
  <si>
    <t>17,53</t>
  </si>
  <si>
    <t>LUVA, EM PEAD LISO PARA REDE DE ÁGUA OU ESGOTO, DIÂMETRO DE 32 MM, JUNTA SOLDADA POR ELETROFUSÃO (NÃO INCLUI A EXECUÇÃO DE SOLDA). AF_12/2021</t>
  </si>
  <si>
    <t>21,61</t>
  </si>
  <si>
    <t>LUVA, EM PEAD LISO PARA REDE DE ÁGUA OU ESGOTO, DIÂMETRO DE 63 MM, JUNTA SOLDADA POR ELETROFUSÃO (NÃO INCLUI A EXECUÇÃO DE SOLDA). AF_12/2021</t>
  </si>
  <si>
    <t>43,22</t>
  </si>
  <si>
    <t>LUVA, EM PEAD LISO PARA REDE DE ÁGUA OU ESGOTO, DIÂMETRO DE 200 MM, JUNTA SOLDADA POR ELETROFUSÃO (NÃO INCLUI A EXECUÇÃO DE SOLDA). AF_12/2021</t>
  </si>
  <si>
    <t>272,85</t>
  </si>
  <si>
    <t>LUVA, EM PEAD LISO PARA REDE DE ÁGUA OU ESGOTO, DIÂMETRO DE 400 MM, JUNTA SOLDADA POR ELETROFUSÃO (NÃO INCLUI A EXECUÇÃO DE SOLDA). AF_12/2021</t>
  </si>
  <si>
    <t>2.897,94</t>
  </si>
  <si>
    <t>COTOVELO 45 GRAUS, EM PEAD LISO PARA REDE DE ÁGUA OU ESGOTO, DIÂMETRO DE 32 MM, JUNTA SOLDADA POR ELETROFUSÃO (NÃO INCLUI A EXECUÇÃO DE SOLDA). AF_12/2021</t>
  </si>
  <si>
    <t>36,90</t>
  </si>
  <si>
    <t>COTOVELO 45 GRAUS, EM PEAD LISO PARA REDE DE ÁGUA OU ESGOTO, DIÂMETRO DE 63 MM, JUNTA SOLDADA POR ELETROFUSÃO (NÃO INCLUI A EXECUÇÃO DE SOLDA). AF_12/2021</t>
  </si>
  <si>
    <t>65,16</t>
  </si>
  <si>
    <t>COTOVELO 45 GRAUS, EM PEAD LISO PARA REDE DE ÁGUA OU ESGOTO, DIÂMETRO DE 200 MM, JUNTA SOLDADA POR ELETROFUSÃO (NÃO INCLUI A EXECUÇÃO DE SOLDA). AF_12/2021</t>
  </si>
  <si>
    <t>1.643,22</t>
  </si>
  <si>
    <t>COTOVELO 90 GRAUS, EM PEAD LISO PARA REDE DE ÁGUA OU ESGOTO, DIÂMETRO DE 20 MM, JUNTA SOLDADA POR ELETROFUSÃO (NÃO INCLUI A EXECUÇÃO DE SOLDA). AF_12/2021</t>
  </si>
  <si>
    <t>35,68</t>
  </si>
  <si>
    <t>COTOVELO 90 GRAUS, EM PEAD LISO PARA REDE DE ÁGUA OU ESGOTO, DIÂMETRO DE 32 MM, JUNTA SOLDADA POR ELETROFUSÃO (NÃO INCLUI A EXECUÇÃO DE SOLDA). AF_12/2021</t>
  </si>
  <si>
    <t>49,68</t>
  </si>
  <si>
    <t>COTOVELO 90 GRAUS, EM PEAD LISO PARA REDE DE ÁGUA OU ESGOTO, DIÂMETRO DE 63 MM, JUNTA SOLDADA POR ELETROFUSÃO (NÃO INCLUI A EXECUÇÃO DE SOLDA). AF_12/2021</t>
  </si>
  <si>
    <t>92,66</t>
  </si>
  <si>
    <t>COTOVELO 90 GRAUS, POLIETILENO DE ALTA DENSIDADE (PEAD) PARA REDE DE ÁGUA OU ESGOTO, DIÂMETRO DE 200 MM, JUNTA SOLDADA POR ELETROFUSÃO (NÃO INCLUI A EXECUÇÃO DE SOLDA). AF_12/2021</t>
  </si>
  <si>
    <t>2.321,34</t>
  </si>
  <si>
    <t>TÊ DE SERVIÇO, EM PEAD LISO PARA REDE DE ÁGUA OU ESGOTO, DIÂMETRO DE 63 X 20 MM, JUNTA SOLDADA POR ELETROFUSÃO (NÃO INCLUI A EXECUÇÃO DE SOLDA). AF_12/2021</t>
  </si>
  <si>
    <t>191,92</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</si>
  <si>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</si>
  <si>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</si>
  <si>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224,47</t>
  </si>
  <si>
    <t>TÊ DE SERVIÇO, EM PEAD LISO PARA REDE DE ÁGUA OU ESGOTO, DIÂMETRO DE 200 X 20 MM, JUNTA SOLDADA POR ELETROFUSÃO (NÃO INCLUI A EXECUÇÃO DE SOLDA). AF_12/2021</t>
  </si>
  <si>
    <t>440,92</t>
  </si>
  <si>
    <t>TÊ DE SERVIÇO, EM PEAD LISO PARA REDE DE ÁGUA OU ESGOTO, DIÂMETRO DE 200 X 32 MM, JUNTA SOLDADA POR ELETROFUSÃO (NÃO INCLUI A EXECUÇÃO DE SOLDA). AF_12/2021</t>
  </si>
  <si>
    <t>446,19</t>
  </si>
  <si>
    <t>TÊ DE SERVIÇO, EM PEAD LISO PARA REDE DE ÁGUA OU ESGOTO, DIÂMETRO DE 200 X 63 MM, JUNTA SOLDADA POR ELETROFUSÃO (NÃO INCLUI A EXECUÇÃO DE SOLDA). AF_12/2021</t>
  </si>
  <si>
    <t>573,44</t>
  </si>
  <si>
    <t>1.326,92</t>
  </si>
  <si>
    <t>1.381,80</t>
  </si>
  <si>
    <t>1.127,90</t>
  </si>
  <si>
    <t>1.094,24</t>
  </si>
  <si>
    <t>720,44</t>
  </si>
  <si>
    <t>697,85</t>
  </si>
  <si>
    <t>1.198,98</t>
  </si>
  <si>
    <t>1.154,40</t>
  </si>
  <si>
    <t>EXECUÇÃO DE RESERVATÓRIO ELEVADO DE ÁGUA (1000 LITROS) EM CANTEIRO DE OBRA, APOIADO EM ESTRUTURA DE MADEIRA. AF_02/2016_PA</t>
  </si>
  <si>
    <t>8.109,19</t>
  </si>
  <si>
    <t>EXECUÇÃO DE RESERVATÓRIO ELEVADO DE ÁGUA (2000 LITROS) EM CANTEIRO DE OBRA, APOIADO EM ESTRUTURA DE MADEIRA. AF_02/2016_PA</t>
  </si>
  <si>
    <t>12.457,21</t>
  </si>
  <si>
    <t>338,92</t>
  </si>
  <si>
    <t>540,61</t>
  </si>
  <si>
    <t>1.118,77</t>
  </si>
  <si>
    <t>1.558,68</t>
  </si>
  <si>
    <t>PAREDE DE MADEIRA COMPENSADA PARA CONSTRUÇÃO TEMPORÁRIA EM CHAPA SIMPLES, EXTERNA, COM ÁREA LÍQUIDA MAIOR OU IGUAL A 6 M², SEM VÃO. AF_05/2018</t>
  </si>
  <si>
    <t>199,45</t>
  </si>
  <si>
    <t>PAREDE DE MADEIRA COMPENSADA PARA CONSTRUÇÃO TEMPORÁRIA EM CHAPA SIMPLES, EXTERNA, COM ÁREA LÍQUIDA MENOR QUE 6 M², SEM VÃO. AF_05/2018</t>
  </si>
  <si>
    <t>203,76</t>
  </si>
  <si>
    <t>PAREDE DE MADEIRA COMPENSADA PARA CONSTRUÇÃO TEMPORÁRIA EM CHAPA SIMPLES, INTERNA, COM ÁREA LÍQUIDA MAIOR OU IGUAL A 6 M², SEM VÃO. AF_05/2018</t>
  </si>
  <si>
    <t>173,61</t>
  </si>
  <si>
    <t>PAREDE DE MADEIRA COMPENSADA PARA CONSTRUÇÃO TEMPORÁRIA EM CHAPA SIMPLES, INTERNA, COM ÁREA LÍQUIDA MENOR QUE 6 M², SEM VÃO. AF_05/2018</t>
  </si>
  <si>
    <t>176,69</t>
  </si>
  <si>
    <t>PAREDE DE MADEIRA COMPENSADA PARA CONSTRUÇÃO TEMPORÁRIA EM CHAPA SIMPLES, EXTERNA, COM ÁREA LÍQUIDA MAIOR OU IGUAL A 6 M², COM VÃO. AF_05/2018</t>
  </si>
  <si>
    <t>243,49</t>
  </si>
  <si>
    <t>PAREDE DE MADEIRA COMPENSADA PARA CONSTRUÇÃO TEMPORÁRIA EM CHAPA SIMPLES, EXTERNA, COM ÁREA LÍQUIDA MENOR QUE 6 M², COM VÃO. AF_05/2018</t>
  </si>
  <si>
    <t>316,20</t>
  </si>
  <si>
    <t>PAREDE DE MADEIRA COMPENSADA PARA CONSTRUÇÃO TEMPORÁRIA EM CHAPA SIMPLES, INTERNA, COM ÁREA LÍQUIDA MAIOR OU IGUAL A 6 M², COM VÃO. AF_05/2018</t>
  </si>
  <si>
    <t>207,43</t>
  </si>
  <si>
    <t>PAREDE DE MADEIRA COMPENSADA PARA CONSTRUÇÃO TEMPORÁRIA EM CHAPA SIMPLES, INTERNA, COM ÁREA LÍQUIDA MENOR QUE 6 M², COM VÃO. AF_05/2018</t>
  </si>
  <si>
    <t>264,32</t>
  </si>
  <si>
    <t>PAREDE DE MADEIRA COMPENSADA PARA CONSTRUÇÃO TEMPORÁRIA EM CHAPA DUPLA, EXTERNA, COM ÁREA LÍQUIDA MAIOR OU IGUAL A 6 M², SEM VÃO. AF_05/2018</t>
  </si>
  <si>
    <t>242,56</t>
  </si>
  <si>
    <t>PAREDE DE MADEIRA COMPENSADA PARA CONSTRUÇÃO TEMPORÁRIA EM CHAPA DUPLA, EXTERNA, COM ÁREA LÍQUIDA MENOR QUE 6 M², SEM VÃO. AF_05/2018</t>
  </si>
  <si>
    <t>248,89</t>
  </si>
  <si>
    <t>PAREDE DE MADEIRA COMPENSADA PARA CONSTRUÇÃO TEMPORÁRIA EM CHAPA DUPLA, INTERNA, COM ÁREA LÍQUIDA MAIOR OU IGUAL A 6 M², SEM VÃO. AF_05/2018</t>
  </si>
  <si>
    <t>212,99</t>
  </si>
  <si>
    <t>PAREDE DE MADEIRA COMPENSADA PARA CONSTRUÇÃO TEMPORÁRIA EM CHAPA DUPLA, INTERNA, COM ÁREA LÍQUIDA MENOR QUE 6 M², SEM VÃO. AF_05/2018</t>
  </si>
  <si>
    <t>216,81</t>
  </si>
  <si>
    <t>PAREDE DE MADEIRA COMPENSADA PARA CONSTRUÇÃO TEMPORÁRIA EM CHAPA DUPLA, EXTERNA, COM ÁREA LÍQUIDA MAIOR OU IGUAL A QUE 6 M², COM VÃO. AF_05/2018</t>
  </si>
  <si>
    <t>294,10</t>
  </si>
  <si>
    <t>PAREDE DE MADEIRA COMPENSADA PARA CONSTRUÇÃO TEMPORÁRIA EM CHAPA DUPLA, EXTERNA, COM ÁREA LÍQUIDA MENOR QUE 6 M², COM VÃO. AF_05/2018</t>
  </si>
  <si>
    <t>384,94</t>
  </si>
  <si>
    <t>PAREDE DE MADEIRA COMPENSADA PARA CONSTRUÇÃO TEMPORÁRIA EM CHAPA DUPLA, INTERNA, COM ÁREA LÍQUIDA MAIOR OU IGUAL A 6 M², COM VÃO. AF_05/2018</t>
  </si>
  <si>
    <t>254,29</t>
  </si>
  <si>
    <t>PAREDE DE MADEIRA COMPENSADA PARA CONSTRUÇÃO TEMPORÁRIA EM CHAPA DUPLA, INTERNA, COM ÁREA LÍQUIDA MENOR QUE 6 M², COM VÃO. AF_05/2018</t>
  </si>
  <si>
    <t>328,07</t>
  </si>
  <si>
    <t>TAPUME COM COMPENSADO DE MADEIRA. AF_05/2018</t>
  </si>
  <si>
    <t>192,00</t>
  </si>
  <si>
    <t>TAPUME COM TELHA METÁLICA. AF_05/2018</t>
  </si>
  <si>
    <t>150,07</t>
  </si>
  <si>
    <t>PISO PARA CONSTRUÇÃO TEMPORÁRIA EM MADEIRA, SEM REAPROVEITAMENTO. AF_05/2018</t>
  </si>
  <si>
    <t>226,31</t>
  </si>
  <si>
    <t>ESTRUTURA DE MADEIRA PROVISÓRIA PARA SUPORTE DE CAIXA D ÁGUA ELEVADA DE 1000 LITROS. AF_05/2018_PS</t>
  </si>
  <si>
    <t>7.225,99</t>
  </si>
  <si>
    <t>ESTRUTURA DE MADEIRA PROVISÓRIA PARA SUPORTE DE CAIXA D ÁGUA ELEVADA DE 3000 LITROS. AF_05/2018_PS</t>
  </si>
  <si>
    <t>10.881,56</t>
  </si>
  <si>
    <t>227,33</t>
  </si>
  <si>
    <t>153,69</t>
  </si>
  <si>
    <t>141,39</t>
  </si>
  <si>
    <t>164,32</t>
  </si>
  <si>
    <t>6,98</t>
  </si>
  <si>
    <t>MARTELETE OU ROMPEDOR PNEUMÁTICO MANUAL, 28 KG, COM SILENCIADOR - CHP DIURNO. AF_07/2016</t>
  </si>
  <si>
    <t>38,67</t>
  </si>
  <si>
    <t>215,51</t>
  </si>
  <si>
    <t>USINA DE CONCRETO FIXA, CAPACIDADE NOMINAL DE 90 A 120 M3/H, SEM SILO - CHP DIURNO. AF_07/2016</t>
  </si>
  <si>
    <t>246,43</t>
  </si>
  <si>
    <t>224,69</t>
  </si>
  <si>
    <t>395,11</t>
  </si>
  <si>
    <t>10,30</t>
  </si>
  <si>
    <t>166,45</t>
  </si>
  <si>
    <t>294,50</t>
  </si>
  <si>
    <t>284,64</t>
  </si>
  <si>
    <t>768,77</t>
  </si>
  <si>
    <t>23,91</t>
  </si>
  <si>
    <t>168,22</t>
  </si>
  <si>
    <t>143,14</t>
  </si>
  <si>
    <t>154,03</t>
  </si>
  <si>
    <t>126,11</t>
  </si>
  <si>
    <t>211,96</t>
  </si>
  <si>
    <t>220,32</t>
  </si>
  <si>
    <t>316,59</t>
  </si>
  <si>
    <t>39,63</t>
  </si>
  <si>
    <t>5,47</t>
  </si>
  <si>
    <t>280,77</t>
  </si>
  <si>
    <t>276,14</t>
  </si>
  <si>
    <t>211,91</t>
  </si>
  <si>
    <t>252,61</t>
  </si>
  <si>
    <t>53,57</t>
  </si>
  <si>
    <t>258,31</t>
  </si>
  <si>
    <t>215,28</t>
  </si>
  <si>
    <t>TANQUE DE ASFALTO ESTACIONÁRIO COM SERPENTINA, CAPACIDADE 30.000 L - CHP DIURNO. AF_05/2023</t>
  </si>
  <si>
    <t>234,88</t>
  </si>
  <si>
    <t>22,77</t>
  </si>
  <si>
    <t>223,00</t>
  </si>
  <si>
    <t>200,97</t>
  </si>
  <si>
    <t>GRUPO GERADOR ESTACIONÁRIO, MOTOR DIESEL POTÊNCIA 170 KVA - CHP DIURNO. AF_02/2016</t>
  </si>
  <si>
    <t>166,25</t>
  </si>
  <si>
    <t>167,53</t>
  </si>
  <si>
    <t>251,52</t>
  </si>
  <si>
    <t>19,27</t>
  </si>
  <si>
    <t>ESPARGIDOR DE ASFALTO PRESSURIZADO, TANQUE 6 M3 COM ISOLAÇÃO TÉRMICA, AQUECIDO COM 2 MAÇARICOS, COM BARRA ESPARGIDORA 3,60 M, MONTADO SOBRE CAMINHÃO  TOCO, PBT 14.300 KG, POTÊNCIA 185 CV - CHP DIURNO. AF_05/2023</t>
  </si>
  <si>
    <t>277,10</t>
  </si>
  <si>
    <t>99,02</t>
  </si>
  <si>
    <t>BETONEIRA CAPACIDADE NOMINAL 400 L, CAPACIDADE DE MISTURA 310 L, MOTOR A DIESEL POTÊNCIA 5,0 HP, SEM CARREGADOR - CHP DIURNO. AF_05/2023</t>
  </si>
  <si>
    <t>4,82</t>
  </si>
  <si>
    <t>MISTURADOR DE ARGAMASSA, EIXO HORIZONTAL, CAPACIDADE DE MISTURA 300 KG, MOTOR ELÉTRICO POTÊNCIA 5 CV - CHP DIURNO. AF_05/2023</t>
  </si>
  <si>
    <t>5,54</t>
  </si>
  <si>
    <t>MISTURADOR DE ARGAMASSA, EIXO HORIZONTAL, CAPACIDADE DE MISTURA 600 KG, MOTOR ELÉTRICO POTÊNCIA 7,5 CV - CHP DIURNO. AF_05/2023</t>
  </si>
  <si>
    <t>7,67</t>
  </si>
  <si>
    <t>MISTURADOR DE ARGAMASSA, EIXO HORIZONTAL, CAPACIDADE DE MISTURA 160 KG, MOTOR ELÉTRICO POTÊNCIA 3 CV - CHP DIURNO. AF_05/2023</t>
  </si>
  <si>
    <t>4,04</t>
  </si>
  <si>
    <t>15,24</t>
  </si>
  <si>
    <t>19,82</t>
  </si>
  <si>
    <t>BETONEIRA CAPACIDADE NOMINAL DE 400 L, CAPACIDADE DE MISTURA 280 L, MOTOR ELÉTRICO TRIFÁSICO POTÊNCIA DE 2 CV, SEM CARREGADOR - CHP DIURNO. AF_05/2023</t>
  </si>
  <si>
    <t>2,16</t>
  </si>
  <si>
    <t>239,11</t>
  </si>
  <si>
    <t>264,39</t>
  </si>
  <si>
    <t>2,84</t>
  </si>
  <si>
    <t>TANQUE DE ASFALTO ESTACIONÁRIO COM MAÇARICO, CAPACIDADE 20.000 L - CHP DIURNO. AF_05/2023</t>
  </si>
  <si>
    <t>158,27</t>
  </si>
  <si>
    <t>219,51</t>
  </si>
  <si>
    <t>128,89</t>
  </si>
  <si>
    <t>BETONEIRA CAPACIDADE NOMINAL DE 600 L, CAPACIDADE DE MISTURA 360 L, MOTOR ELÉTRICO TRIFÁSICO POTÊNCIA DE 4 CV, SEM CARREGADOR - CHP DIURNO. AF_05/2023</t>
  </si>
  <si>
    <t>5,95</t>
  </si>
  <si>
    <t>590,80</t>
  </si>
  <si>
    <t>1.374,70</t>
  </si>
  <si>
    <t>1.193,10</t>
  </si>
  <si>
    <t>340,88</t>
  </si>
  <si>
    <t>BETONEIRA CAPACIDADE NOMINAL DE 600 L, CAPACIDADE DE MISTURA 440 L, MOTOR A DIESEL POTÊNCIA 10 HP, COM CARREGADOR - CHP DIURNO. AF_05/2023</t>
  </si>
  <si>
    <t>11,53</t>
  </si>
  <si>
    <t>218,92</t>
  </si>
  <si>
    <t>322,56</t>
  </si>
  <si>
    <t>353,70</t>
  </si>
  <si>
    <t>1,38</t>
  </si>
  <si>
    <t>9,24</t>
  </si>
  <si>
    <t>175,08</t>
  </si>
  <si>
    <t>17,07</t>
  </si>
  <si>
    <t>26,07</t>
  </si>
  <si>
    <t>12,27</t>
  </si>
  <si>
    <t>16,92</t>
  </si>
  <si>
    <t>17,63</t>
  </si>
  <si>
    <t>PROJETOR PNEUMÁTICO DE ARGAMASSA PARA CHAPISCO E REBOCO COM RECIPIENTE ACOPLADO, TIPO CANEQUINHA, COM COMPRESSOR DE AR REBOCÁVEL VAZÃO 89 PCM E MOTOR DIESEL DE 20 CV - CHP DIURNO. AF_05/2023</t>
  </si>
  <si>
    <t>30,24</t>
  </si>
  <si>
    <t>761,37</t>
  </si>
  <si>
    <t>447,31</t>
  </si>
  <si>
    <t>MANIPULADOR TELESCÓPICO, POTÊNCIA DE 85 HP, CAPACIDADE DE CARGA DE 3.500 KG, ALTURA MÁXIMA DE ELEVAÇÃO DE 12,3 M - CHP DIURNO. AF_05/2023</t>
  </si>
  <si>
    <t>161,82</t>
  </si>
  <si>
    <t>143,67</t>
  </si>
  <si>
    <t>29,73</t>
  </si>
  <si>
    <t>69,53</t>
  </si>
  <si>
    <t>179,49</t>
  </si>
  <si>
    <t>220,76</t>
  </si>
  <si>
    <t>91,55</t>
  </si>
  <si>
    <t>264,33</t>
  </si>
  <si>
    <t>9,07</t>
  </si>
  <si>
    <t>9,96</t>
  </si>
  <si>
    <t>274,78</t>
  </si>
  <si>
    <t>46,05</t>
  </si>
  <si>
    <t>241,78</t>
  </si>
  <si>
    <t>448,64</t>
  </si>
  <si>
    <t>40,31</t>
  </si>
  <si>
    <t>13,19</t>
  </si>
  <si>
    <t>CAMINHÃO PARA EQUIPAMENTO DE LIMPEZA A SUCÇÃO, COM CAMINHÃO TRUCADO DE PESO BRUTO TOTAL 23000 KG, CARGA ÚTIL MÁXIMA 15935 KG, DISTÂNCIA ENTRE EIXOS 4,80 M, POTÊNCIA 230 CV, INCLUSIVE LIMPADORA A SUCÇÃO, TANQUE 12000 L - CHP DIURNO. AF_05/2023</t>
  </si>
  <si>
    <t>328,01</t>
  </si>
  <si>
    <t>PENEIRA ROTATIVA COM MOTOR ELÉTRICO TRIFÁSICO DE 2 CV, CILINDRO DE 1 M X 0,60 M, COM FUROS DE 3,17 MM - CHP DIURNO. AF_05/2023</t>
  </si>
  <si>
    <t>3,83</t>
  </si>
  <si>
    <t>DOSADOR DE AREIA, CAPACIDADE DE 26 LITROS - CHP DIURNO. AF_05/2023</t>
  </si>
  <si>
    <t>0,48</t>
  </si>
  <si>
    <t>107,50</t>
  </si>
  <si>
    <t>91,02</t>
  </si>
  <si>
    <t>392,14</t>
  </si>
  <si>
    <t>APARELHO PARA CORTE E SOLDA OXI-ACETILENO SOBRE RODAS, INCLUSIVE CILINDROS E MAÇARICOS - CHP DIURNO. AF_05/2023</t>
  </si>
  <si>
    <t>82,32</t>
  </si>
  <si>
    <t>18,24</t>
  </si>
  <si>
    <t>38,80</t>
  </si>
  <si>
    <t>1.136,55</t>
  </si>
  <si>
    <t>5,28</t>
  </si>
  <si>
    <t>GRUA ASCENSIONAL, LANCA DE 30 M, CAPACIDADE DE 1,0 T A 30 M, ALTURA ATE 39 M - CHP DIURNO. AF_05/2023</t>
  </si>
  <si>
    <t>113,85</t>
  </si>
  <si>
    <t>39,51</t>
  </si>
  <si>
    <t>344,83</t>
  </si>
  <si>
    <t>275,11</t>
  </si>
  <si>
    <t>MÁQUINA JATO DE PRESSAO PORTÁTIL, CAMARA DE 1 SAIDA, CAPACIDADE 280 L, DIAMETRO 670 MM, BICO DE JATO CURTO VENTURI DE 5/16 , MANGUEIRA DE 1 COM COMPRESSOR DE AR REBOCÁVEL 189 PCM E MOTOR DIESEL 63 CV - CHP DIURNO. AF_05/2023</t>
  </si>
  <si>
    <t>94,62</t>
  </si>
  <si>
    <t>14,27</t>
  </si>
  <si>
    <t>66,72</t>
  </si>
  <si>
    <t>151,35</t>
  </si>
  <si>
    <t>USINA DE MISTURA ASFÁLTICA À QUENTE, TIPO CONTRA FLUXO, PROD 40 A 80 TON/HORA - CHP DIURNO. AF_05/2023</t>
  </si>
  <si>
    <t>2.306,75</t>
  </si>
  <si>
    <t>USINA DE ASFALTO À FRIO, CAPACIDADE DE 40 A 60 TON/HORA, ELÉTRICA POTÊNCIA 30 CV - CHP DIURNO. AF_05/2023</t>
  </si>
  <si>
    <t>256,16</t>
  </si>
  <si>
    <t>USINA MISTURADORA DE SOLOS, CAPACIDADE DE 200 A 500 TON/H, POTENCIA 75KW - CHP DIURNO. AF_07/2016</t>
  </si>
  <si>
    <t>342,83</t>
  </si>
  <si>
    <t>DISTRIBUIDOR DE AGREGADOS AUTOPROPELIDO, CAP 3 M3, A DIESEL, POTÊNCIA 176CV - CHP DIURNO. AF_07/2016</t>
  </si>
  <si>
    <t>209,80</t>
  </si>
  <si>
    <t>MÁQUINA DEMARCADORA DE FAIXA DE TRÁFEGO À FRIO, AUTOPROPELIDA, POTÊNCIA 38 HP - CHP DIURNO. AF_07/2016</t>
  </si>
  <si>
    <t>185,92</t>
  </si>
  <si>
    <t>TALHA MANUAL DE CORRENTE, CAPACIDADE DE 2 TON. COM ELEVAÇÃO DE 3 M - CHP DIURNO. AF_07/2016</t>
  </si>
  <si>
    <t>0,06</t>
  </si>
  <si>
    <t>GRUA ASCENCIONAL, LANCA DE 42 M, CAPACIDADE DE 1,5 T A 30 M, ALTURA ATE 39 M - CHP DIURNO. AF_05/2023</t>
  </si>
  <si>
    <t>123,60</t>
  </si>
  <si>
    <t>MARTELO DEMOLIDOR PNEUMÁTICO MANUAL, 32 KG - CHP DIURNO. AF_09/2016</t>
  </si>
  <si>
    <t>38,18</t>
  </si>
  <si>
    <t>COMPACTADOR DE SOLOS DE PERCUSÃO (SOQUETE) COM MOTOR A GASOLINA, POTÊNCIA 3 CV - CHP DIURNO. AF_09/2016</t>
  </si>
  <si>
    <t>6,80</t>
  </si>
  <si>
    <t>RÉGUA VIBRATÓRIA DUPLA PARA CONCRETO, PESO DE 60KG, COMPRIMENTO 4 M, COM MOTOR A GASOLINA, POTÊNCIA 5,5 HP - CHP DIURNO. AF_09/2016</t>
  </si>
  <si>
    <t>8,82</t>
  </si>
  <si>
    <t>POLIDORA DE PISO (POLITRIZ), PESO DE 100KG, DIÂMETRO 450 MM, MOTOR ELÉTRICO, POTÊNCIA 4 HP - CHP DIURNO. AF_05/2023</t>
  </si>
  <si>
    <t>3,62</t>
  </si>
  <si>
    <t>DESEMPENADEIRA DE CONCRETO, PESO DE 78 KG, 4 PÁS, MOTOR A GASOLINA, POTÊNCIA 5,5 HP - CHP DIURNO. AF_05/2023</t>
  </si>
  <si>
    <t>8,96</t>
  </si>
  <si>
    <t>PERFURATRIZ PNEUMATICA MANUAL DE PESO MEDIO, MARTELETE, 18KG, COMPRIMENTO MÁXIMO DE CURSO DE 6 M, DIAMETRO DO PISTAO DE 5,5 CM - CHP DIURNO. AF_11/2016</t>
  </si>
  <si>
    <t>37,49</t>
  </si>
  <si>
    <t>ROLO COMPACTADOR VIBRATORIO TANDEM, ACO LISO, POTENCIA 125 HP, PESO SEM/COM LASTRO 10,20/11,65 T, LARGURA DE TRABALHO 1,73 M - CHP DIURNO. AF_11/2016</t>
  </si>
  <si>
    <t>231,61</t>
  </si>
  <si>
    <t>PERFURATRIZ MANUAL, TORQUE MAXIMO 55 KGF.M, POTENCIA 5 CV, COM DIAMETRO MAXIMO 8 1/2" - CHP DIURNO. AF_11/2016</t>
  </si>
  <si>
    <t>54,93</t>
  </si>
  <si>
    <t>PERFURATRIZ SOBRE ESTEIRA, TORQUE MÁXIMO 600 KGF, POTÊNCIA ENTRE 50 E 60 HP, DIÂMETRO MÁXIMO 10 - CHP DIURNO. AF_11/2016</t>
  </si>
  <si>
    <t>172,38</t>
  </si>
  <si>
    <t>ESCAVADEIRA HIDRAULICA SOBRE ESTEIRA, COM GARRA GIRATORIA DE MANDIBULAS, PESO OPERACIONAL ENTRE 22,00 E 25,50 TON, POTENCIA LIQUIDA ENTRE 150 E 160 HP - CHP DIURNO. AF_11/2016</t>
  </si>
  <si>
    <t>272,32</t>
  </si>
  <si>
    <t>ESCAVADEIRA HIDRAULICA SOBRE ESTEIRA, EQUIPADA COM CLAMSHELL, COM CAPACIDADE DA CAÇAMBA ENTRE 1,20 E 1,50 M3, PESO OPERACIONAL ENTRE 20,00 E 22,00 TON, POTENCIA LIQUIDA ENTRE 150 E 160 HP - CHP DIURNO. AF_11/2016</t>
  </si>
  <si>
    <t>266,54</t>
  </si>
  <si>
    <t>GRUPO GERADOR COM CARENAGEM, MOTOR DIESEL POTÊNCIA STANDART ENTRE 250 E 260 KVA - CHP DIURNO. AF_12/2016</t>
  </si>
  <si>
    <t>256,61</t>
  </si>
  <si>
    <t>TRATOR DE PNEUS COM POTÊNCIA DE 122 CV, TRAÇÃO 4X4, COM VASSOURA MECÂNICA ACOPLADA - CHP DIURNO. AF_02/2017</t>
  </si>
  <si>
    <t>175,62</t>
  </si>
  <si>
    <t>TRATOR DE PNEUS COM POTÊNCIA DE 122 CV, TRAÇÃO 4X4, COM GRADE DE DISCOS ACOPLADA - CHP DIURNO. AF_02/2017</t>
  </si>
  <si>
    <t>175,10</t>
  </si>
  <si>
    <t>TRATOR DE PNEUS COM POTÊNCIA DE 85 CV, TRAÇÃO 4X4, COM GRADE DE DISCOS ACOPLADA - CHP DIURNO. AF_02/2017</t>
  </si>
  <si>
    <t>137,58</t>
  </si>
  <si>
    <t>CAMINHÃO BASCULANTE 10 M3, TRUCADO, POTÊNCIA 230 CV, INCLUSIVE CAÇAMBA METÁLICA, COM DISTRIBUIDOR DE AGREGADOS ACOPLADO - CHP DIURNO. AF_02/2017</t>
  </si>
  <si>
    <t>285,22</t>
  </si>
  <si>
    <t>TRATOR DE PNEUS COM POTÊNCIA DE 85 CV, TRAÇÃO 4X4, COM VASSOURA MECÂNICA ACOPLADA - CHP DIURNO. AF_03/2017</t>
  </si>
  <si>
    <t>138,10</t>
  </si>
  <si>
    <t>MINICARREGADEIRA SOBRE RODAS POTENCIA 47HP CAPACIDADE OPERACAO 646 KG, COM VASSOURA MECÂNICA ACOPLADA - CHP DIURNO. AF_03/2017</t>
  </si>
  <si>
    <t>157,93</t>
  </si>
  <si>
    <t>MINIESCAVADEIRA SOBRE ESTEIRAS, POTENCIA LIQUIDA DE *30* HP, PESO OPERACIONAL DE *3.500* KG - CHP DIURNO. AF_04/2017</t>
  </si>
  <si>
    <t>132,08</t>
  </si>
  <si>
    <t>ROLO COMPACTADOR DE PNEUS, ESTATICO, PRESSAO VARIAVEL, POTENCIA 110 HP, PESO SEM/COM LASTRO 10,8/27 T, LARGURA DE ROLAGEM 2,30 M - CHP DIURNO. AF_06/2017</t>
  </si>
  <si>
    <t>222,40</t>
  </si>
  <si>
    <t>INVERSOR DE SOLDA MONOFÁSICO DE 160 A, POTÊNCIA DE 5400 W, TENSÃO DE 220 V, PARA SOLDA COM ELETRODOS DE 2,0 A 4,0 MM E PROCESSO TIG - CHP DIURNO. AF_06/2018</t>
  </si>
  <si>
    <t>5,25</t>
  </si>
  <si>
    <t>LAVADORA DE ALTA PRESSAO (LAVA-JATO) PARA AGUA FRIA, PRESSAO DE OPERACAO ENTRE 1400 E 1900 LIB/POL2, VAZAO MAXIMA ENTRE 400 E 700 L/H - CHP DIURNO. AF_05/2023</t>
  </si>
  <si>
    <t>2,41</t>
  </si>
  <si>
    <t>USINA DE MISTURA ASFÁLTICA À QUENTE, TIPO CONTRA FLUXO, PROD 100 A 140 TON/HORA - CHP DIURNO. AF_12/2019</t>
  </si>
  <si>
    <t>4.156,02</t>
  </si>
  <si>
    <t>USINA DE ASFALTO, TIPO GRAVIMÉTRICA, PROD 150 TON/HORA - CHP DIURNO. AF_12/2019</t>
  </si>
  <si>
    <t>5.603,04</t>
  </si>
  <si>
    <t>MARTELO DEMOLIDOR ELÉTRICO, COM POTÊNCIA DE 2.000 W, 1.000 IMPACTOS POR MINUTO, PESO DE 30 KG - CHP DIURNO. AF_01/2021</t>
  </si>
  <si>
    <t>38,10</t>
  </si>
  <si>
    <t>TERMOFUSORA PARA TUBOS E CONEXÕES EM PPR COM DIÂMETROS DE 20 A 63 MM, POTÊNCIA DE 800 W, TENSAO 220 V - CHP DIURNO. AF_05/2022</t>
  </si>
  <si>
    <t>0,89</t>
  </si>
  <si>
    <t>TERMOFUSORA PARA TUBOS E CONEXÕES EM PPR COM DIÂMETROS DE 75 A 110 MM, POTÊNCIA DE *1100* W, TENSÃO 220 V - CHP DIURNO. AF_05/2022</t>
  </si>
  <si>
    <t>1,25</t>
  </si>
  <si>
    <t>105,53</t>
  </si>
  <si>
    <t>74,37</t>
  </si>
  <si>
    <t>70,47</t>
  </si>
  <si>
    <t>75,21</t>
  </si>
  <si>
    <t>4,52</t>
  </si>
  <si>
    <t>0,22</t>
  </si>
  <si>
    <t>83,31</t>
  </si>
  <si>
    <t>USINA DE CONCRETO FIXA, CAPACIDADE NOMINAL DE 90 A 120 M3/H, SEM SILO - CHI DIURNO. AF_07/2016</t>
  </si>
  <si>
    <t>184,40</t>
  </si>
  <si>
    <t>165,56</t>
  </si>
  <si>
    <t>61,48</t>
  </si>
  <si>
    <t>110,81</t>
  </si>
  <si>
    <t>111,26</t>
  </si>
  <si>
    <t>279,47</t>
  </si>
  <si>
    <t>12,03</t>
  </si>
  <si>
    <t>84,31</t>
  </si>
  <si>
    <t>73,13</t>
  </si>
  <si>
    <t>89,83</t>
  </si>
  <si>
    <t>59,32</t>
  </si>
  <si>
    <t>78,19</t>
  </si>
  <si>
    <t>81,04</t>
  </si>
  <si>
    <t>95,60</t>
  </si>
  <si>
    <t>32,36</t>
  </si>
  <si>
    <t>3,54</t>
  </si>
  <si>
    <t>95,85</t>
  </si>
  <si>
    <t>116,46</t>
  </si>
  <si>
    <t>93,41</t>
  </si>
  <si>
    <t>114,96</t>
  </si>
  <si>
    <t>MARTELETE OU ROMPEDOR PNEUMÁTICO MANUAL, 28 KG, COM SILENCIADOR - CHI DIURNO. AF_07/2016</t>
  </si>
  <si>
    <t>36,49</t>
  </si>
  <si>
    <t>6,30</t>
  </si>
  <si>
    <t>86,06</t>
  </si>
  <si>
    <t>82,48</t>
  </si>
  <si>
    <t>97,66</t>
  </si>
  <si>
    <t>TANQUE DE ASFALTO ESTACIONÁRIO COM SERPENTINA, CAPACIDADE 30.000 L - CHI DIURNO. AF_05/2023</t>
  </si>
  <si>
    <t>5,86</t>
  </si>
  <si>
    <t>0,28</t>
  </si>
  <si>
    <t>90,71</t>
  </si>
  <si>
    <t>87,31</t>
  </si>
  <si>
    <t>7,96</t>
  </si>
  <si>
    <t>48,30</t>
  </si>
  <si>
    <t>102,49</t>
  </si>
  <si>
    <t>BETONEIRA CAPACIDADE NOMINAL 400 L, CAPACIDADE DE MISTURA 310 L, MOTOR A DIESEL POTÊNCIA 5,0 HP, SEM CARREGADOR - CHI DIURNO. AF_05/2023</t>
  </si>
  <si>
    <t>0,54</t>
  </si>
  <si>
    <t>MISTURADOR DE ARGAMASSA, EIXO HORIZONTAL, CAPACIDADE DE MISTURA 300 KG, MOTOR ELÉTRICO POTÊNCIA 5 CV - CHI DIURNO. AF_05/2023</t>
  </si>
  <si>
    <t>1,07</t>
  </si>
  <si>
    <t>MISTURADOR DE ARGAMASSA, EIXO HORIZONTAL, CAPACIDADE DE MISTURA 600 KG, MOTOR ELÉTRICO POTÊNCIA 7,5 CV - CHI DIURNO. AF_05/2023</t>
  </si>
  <si>
    <t>1,27</t>
  </si>
  <si>
    <t>MISTURADOR DE ARGAMASSA, EIXO HORIZONTAL, CAPACIDADE DE MISTURA 160 KG, MOTOR ELÉTRICO POTÊNCIA 3 CV - CHI DIURNO. AF_05/2023</t>
  </si>
  <si>
    <t>1,01</t>
  </si>
  <si>
    <t>9,25</t>
  </si>
  <si>
    <t>BETONEIRA CAPACIDADE NOMINAL DE 400 L, CAPACIDADE DE MISTURA 280 L, MOTOR ELÉTRICO TRIFÁSICO POTÊNCIA DE 2 CV, SEM CARREGADOR - CHI DIURNO. AF_05/2023</t>
  </si>
  <si>
    <t>0,40</t>
  </si>
  <si>
    <t>97,01</t>
  </si>
  <si>
    <t>113,01</t>
  </si>
  <si>
    <t>0,38</t>
  </si>
  <si>
    <t>TANQUE DE ASFALTO ESTACIONÁRIO COM MAÇARICO, CAPACIDADE 20.000 L - CHI DIURNO. AF_05/2023</t>
  </si>
  <si>
    <t>4,76</t>
  </si>
  <si>
    <t>94,36</t>
  </si>
  <si>
    <t>55,00</t>
  </si>
  <si>
    <t>111,64</t>
  </si>
  <si>
    <t>BETONEIRA CAPACIDADE NOMINAL DE 600 L, CAPACIDADE DE MISTURA 360 L, MOTOR ELÉTRICO TRIFÁSICO POTÊNCIA DE 4 CV, SEM CARREGADOR - CHI DIURNO. AF_05/2023</t>
  </si>
  <si>
    <t>1,64</t>
  </si>
  <si>
    <t>209,97</t>
  </si>
  <si>
    <t>440,19</t>
  </si>
  <si>
    <t>387,43</t>
  </si>
  <si>
    <t>142,48</t>
  </si>
  <si>
    <t>111,23</t>
  </si>
  <si>
    <t>BETONEIRA CAPACIDADE NOMINAL DE 600 L, CAPACIDADE DE MISTURA 440 L, MOTOR A DIESEL POTÊNCIA 10 HP, COM CARREGADOR - CHI DIURNO. AF_05/2023</t>
  </si>
  <si>
    <t>2,00</t>
  </si>
  <si>
    <t>105,99</t>
  </si>
  <si>
    <t>109,62</t>
  </si>
  <si>
    <t>0,49</t>
  </si>
  <si>
    <t>2,86</t>
  </si>
  <si>
    <t>106,49</t>
  </si>
  <si>
    <t>5,36</t>
  </si>
  <si>
    <t>8,01</t>
  </si>
  <si>
    <t>0,81</t>
  </si>
  <si>
    <t>5,22</t>
  </si>
  <si>
    <t>PROJETOR PNEUMÁTICO DE ARGAMASSA PARA CHAPISCO E REBOCO COM RECIPIENTE ACOPLADO, TIPO CANEQUINHA, COM COMPRESSOR DE AR REBOCÁVEL VAZÃO 89 PCM E MOTOR DIESEL DE 20 CV - CHI DIURNO. AF_05/2023</t>
  </si>
  <si>
    <t>8,45</t>
  </si>
  <si>
    <t>350,01</t>
  </si>
  <si>
    <t>205,34</t>
  </si>
  <si>
    <t>MANIPULADOR TELESCÓPICO, POTÊNCIA DE 85 HP, CAPACIDADE DE CARGA DE 3.500 KG, ALTURA MÁXIMA DE ELEVAÇÃO DE 12,3 M - CHI DIURNO. AF_05/2023</t>
  </si>
  <si>
    <t>76,22</t>
  </si>
  <si>
    <t>72,57</t>
  </si>
  <si>
    <t>8,41</t>
  </si>
  <si>
    <t>8,43</t>
  </si>
  <si>
    <t>21,43</t>
  </si>
  <si>
    <t>10,00</t>
  </si>
  <si>
    <t>89,39</t>
  </si>
  <si>
    <t>0,59</t>
  </si>
  <si>
    <t>1,00</t>
  </si>
  <si>
    <t>97,14</t>
  </si>
  <si>
    <t>80,31</t>
  </si>
  <si>
    <t>ESPARGIDOR DE ASFALTO PRESSURIZADO, TANQUE 6 M3 COM ISOLAÇÃO TÉRMICA, AQUECIDO COM 2 MAÇARICOS, COM BARRA ESPARGIDORA 3,60 M, MONTADO SOBRE CAMINHÃO  TOCO, PBT 14.300 KG, POTÊNCIA 185 CV - CHI DIURNO. AF_05/2023</t>
  </si>
  <si>
    <t>90,77</t>
  </si>
  <si>
    <t>39,53</t>
  </si>
  <si>
    <t>87,34</t>
  </si>
  <si>
    <t>118,53</t>
  </si>
  <si>
    <t>38,75</t>
  </si>
  <si>
    <t>7,80</t>
  </si>
  <si>
    <t>CAMINHÃO PARA EQUIPAMENTO DE LIMPEZA A SUCÇÃO COM CAMINHÃO TRUCADO DE PESO BRUTO TOTAL 23000 KG, CARGA ÚTIL MÁXIMA 15935 KG, DISTÂNCIA ENTRE EIXOS 4,80 M, POTÊNCIA 230 CV, INCLUSIVE LIMPADORA A SUCÇÃO, TANQUE 12000 L - CHI DIURNO. AF_05/2023</t>
  </si>
  <si>
    <t>110,28</t>
  </si>
  <si>
    <t>PENEIRA ROTATIVA COM MOTOR ELÉTRICO TRIFÁSICO DE 2 CV, CILINDRO DE 1 M X 0,60 M, COM FUROS DE 3,17 MM - CHI DIURNO. AF_05/2023</t>
  </si>
  <si>
    <t>1,18</t>
  </si>
  <si>
    <t>DOSADOR DE AREIA, CAPACIDADE DE 26 LITROS - CHI DIURNO. AF_05/2023</t>
  </si>
  <si>
    <t>0,30</t>
  </si>
  <si>
    <t>60,31</t>
  </si>
  <si>
    <t>48,31</t>
  </si>
  <si>
    <t>APARELHO PARA CORTE E SOLDA OXI-ACETILENO SOBRE RODAS, INCLUSIVE CILINDROS E MAÇARICOS - CHI DIURNO. AF_05/2023</t>
  </si>
  <si>
    <t>0,21</t>
  </si>
  <si>
    <t>5,38</t>
  </si>
  <si>
    <t>36,55</t>
  </si>
  <si>
    <t>522,80</t>
  </si>
  <si>
    <t>0,53</t>
  </si>
  <si>
    <t>76,86</t>
  </si>
  <si>
    <t>GRUA ASCENSIONAL, LANÇA DE 30 M, CAPACIDADE DE 1,0 T A 30 M, ALTURA ATÉ 39 M - CHI DIURNO. AF_05/2023</t>
  </si>
  <si>
    <t>75,45</t>
  </si>
  <si>
    <t>38,35</t>
  </si>
  <si>
    <t>178,87</t>
  </si>
  <si>
    <t>92,90</t>
  </si>
  <si>
    <t>MÁQUINA JATO DE PRESSAO PORTÁTIL, CAMARA DE 1 SAIDA, CAPACIDADE 280 L, DIAMETRO 670 MM, BICO DE JATO CURTO VENTURI DE 5/16 , MANGUEIRA DE 1 COM COMPRESSOR DE AR REBOCÁVEL 189 PCM E MOTOR DIESEL 63 CV - CHI DIURNO. AF_05/2023</t>
  </si>
  <si>
    <t>44,47</t>
  </si>
  <si>
    <t>5,01</t>
  </si>
  <si>
    <t>7,10</t>
  </si>
  <si>
    <t>USINA DE MISTURA ASFÁLTICA À QUENTE, TIPO CONTRA FLUXO, PROD 40 A 80 TON/HORA - CHI DIURNO. AF_05/2023</t>
  </si>
  <si>
    <t>293,15</t>
  </si>
  <si>
    <t>USINA DE ASFALTO À FRIO, CAPACIDADE DE 40 A 60 TON/HORA, ELÉTRICA POTÊNCIA 30 CV - CHI DIURNO. AF_05/2023</t>
  </si>
  <si>
    <t>151,11</t>
  </si>
  <si>
    <t>USINA MISTURADORA DE SOLOS, CAPACIDADE DE 200 A 500 TON/H, POTENCIA 75KW - CHI DIURNO. AF_07/2016</t>
  </si>
  <si>
    <t>212,75</t>
  </si>
  <si>
    <t>DISTRIBUIDOR DE AGREGADOS AUTOPROPELIDO, CAP 3 M3, A DIESEL, POTÊNCIA 176CV - CHI DIURNO. AF_07/2016</t>
  </si>
  <si>
    <t>62,03</t>
  </si>
  <si>
    <t>TALHA MANUAL DE CORRENTE, CAPACIDADE DE 2 TON. COM ELEVAÇÃO DE 3 M - CHI DIURNO. AF_07/2016</t>
  </si>
  <si>
    <t>0,04</t>
  </si>
  <si>
    <t>GRUA ASCENCIONAL, LANÇA DE 42 M, CAPACIDADE DE 1,5 T A 30 M, ALTURA ATÉ 39 M - CHI DIURNO. AF_05/2023</t>
  </si>
  <si>
    <t>81,47</t>
  </si>
  <si>
    <t>MARTELO DEMOLIDOR PNEUMÁTICO MANUAL, 32 KG - CHI DIURNO. AF_09/2016</t>
  </si>
  <si>
    <t>36,24</t>
  </si>
  <si>
    <t>COMPACTADOR DE SOLOS DE PERCUSÃO (SOQUETE) COM MOTOR A GASOLINA, POTÊNCIA 3 CV - CHI DIURNO. AF_09/2016</t>
  </si>
  <si>
    <t>0,91</t>
  </si>
  <si>
    <t>RÉGUA VIBRATÓRIA DUPLA PARA CONCRETO, PESO DE 60KG, COMPRIMENTO 4 M, COM MOTOR A GASOLINA, POTÊNCIA 5,5 HP - CHI DIURNO. AF_09/2016</t>
  </si>
  <si>
    <t>0,51</t>
  </si>
  <si>
    <t>POLIDORA DE PISO (POLITRIZ), PESO DE 100KG, DIÂMETRO 450 MM, MOTOR ELÉTRICO, POTÊNCIA 4 HP - CHI DIURNO. AF_05/2023</t>
  </si>
  <si>
    <t>DESEMPENADEIRA DE CONCRETO, PESO DE 78 KG, 4 PÁS, MOTOR A GASOLINA, POTÊNCIA 5,5 HP - CHI DIURNO. AF_05/2023</t>
  </si>
  <si>
    <t>0,60</t>
  </si>
  <si>
    <t>PERFURATRIZ PNEUMATICA MANUAL DE PESO MEDIO, MARTELETE, 18KG, COMPRIMENTO MÁXIMO DE CURSO DE 6 M, DIAMETRO DO PISTAO DE 5,5 CM - CHI DIURNO. AF_11/2016</t>
  </si>
  <si>
    <t>35,90</t>
  </si>
  <si>
    <t>ROLO COMPACTADOR VIBRATORIO TANDEM, ACO LISO, POTENCIA 125 HP, PESO SEM/COM LASTRO 10,20/11,65 T, LARGURA DE TRABALHO 1,73 M - CHI DIURNO. AF_11/2016</t>
  </si>
  <si>
    <t>95,00</t>
  </si>
  <si>
    <t>PERFURATRIZ MANUAL, TORQUE MAXIMO 55 KGF.M, POTENCIA 5 CV, COM DIAMETRO MAXIMO 8 1/2" - CHI DIURNO. AF_11/2016</t>
  </si>
  <si>
    <t>45,00</t>
  </si>
  <si>
    <t>PERFURATRIZ SOBRE ESTEIRA, TORQUE MÁXIMO 600 KGF, POTÊNCIA ENTRE 50 E 60 HP, DIÂMETRO MÁXIMO 10 - CHI DIURNO. AF_11/2016</t>
  </si>
  <si>
    <t>103,67</t>
  </si>
  <si>
    <t>ESCAVADEIRA HIDRAULICA SOBRE ESTEIRA, COM GARRA GIRATORIA DE MANDIBULAS, PESO OPERACIONAL ENTRE 22,00 E 25,50 TON, POTENCIA LIQUIDA ENTRE 150 E 160 HP - CHI DIURNO. AF_11/2016</t>
  </si>
  <si>
    <t>117,00</t>
  </si>
  <si>
    <t>ESCAVADEIRA HIDRAULICA SOBRE ESTEIRA, EQUIPADA COM CLAMSHELL, COM CAPACIDADE DA CAÇAMBA ENTRE 1,20 E 1,50 M3, PESO OPERACIONAL ENTRE 20,00 E 22,00 TON, POTENCIA LIQUIDA ENTRE 150 E 160 HP - CHI DIURNO. AF_11/2016</t>
  </si>
  <si>
    <t>114,09</t>
  </si>
  <si>
    <t>GRUPO GERADOR COM CARENAGEM, MOTOR DIESEL POTÊNCIA STANDART ENTRE 250 E 260 KVA - CHI DIURNO. AF_12/2016</t>
  </si>
  <si>
    <t>11,34</t>
  </si>
  <si>
    <t>TRATOR DE PNEUS COM POTÊNCIA DE 122 CV, TRAÇÃO 4X4, COM VASSOURA MECÂNICA ACOPLADA - CHI DIURNO. AF_02/2017</t>
  </si>
  <si>
    <t>66,38</t>
  </si>
  <si>
    <t>TRATOR DE PNEUS COM POTÊNCIA DE 122 CV, TRAÇÃO 4X4, COM GRADE DE DISCOS ACOPLADA - CHI DIURNO. AF_02/2017</t>
  </si>
  <si>
    <t>66,10</t>
  </si>
  <si>
    <t>TRATOR DE PNEUS COM POTÊNCIA DE 85 CV, TRAÇÃO 4X4, COM GRADE DE DISCOS ACOPLADA - CHI DIURNO. AF_02/2017</t>
  </si>
  <si>
    <t>59,66</t>
  </si>
  <si>
    <t>CAMINHÃO BASCULANTE 10 M3, TRUCADO, POTÊNCIA 230 CV, INCLUSIVE CAÇAMBA METÁLICA, COM DISTRIBUIDOR DE AGREGADOS ACOPLADO - CHI DIURNO. AF_02/2017</t>
  </si>
  <si>
    <t>103,09</t>
  </si>
  <si>
    <t>TRATOR DE PNEUS COM POTÊNCIA DE 85 CV, TRAÇÃO 4X4, COM VASSOURA MECÂNICA ACOPLADA - CHI DIURNO. AF_02/2017</t>
  </si>
  <si>
    <t>59,94</t>
  </si>
  <si>
    <t>MINICARREGADEIRA SOBRE RODAS POTENCIA 47HP CAPACIDADE OPERACAO 646 KG, COM VASSOURA MECÂNICA ACOPLADA - CHI DIURNO. AF_03/2017</t>
  </si>
  <si>
    <t>79,51</t>
  </si>
  <si>
    <t>MÁQUINA DEMARCADORA DE FAIXA DE TRÁFEGO À FRIO, AUTOPROPELIDA, POTÊNCIA 38 HP - CHI DIURNO. AF_07/2016</t>
  </si>
  <si>
    <t>101,46</t>
  </si>
  <si>
    <t>MINIESCAVADEIRA SOBRE ESTEIRAS, POTENCIA LIQUIDA DE *30* HP, PESO OPERACIONAL DE *3.500* KG - CHI DIURNO. AF_04/2017</t>
  </si>
  <si>
    <t>78,23</t>
  </si>
  <si>
    <t>ROLO COMPACTADOR DE PNEUS, ESTATICO, PRESSAO VARIAVEL, POTENCIA 110 HP, PESO SEM/COM LASTRO 10,8/27 T, LARGURA DE ROLAGEM 2,30 M - CHI DIURNO. AF_06/2017</t>
  </si>
  <si>
    <t>101,51</t>
  </si>
  <si>
    <t>INVERSOR DE SOLDA MONOFÁSICO DE 160 A, POTÊNCIA DE 5400 W, TENSÃO DE 220 V, PARA SOLDA COM ELETRODOS DE 2,0 A 4,0 MM E PROCESSO TIG - CHI DIURNO. AF_06/2018</t>
  </si>
  <si>
    <t>0,08</t>
  </si>
  <si>
    <t>LAVADORA DE ALTA PRESSAO (LAVA-JATO) PARA AGUA FRIA, PRESSAO DE OPERACAO ENTRE 1400 E 1900 LIB/POL2, VAZAO MAXIMA ENTRE 400 E 700 L/H - CHI DIURNO. AF_05/2023</t>
  </si>
  <si>
    <t>USINA DE MISTURA ASFÁLTICA À QUENTE, TIPO CONTRA FLUXO, PROD 100 A 140 TON/HORA - CHI DIURNO. AF_12/2019</t>
  </si>
  <si>
    <t>223,17</t>
  </si>
  <si>
    <t>USINA DE ASFALTO, TIPO GRAVIMÉTRICA, PROD 150 TON/HORA - CHI DIURNO. AF_12/2019</t>
  </si>
  <si>
    <t>435,75</t>
  </si>
  <si>
    <t>MARTELO DEMOLIDOR ELÉTRICO, COM POTÊNCIA DE 2.000 W, 1.000 IMPACTOS POR MINUTO, PESO DE 30 KG -  CHI DIURNO. AF_01/2021</t>
  </si>
  <si>
    <t>35,27</t>
  </si>
  <si>
    <t>TERMOFUSORA PARA TUBOS E CONEXÕES EM PPR COM DIÂMETROS DE 20 A 63 MM, POTÊNCIA DE 800 W, TENSAO 220 V - CHI DIURNO. AF_05/2022</t>
  </si>
  <si>
    <t>0,07</t>
  </si>
  <si>
    <t>TERMOFUSORA PARA TUBOS E CONEXÕES EM PPR COM DIÂMETROS DE 75 A 110 MM, POTÊNCIA DE *1100* W, TENSÃO 220 V - CHI DIURNO. AF_05/2022</t>
  </si>
  <si>
    <t>0,10</t>
  </si>
  <si>
    <t>40,92</t>
  </si>
  <si>
    <t>52,55</t>
  </si>
  <si>
    <t>13,88</t>
  </si>
  <si>
    <t>65,69</t>
  </si>
  <si>
    <t>56,11</t>
  </si>
  <si>
    <t>2,46</t>
  </si>
  <si>
    <t>34,88</t>
  </si>
  <si>
    <t>31,02</t>
  </si>
  <si>
    <t>39,90</t>
  </si>
  <si>
    <t>39,36</t>
  </si>
  <si>
    <t>0,20</t>
  </si>
  <si>
    <t>18,85</t>
  </si>
  <si>
    <t>41,25</t>
  </si>
  <si>
    <t>USINA DE CONCRETO FIXA, CAPACIDADE NOMINAL DE 90 A 120 M3/H, SEM SILO - MATERIAIS NA OPERAÇÃO. AF_07/2016</t>
  </si>
  <si>
    <t>26,41</t>
  </si>
  <si>
    <t>39,95</t>
  </si>
  <si>
    <t>USINA MISTURADORA DE SOLOS, CAPACIDADE DE 200 A 500 TON/H, POTENCIA 75KW - MANUTENÇÃO. AF_07/2016</t>
  </si>
  <si>
    <t>152,03</t>
  </si>
  <si>
    <t>77,52</t>
  </si>
  <si>
    <t>15,23</t>
  </si>
  <si>
    <t>58,66</t>
  </si>
  <si>
    <t>92,52</t>
  </si>
  <si>
    <t>81,64</t>
  </si>
  <si>
    <t>188,81</t>
  </si>
  <si>
    <t>70,76</t>
  </si>
  <si>
    <t>11,88</t>
  </si>
  <si>
    <t>48,33</t>
  </si>
  <si>
    <t>35,58</t>
  </si>
  <si>
    <t>33,65</t>
  </si>
  <si>
    <t>36,36</t>
  </si>
  <si>
    <t>53,78</t>
  </si>
  <si>
    <t>42,78</t>
  </si>
  <si>
    <t>24,01</t>
  </si>
  <si>
    <t>137,70</t>
  </si>
  <si>
    <t>34,47</t>
  </si>
  <si>
    <t>37,85</t>
  </si>
  <si>
    <t>53,44</t>
  </si>
  <si>
    <t>4,64</t>
  </si>
  <si>
    <t>2,63</t>
  </si>
  <si>
    <t>86,80</t>
  </si>
  <si>
    <t>61,26</t>
  </si>
  <si>
    <t>6,22</t>
  </si>
  <si>
    <t>0,34</t>
  </si>
  <si>
    <t>TANQUE DE ASFALTO ESTACIONÁRIO COM SERPENTINA, CAPACIDADE 30.000 L - DEPRECIAÇÃO. AF_05/2023</t>
  </si>
  <si>
    <t>4,28</t>
  </si>
  <si>
    <t>TANQUE DE ASFALTO ESTACIONÁRIO COM SERPENTINA, CAPACIDADE 30.000 L - JUROS. AF_05/2023</t>
  </si>
  <si>
    <t>1,58</t>
  </si>
  <si>
    <t>TANQUE DE ASFALTO ESTACIONÁRIO COM SERPENTINA, CAPACIDADE 30.000 L - MANUTENÇÃO. AF_05/2023</t>
  </si>
  <si>
    <t>5,71</t>
  </si>
  <si>
    <t>TANQUE DE ASFALTO ESTACIONÁRIO COM SERPENTINA, CAPACIDADE 30.000 L - MATERIAIS NA OPERAÇÃO. AF_05/2023</t>
  </si>
  <si>
    <t>223,31</t>
  </si>
  <si>
    <t>49,15</t>
  </si>
  <si>
    <t>13,18</t>
  </si>
  <si>
    <t>61,51</t>
  </si>
  <si>
    <t>0,23</t>
  </si>
  <si>
    <t>0,05</t>
  </si>
  <si>
    <t>0,25</t>
  </si>
  <si>
    <t>22,24</t>
  </si>
  <si>
    <t>43,60</t>
  </si>
  <si>
    <t>11,78</t>
  </si>
  <si>
    <t>54,56</t>
  </si>
  <si>
    <t>77,73</t>
  </si>
  <si>
    <t>23,62</t>
  </si>
  <si>
    <t>9,13</t>
  </si>
  <si>
    <t>42,70</t>
  </si>
  <si>
    <t>70,96</t>
  </si>
  <si>
    <t>19,00</t>
  </si>
  <si>
    <t>5,13</t>
  </si>
  <si>
    <t>20,78</t>
  </si>
  <si>
    <t>84,19</t>
  </si>
  <si>
    <t>44,44</t>
  </si>
  <si>
    <t>49,75</t>
  </si>
  <si>
    <t>88,20</t>
  </si>
  <si>
    <t>USINA DE CONCRETO FIXA, CAPACIDADE NOMINAL DE 90 A 120 M3/H, SEM SILO - MANUTENÇÃO. AF_07/2016</t>
  </si>
  <si>
    <t>35,62</t>
  </si>
  <si>
    <t>101,43</t>
  </si>
  <si>
    <t>5,12</t>
  </si>
  <si>
    <t>91,17</t>
  </si>
  <si>
    <t>91,74</t>
  </si>
  <si>
    <t>300,49</t>
  </si>
  <si>
    <t>54,39</t>
  </si>
  <si>
    <t>9,49</t>
  </si>
  <si>
    <t>99,30</t>
  </si>
  <si>
    <t>167,55</t>
  </si>
  <si>
    <t>1,93</t>
  </si>
  <si>
    <t>72,88</t>
  </si>
  <si>
    <t>78,70</t>
  </si>
  <si>
    <t>39,80</t>
  </si>
  <si>
    <t>76,39</t>
  </si>
  <si>
    <t>MARTELETE OU ROMPEDOR PNEUMÁTICO MANUAL, 28 KG, COM SILENCIADOR - MANUTENÇÃO. AF_07/2016</t>
  </si>
  <si>
    <t>41,05</t>
  </si>
  <si>
    <t>2,12</t>
  </si>
  <si>
    <t>38,13</t>
  </si>
  <si>
    <t>5,89</t>
  </si>
  <si>
    <t>5,26</t>
  </si>
  <si>
    <t>32,70</t>
  </si>
  <si>
    <t>155,10</t>
  </si>
  <si>
    <t>8,83</t>
  </si>
  <si>
    <t>36,43</t>
  </si>
  <si>
    <t>134,78</t>
  </si>
  <si>
    <t>44,26</t>
  </si>
  <si>
    <t>7,85</t>
  </si>
  <si>
    <t>7,01</t>
  </si>
  <si>
    <t>43,71</t>
  </si>
  <si>
    <t>2,76</t>
  </si>
  <si>
    <t>0,76</t>
  </si>
  <si>
    <t>BETONEIRA CAPACIDADE NOMINAL 400 L, CAPACIDADE DE MISTURA 310 L, MOTOR A DIESEL POTÊNCIA 5,0 CV, SEM CARREGADOR - DEPRECIAÇÃO. AF_05/2023</t>
  </si>
  <si>
    <t>0,44</t>
  </si>
  <si>
    <t>BETONEIRA CAPACIDADE NOMINAL 400 L, CAPACIDADE DE MISTURA 310 L, MOTOR A DIESEL POTÊNCIA 5,0 CV, SEM CARREGADOR - JUROS. AF_05/2023</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</si>
  <si>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</si>
  <si>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</si>
  <si>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3,69</t>
  </si>
  <si>
    <t>MISTURADOR DE ARGAMASSA, EIXO HORIZONTAL, CAPACIDADE DE MISTURA 300 KG, MOTOR ELÉTRICO POTÊNCIA 5 CV - DEPRECIAÇÃO. AF_05/2023</t>
  </si>
  <si>
    <t>0,86</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</si>
  <si>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</si>
  <si>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</si>
  <si>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</si>
  <si>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3,47</t>
  </si>
  <si>
    <t>MISTURADOR DE ARGAMASSA, EIXO HORIZONTAL, CAPACIDADE DE MISTURA 600 KG, MOTOR ELÉTRICO POTÊNCIA 7,5 CV - DEPRECIAÇÃO. AF_05/2023</t>
  </si>
  <si>
    <t>1,02</t>
  </si>
  <si>
    <t>MISTURADOR DE ARGAMASSA, EIXO HORIZONTAL, CAPACIDADE DE MISTURA 600 KG, MOTOR ELÉTRICO POTÊNCIA 7,5 CV - JUROS. AF_05/2023</t>
  </si>
  <si>
    <t>MISTURADOR DE ARGAMASSA, EIXO HORIZONTAL, CAPACIDADE DE MISTURA 600 KG, MOTOR ELÉTRICO POTÊNCIA 7,5 CV - MANUTENÇÃO. AF_05/2023</t>
  </si>
  <si>
    <t>1,20</t>
  </si>
  <si>
    <t>MISTURADOR DE ARGAMASSA, EIXO HORIZONTAL, CAPACIDADE DE MISTURA 600 KG, MOTOR ELÉTRICO POTÊNCIA 7,5 CV - MATERIAIS NA OPERAÇÃO. AF_05/2023</t>
  </si>
  <si>
    <t>5,20</t>
  </si>
  <si>
    <t>MISTURADOR DE ARGAMASSA, EIXO HORIZONTAL, CAPACIDADE DE MISTURA 160 KG, MOTOR ELÉTRICO POTÊNCIA 3 CV - DEPRECIAÇÃO. AF_05/2023</t>
  </si>
  <si>
    <t>MISTURADOR DE ARGAMASSA, EIXO HORIZONTAL, CAPACIDADE DE MISTURA 160 KG, MOTOR ELÉTRICO POTÊNCIA 3 CV - JUROS. AF_05/2023</t>
  </si>
  <si>
    <t>MISTURADOR DE ARGAMASSA, EIXO HORIZONTAL, CAPACIDADE DE MISTURA 160 KG, MOTOR ELÉTRICO POTÊNCIA 3 CV - MANUTENÇÃO. AF_05/2023</t>
  </si>
  <si>
    <t>0,95</t>
  </si>
  <si>
    <t>MISTURADOR DE ARGAMASSA, EIXO HORIZONTAL, CAPACIDADE DE MISTURA 160 KG, MOTOR ELÉTRICO POTÊNCIA 3 CV - MATERIAIS NA OPERAÇÃO. AF_05/2023</t>
  </si>
  <si>
    <t>2,08</t>
  </si>
  <si>
    <t>5,67</t>
  </si>
  <si>
    <t>1,31</t>
  </si>
  <si>
    <t>1,17</t>
  </si>
  <si>
    <t>7,52</t>
  </si>
  <si>
    <t>1,73</t>
  </si>
  <si>
    <t>9,40</t>
  </si>
  <si>
    <t>3,96</t>
  </si>
  <si>
    <t>1,28</t>
  </si>
  <si>
    <t>BETONEIRA CAPACIDADE NOMINAL DE 400 L, CAPACIDADE DE MISTURA 280 L, MOTOR ELÉTRICO TRIFÁSICO POTÊNCIA DE 2 CV, SEM CARREGADOR - DEPRECIAÇÃO. AF_05/2023</t>
  </si>
  <si>
    <t>0,32</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</si>
  <si>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</si>
  <si>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</si>
  <si>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</si>
  <si>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50,14</t>
  </si>
  <si>
    <t>13,25</t>
  </si>
  <si>
    <t>62,68</t>
  </si>
  <si>
    <t>55,59</t>
  </si>
  <si>
    <t>41,42</t>
  </si>
  <si>
    <t>74,06</t>
  </si>
  <si>
    <t>68,04</t>
  </si>
  <si>
    <t>22,82</t>
  </si>
  <si>
    <t>9,38</t>
  </si>
  <si>
    <t>0,18</t>
  </si>
  <si>
    <t>3,55</t>
  </si>
  <si>
    <t>0,97</t>
  </si>
  <si>
    <t>27,90</t>
  </si>
  <si>
    <t>7,37</t>
  </si>
  <si>
    <t>24,82</t>
  </si>
  <si>
    <t>6,55</t>
  </si>
  <si>
    <t>58,46</t>
  </si>
  <si>
    <t>15,45</t>
  </si>
  <si>
    <t>73,08</t>
  </si>
  <si>
    <t>78,30</t>
  </si>
  <si>
    <t>51,31</t>
  </si>
  <si>
    <t>22,60</t>
  </si>
  <si>
    <t>26,92</t>
  </si>
  <si>
    <t>7,11</t>
  </si>
  <si>
    <t>168,08</t>
  </si>
  <si>
    <t>74,04</t>
  </si>
  <si>
    <t>4,10</t>
  </si>
  <si>
    <t>1,08</t>
  </si>
  <si>
    <t>22,46</t>
  </si>
  <si>
    <t>0,31</t>
  </si>
  <si>
    <t>TANQUE DE ASFALTO ESTACIONÁRIO COM MAÇARICO, CAPACIDADE 20.000 L - DEPRECIAÇÃO. AF_05/2023</t>
  </si>
  <si>
    <t>3,48</t>
  </si>
  <si>
    <t>TANQUE DE ASFALTO ESTACIONÁRIO COM MAÇARICO, CAPACIDADE 20.000 L - JUROS. AF_05/2023</t>
  </si>
  <si>
    <t>TANQUE DE ASFALTO ESTACIONÁRIO COM MAÇARICO, CAPACIDADE 20.000 L - MANUTENÇÃO. AF_05/2023</t>
  </si>
  <si>
    <t>TANQUE DE ASFALTO ESTACIONÁRIO COM MAÇARICO, CAPACIDADE 20.000 L - MATERIAIS NA OPERAÇÃO. AF_05/2023</t>
  </si>
  <si>
    <t>148,87</t>
  </si>
  <si>
    <t>39,58</t>
  </si>
  <si>
    <t>17,43</t>
  </si>
  <si>
    <t>13,92</t>
  </si>
  <si>
    <t>3,73</t>
  </si>
  <si>
    <t>44,07</t>
  </si>
  <si>
    <t>11,64</t>
  </si>
  <si>
    <t>61,11</t>
  </si>
  <si>
    <t>16,15</t>
  </si>
  <si>
    <t>31,45</t>
  </si>
  <si>
    <t>28,16</t>
  </si>
  <si>
    <t>8,68</t>
  </si>
  <si>
    <t>26,43</t>
  </si>
  <si>
    <t>80,85</t>
  </si>
  <si>
    <t>BETONEIRA CAPACIDADE NOMINAL DE 600 L, CAPACIDADE DE MISTURA 360 L, MOTOR ELÉTRICO TRIFÁSICO POTÊNCIA DE 4 CV, SEM CARREGADOR - DEPRECIAÇÃO. AF_05/2023</t>
  </si>
  <si>
    <t>1,32</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</si>
  <si>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</si>
  <si>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</si>
  <si>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1,54</t>
  </si>
  <si>
    <t>BETONEIRA CAPACIDADE NOMINAL DE 600 L, CAPACIDADE DE MISTURA 360 L, MOTOR ELÉTRICO TRIFÁSICO POTÊNCIA DE 4 CV, SEM CARREGADOR - MATERIAIS NA OPERAÇÃO. AF_05/2023</t>
  </si>
  <si>
    <t>2,77</t>
  </si>
  <si>
    <t>54,00</t>
  </si>
  <si>
    <t>19,03</t>
  </si>
  <si>
    <t>131,92</t>
  </si>
  <si>
    <t>40,39</t>
  </si>
  <si>
    <t>145,51</t>
  </si>
  <si>
    <t>308,17</t>
  </si>
  <si>
    <t>549,70</t>
  </si>
  <si>
    <t>384,81</t>
  </si>
  <si>
    <t>94,57</t>
  </si>
  <si>
    <t>33,33</t>
  </si>
  <si>
    <t>267,78</t>
  </si>
  <si>
    <t>81,99</t>
  </si>
  <si>
    <t>477,65</t>
  </si>
  <si>
    <t>328,02</t>
  </si>
  <si>
    <t>77,50</t>
  </si>
  <si>
    <t>27,32</t>
  </si>
  <si>
    <t>124,58</t>
  </si>
  <si>
    <t>73,82</t>
  </si>
  <si>
    <t>27,68</t>
  </si>
  <si>
    <t>10,24</t>
  </si>
  <si>
    <t>47,22</t>
  </si>
  <si>
    <t>21,86</t>
  </si>
  <si>
    <t>8,72</t>
  </si>
  <si>
    <t>3,52</t>
  </si>
  <si>
    <t>49,02</t>
  </si>
  <si>
    <t>17,27</t>
  </si>
  <si>
    <t>78,79</t>
  </si>
  <si>
    <t>25,26</t>
  </si>
  <si>
    <t>BETONEIRA CAPACIDADE NOMINAL DE 600 L, CAPACIDADE DE MISTURA 440 L, MOTOR A DIESEL POTÊNCIA 10 CV, COM CARREGADOR - DEPRECIAÇÃO. AF_05/2023</t>
  </si>
  <si>
    <t>1,61</t>
  </si>
  <si>
    <t>BETONEIRA CAPACIDADE NOMINAL DE 600 L, CAPACIDADE DE MISTURA 440 L, MOTOR A DIESEL POTÊNCIA 10 CV, COM CARREGADOR - JUROS. AF_05/2023</t>
  </si>
  <si>
    <t>0,39</t>
  </si>
  <si>
    <t>BETONEIRA CAPACIDADE NOMINAL DE 600 L, CAPACIDADE DE MISTURA 440 L, MOTOR A DIESEL POTÊNCIA 10 CV, COM CARREGADOR - MANUTENÇÃO. AF_05/2023</t>
  </si>
  <si>
    <t>2,15</t>
  </si>
  <si>
    <t>BETONEIRA CAPACIDADE NOMINAL DE 600 L, CAPACIDADE DE MISTURA 440 L, MOTOR A DIESEL POTÊNCIA 10 CV, COM CARREGADOR - MATERIAIS NA OPERAÇÃO. AF_05/2023</t>
  </si>
  <si>
    <t>7,38</t>
  </si>
  <si>
    <t>10,36</t>
  </si>
  <si>
    <t>36,97</t>
  </si>
  <si>
    <t>12,93</t>
  </si>
  <si>
    <t>63,04</t>
  </si>
  <si>
    <t>153,53</t>
  </si>
  <si>
    <t>13,62</t>
  </si>
  <si>
    <t>5,50</t>
  </si>
  <si>
    <t>66,94</t>
  </si>
  <si>
    <t>177,14</t>
  </si>
  <si>
    <t>0,09</t>
  </si>
  <si>
    <t>0,57</t>
  </si>
  <si>
    <t>2,33</t>
  </si>
  <si>
    <t>2,91</t>
  </si>
  <si>
    <t>53,49</t>
  </si>
  <si>
    <t>14,35</t>
  </si>
  <si>
    <t>1,65</t>
  </si>
  <si>
    <t>4,36</t>
  </si>
  <si>
    <t>4,77</t>
  </si>
  <si>
    <t>6,94</t>
  </si>
  <si>
    <t>6,51</t>
  </si>
  <si>
    <t>1,50</t>
  </si>
  <si>
    <t>7,12</t>
  </si>
  <si>
    <t>10,94</t>
  </si>
  <si>
    <t>0,66</t>
  </si>
  <si>
    <t>0,15</t>
  </si>
  <si>
    <t>0,72</t>
  </si>
  <si>
    <t>10,74</t>
  </si>
  <si>
    <t>4,24</t>
  </si>
  <si>
    <t>0,98</t>
  </si>
  <si>
    <t>4,63</t>
  </si>
  <si>
    <t>7,07</t>
  </si>
  <si>
    <t>4,54</t>
  </si>
  <si>
    <t>1,05</t>
  </si>
  <si>
    <t>4,97</t>
  </si>
  <si>
    <t>PROJETOR PNEUMÁTICO DE ARGAMASSA PARA CHAPISCO E REBOCO COM RECIPIENTE ACOPLADO, TIPO CANEQUINHA, COM COMPRESSOR DE AR REBOCÁVEL VAZÃO 89 PCM E MOTOR DIESEL DE 20 CV - DEPRECIAÇÃO. AF_05/2023</t>
  </si>
  <si>
    <t>6,67</t>
  </si>
  <si>
    <t>PROJETOR PNEUMÁTICO DE ARGAMASSA PARA CHAPISCO E REBOCO COM RECIPIENTE ACOPLADO, TIPO CANEQUINHA, COM COMPRESSOR DE AR REBOCÁVEL VAZÃO 89 PCM E MOTOR DIESEL DE 20 CV - JUROS. AF_05/2023</t>
  </si>
  <si>
    <t>1,78</t>
  </si>
  <si>
    <t>PROJETOR PNEUMÁTICO DE ARGAMASSA PARA CHAPISCO E REBOCO COM RECIPIENTE ACOPLADO, TIPO CANEQUINHA, COM COMPRESSOR DE AR REBOCÁVEL VAZÃO 89 PCM E MOTOR DIESEL DE 20 CV - MANUTENÇÃO. AF_05/2023</t>
  </si>
  <si>
    <t>8,76</t>
  </si>
  <si>
    <t>PROJETOR PNEUMÁTICO DE ARGAMASSA PARA CHAPISCO E REBOCO COM RECIPIENTE ACOPLADO, TIPO CANEQUINHA, COM COMPRESSOR DE AR REBOCÁVEL VAZÃO 89 PCM E MOTOR DIESEL DE 20 CV - MATERIAIS NA OPERAÇÃO. AF_05/2023</t>
  </si>
  <si>
    <t>13,03</t>
  </si>
  <si>
    <t>245,50</t>
  </si>
  <si>
    <t>65,86</t>
  </si>
  <si>
    <t>307,22</t>
  </si>
  <si>
    <t>104,14</t>
  </si>
  <si>
    <t>117,52</t>
  </si>
  <si>
    <t>34,99</t>
  </si>
  <si>
    <t>162,11</t>
  </si>
  <si>
    <t>79,86</t>
  </si>
  <si>
    <t>MANIPULADOR TELESCÓPICO, POTÊNCIA DE 85 HP, CAPACIDADE DE CARGA DE 3.500 KG, ALTURA MÁXIMA DE ELEVAÇÃO DE 12,3 M - DEPRECIAÇÃO. AF_05/2023</t>
  </si>
  <si>
    <t>30,90</t>
  </si>
  <si>
    <t>MANIPULADOR TELESCÓPICO, POTÊNCIA DE 85 HP, CAPACIDADE DE CARGA DE 3.500 KG, ALTURA MÁXIMA DE ELEVAÇÃO DE 12,3 M - JUROS. AF_05/2023</t>
  </si>
  <si>
    <t>7,62</t>
  </si>
  <si>
    <t>MANIPULADOR TELESCÓPICO, POTÊNCIA DE 85 HP, CAPACIDADE DE CARGA DE 3.500 KG, ALTURA MÁXIMA DE ELEVAÇÃO DE 12,3 M - MANUTENÇÃO. AF_05/2023</t>
  </si>
  <si>
    <t>36,05</t>
  </si>
  <si>
    <t>MANIPULADOR TELESCÓPICO, POTÊNCIA DE 85 HP, CAPACIDADE DE CARGA DE 3.500 KG, ALTURA MÁXIMA DE ELEVAÇÃO DE 12,3 M - MATERIAIS NA OPERAÇÃO. AF_05/2023</t>
  </si>
  <si>
    <t>49,55</t>
  </si>
  <si>
    <t>29,12</t>
  </si>
  <si>
    <t>36,41</t>
  </si>
  <si>
    <t>34,69</t>
  </si>
  <si>
    <t>1,33</t>
  </si>
  <si>
    <t>6,63</t>
  </si>
  <si>
    <t>13,02</t>
  </si>
  <si>
    <t>6,65</t>
  </si>
  <si>
    <t>8,33</t>
  </si>
  <si>
    <t>52,77</t>
  </si>
  <si>
    <t>16,90</t>
  </si>
  <si>
    <t>4,53</t>
  </si>
  <si>
    <t>21,15</t>
  </si>
  <si>
    <t>136,91</t>
  </si>
  <si>
    <t>7,89</t>
  </si>
  <si>
    <t>2,11</t>
  </si>
  <si>
    <t>9,87</t>
  </si>
  <si>
    <t>71,68</t>
  </si>
  <si>
    <t>14,18</t>
  </si>
  <si>
    <t>25,69</t>
  </si>
  <si>
    <t>10,32</t>
  </si>
  <si>
    <t>4,17</t>
  </si>
  <si>
    <t>47,20</t>
  </si>
  <si>
    <t>127,74</t>
  </si>
  <si>
    <t>0,47</t>
  </si>
  <si>
    <t>0,12</t>
  </si>
  <si>
    <t>0,82</t>
  </si>
  <si>
    <t>7,94</t>
  </si>
  <si>
    <t>18,38</t>
  </si>
  <si>
    <t>7,55</t>
  </si>
  <si>
    <t>3,05</t>
  </si>
  <si>
    <t>8,31</t>
  </si>
  <si>
    <t>3,35</t>
  </si>
  <si>
    <t>8,81</t>
  </si>
  <si>
    <t>3,56</t>
  </si>
  <si>
    <t>20,19</t>
  </si>
  <si>
    <t>8,29</t>
  </si>
  <si>
    <t>30,02</t>
  </si>
  <si>
    <t>11,58</t>
  </si>
  <si>
    <t>4,67</t>
  </si>
  <si>
    <t>54,17</t>
  </si>
  <si>
    <t>123,47</t>
  </si>
  <si>
    <t>19,94</t>
  </si>
  <si>
    <t>7,95</t>
  </si>
  <si>
    <t>3,21</t>
  </si>
  <si>
    <t>30,03</t>
  </si>
  <si>
    <t>11,66</t>
  </si>
  <si>
    <t>4,70</t>
  </si>
  <si>
    <t>4,13</t>
  </si>
  <si>
    <t>ESPARGIDOR DE ASFALTO PRESSURIZADO, TANQUE 6 M3 COM ISOLAÇÃO TÉRMICA, AQUECIDO COM 2 MAÇARICOS, COM BARRA ESPARGIDORA 3,60 M, MONTADO SOBRE CAMINHÃO  TOCO, PBT 14.300 KG, POTÊNCIA 185 CV - DEPRECIAÇÃO. AF_05/2023</t>
  </si>
  <si>
    <t>23,46</t>
  </si>
  <si>
    <t>ESPARGIDOR DE ASFALTO PRESSURIZADO, TANQUE 6 M3 COM ISOLAÇÃO TÉRMICA, AQUECIDO COM 2 MAÇARICOS, COM BARRA ESPARGIDORA 3,60 M, MONTADO SOBRE CAMINHÃO  TOCO, PBT 14.300 KG, POTÊNCIA 185 CV - JUROS. AF_05/2023</t>
  </si>
  <si>
    <t>10,28</t>
  </si>
  <si>
    <t>ESPARGIDOR DE ASFALTO PRESSURIZADO, TANQUE 6 M3 COM ISOLAÇÃO TÉRMICA, AQUECIDO COM 2 MAÇARICOS, COM BARRA ESPARGIDORA 3,60 M, MONTADO SOBRE CAMINHÃO  TOCO, PBT 14.300 KG, POTÊNCIA 185 CV - IMPOSTOS E SEGUROS. AF_05/2023</t>
  </si>
  <si>
    <t>7,82</t>
  </si>
  <si>
    <t>ESPARGIDOR DE ASFALTO PRESSURIZADO, TANQUE 6 M3 COM ISOLAÇÃO TÉRMICA, AQUECIDO COM 2 MAÇARICOS, COM BARRA ESPARGIDORA 3,60 M, MONTADO SOBRE CAMINHÃO  TOCO, PBT 14.300 KG, POTÊNCIA 185 CV - MATERIAIS NA OPERAÇÃO. AF_05/2023</t>
  </si>
  <si>
    <t>142,07</t>
  </si>
  <si>
    <t>0,70</t>
  </si>
  <si>
    <t>0,88</t>
  </si>
  <si>
    <t>5,64</t>
  </si>
  <si>
    <t>21,98</t>
  </si>
  <si>
    <t>8,24</t>
  </si>
  <si>
    <t>3,32</t>
  </si>
  <si>
    <t>37,90</t>
  </si>
  <si>
    <t>116,54</t>
  </si>
  <si>
    <t>37,70</t>
  </si>
  <si>
    <t>15,20</t>
  </si>
  <si>
    <t>6,14</t>
  </si>
  <si>
    <t>67,84</t>
  </si>
  <si>
    <t>262,27</t>
  </si>
  <si>
    <t>0,01</t>
  </si>
  <si>
    <t>6,47</t>
  </si>
  <si>
    <t>5,39</t>
  </si>
  <si>
    <t>CAMINHÃO PARA EQUIPAMENTO DE LIMPEZA A SUCÇÃO COM CAMINHÃO TRUCADO DE PESO BRUTO TOTAL 23000 KG, CARGA ÚTIL MÁXIMA 15935 KG, DISTÂNCIA ENTRE EIXOS 4,80 M, POTÊNCIA 230 CV, INCLUSIVE LIMPADORA A SUCÇÃO, TANQUE 12000 L - DEPRECIAÇÃO. AF_05/2023</t>
  </si>
  <si>
    <t>37,97</t>
  </si>
  <si>
    <t>CAMINHÃO PARA EQUIPAMENTO DE LIMPEZA A SUCÇÃO COM CAMINHÃO TRUCADO DE PESO BRUTO TOTAL 23000 KG, CARGA ÚTIL MÁXIMA 15935 KG, DISTÂNCIA ENTRE EIXOS 4,80 M, POTÊNCIA 230 CV, INCLUSIVE LIMPADORA A SUCÇÃO, TANQUE 12000 L - JUROS. AF_05/2023</t>
  </si>
  <si>
    <t>13,58</t>
  </si>
  <si>
    <t>CAMINHÃO PARA EQUIPAMENTO DE LIMPEZA A SUCÇÃO COM CAMINHÃO TRUCADO DE PESO BRUTO TOTAL 23000 KG, CARGA ÚTIL MÁXIMA 15935 KG, DISTÂNCIA ENTRE EIXOS 4,80 M, POTÊNCIA 230 CV, INCLUSIVE LIMPADORA A SUCÇÃO, TANQUE 12000 L - IMPOSTOS E SEGUROS. AF_05/2023</t>
  </si>
  <si>
    <t>9,52</t>
  </si>
  <si>
    <t>CAMINHÃO PARA EQUIPAMENTO DE LIMPEZA A SUCÇÃO COM CAMINHÃO TRUCADO DE PESO BRUTO TOTAL 23000 KG, CARGA ÚTIL MÁXIMA 15935 KG, DISTÂNCIA ENTRE EIXOS 4,80 M, POTÊNCIA 230 CV, INCLUSIVE LIMPADORA A SUCÇÃO, TANQUE 12000 L - MANUTENÇÃO. AF_05/2023</t>
  </si>
  <si>
    <t>64,20</t>
  </si>
  <si>
    <t>CAMINHÃO PARA EQUIPAMENTO DE LIMPEZA A SUCÇÃO COM CAMINHÃO TRUCADO DE PESO BRUTO TOTAL 23000 KG, CARGA ÚTIL MÁX. 15935 KG, DISTÂNCIA ENTRE EIXOS 4,80 M, POTÊNCIA 230 CV, INCLUSIVE LIMPADORA A SUCÇÃO, TANQUE 12000 L - MATERIAIS NA OPERAÇÃO. AF_05/2023</t>
  </si>
  <si>
    <t>PENEIRA ROTATIVA COM MOTOR ELÉTRICO TRIFÁSICO DE 2 CV, CILINDRO DE 1 M X 0,60 M, COM FUROS DE 3,17 MM - DEPRECIAÇÃO. AF_05/2023</t>
  </si>
  <si>
    <t>PENEIRA ROTATIVA COM MOTOR ELÉTRICO TRIFÁSICO DE 2 CV, CILINDRO DE 1 M X 0,60 M, COM FUROS DE 3,17 MM - JUROS. AF_05/2023</t>
  </si>
  <si>
    <t>PENEIRA ROTATIVA COM MOTOR ELÉTRICO TRIFÁSICO DE 2 CV, CILINDRO DE 1 M X 0,60 M, COM FUROS DE 3,17 MM - MANUTENÇÃO. AF_05/2023</t>
  </si>
  <si>
    <t>PENEIRA ROTATIVA COM MOTOR ELÉTRICO TRIFÁSICO DE 2 CV, CILINDRO DE 1 M X 0,60 M, COM FUROS DE 3,17 MM - MATERIAIS NA OPERAÇÃO. AF_05/2023</t>
  </si>
  <si>
    <t>DOSADOR DE AREIA, CAPACIDADE DE 26 LITROS - DEPRECIAÇÃO. AF_05/2023</t>
  </si>
  <si>
    <t>DOSADOR DE AREIA, CAPACIDADE DE 26 LITROS - JUROS. AF_05/2023</t>
  </si>
  <si>
    <t>DOSADOR DE AREIA, CAPACIDADE DE 26 LITROS - MANUTENÇÃO. AF_05/2023</t>
  </si>
  <si>
    <t>13,21</t>
  </si>
  <si>
    <t>4,07</t>
  </si>
  <si>
    <t>16,51</t>
  </si>
  <si>
    <t>30,68</t>
  </si>
  <si>
    <t>4,84</t>
  </si>
  <si>
    <t>1,49</t>
  </si>
  <si>
    <t>6,05</t>
  </si>
  <si>
    <t>36,66</t>
  </si>
  <si>
    <t>27,48</t>
  </si>
  <si>
    <t>4,47</t>
  </si>
  <si>
    <t>49,21</t>
  </si>
  <si>
    <t>240,44</t>
  </si>
  <si>
    <t>APARELHO PARA CORTE E SOLDA OXI-ACETILENO SOBRE RODAS, INCLUSIVE CILINDROS E MAÇARICOS - DEPRECIAÇÃO. AF_05/2023</t>
  </si>
  <si>
    <t>0,17</t>
  </si>
  <si>
    <t>APARELHO PARA CORTE E SOLDA OXI-ACETILENO SOBRE RODAS, INCLUSIVE CILINDROS E MAÇARICOS - JUROS. AF_05/2023</t>
  </si>
  <si>
    <t>APARELHO PARA CORTE E SOLDA OXI-ACETILENO SOBRE RODAS, INCLUSIVE CILINDROS E MAÇARICOS - MANUTENÇÃO. AF_05/2023</t>
  </si>
  <si>
    <t>APARELHO PARA CORTE E SOLDA OXI-ACETILENO SOBRE RODAS, INCLUSIVE CILINDROS E MAÇARICOS - MATERIAIS NA OPERAÇÃO. AF_05/2023</t>
  </si>
  <si>
    <t>81,88</t>
  </si>
  <si>
    <t>4,37</t>
  </si>
  <si>
    <t>4,79</t>
  </si>
  <si>
    <t>8,07</t>
  </si>
  <si>
    <t>1,80</t>
  </si>
  <si>
    <t>0,41</t>
  </si>
  <si>
    <t>2,25</t>
  </si>
  <si>
    <t>381,74</t>
  </si>
  <si>
    <t>102,41</t>
  </si>
  <si>
    <t>477,72</t>
  </si>
  <si>
    <t>136,03</t>
  </si>
  <si>
    <t>BETONEIRA CAPACIDADE NOMINAL 400 L, CAPACIDADE DE MISTURA 310 L, MOTOR A GASOLINA POTÊNCIA 5,5 CV, SEM CARREGADOR - DEPRECIAÇÃO. AF_02/2016</t>
  </si>
  <si>
    <t>0,43</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</si>
  <si>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</si>
  <si>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</si>
  <si>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</si>
  <si>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4,21</t>
  </si>
  <si>
    <t>2,07</t>
  </si>
  <si>
    <t>2,54</t>
  </si>
  <si>
    <t>10,42</t>
  </si>
  <si>
    <t>GRUA ASCENCIONAL, LANÇA DE 30 M, CAPACIDADE DE 1,0 T A 30 M, ALTURA ATÉ 39 M   DEPRECIAÇÃO. AF_05/2023</t>
  </si>
  <si>
    <t>28,03</t>
  </si>
  <si>
    <t>GRUA ASCENCIONAL, LANÇA DE 30 M, CAPACIDADE DE 1,0 T A 30 M, ALTURA ATÉ 39 M   JUROS. AF_05/2023</t>
  </si>
  <si>
    <t>9,46</t>
  </si>
  <si>
    <t>GRUA ASCENCIONAL, LANÇA DE 30 M, CAPACIDADE DE 1,0 T A 30 M, ALTURA ATÉ 39 M   MANUTENÇÃO. AF_05/2023</t>
  </si>
  <si>
    <t>GRUA ASCENCIONAL, LANÇA DE 30 M, CAPACIDADE DE 1,0 T A 30 M, ALTURA ATÉ 39 M   MATERIAIS NA OPERAÇÃO. AF_05/2023</t>
  </si>
  <si>
    <t>94,26</t>
  </si>
  <si>
    <t>33,22</t>
  </si>
  <si>
    <t>151,53</t>
  </si>
  <si>
    <t>14,43</t>
  </si>
  <si>
    <t>13,43</t>
  </si>
  <si>
    <t>25,51</t>
  </si>
  <si>
    <t>9,68</t>
  </si>
  <si>
    <t>3,91</t>
  </si>
  <si>
    <t>44,51</t>
  </si>
  <si>
    <t>MÁQUINA JATO DE PRESSAO PORTÁTIL, CAMARA DE 1 SAIDA, CAPACIDADE 280 L, DIAMETRO 670 MM, BICO DE JATO CURTO VENTURI DE 5/16 , MANGUEIRA DE 1 COM COMPRESSOR DE AR REBOCÁVEL 189 PCM E MOTOR DIESEL 63 CV - DEPRECIAÇÃO. AF_05/2023</t>
  </si>
  <si>
    <t>6,87</t>
  </si>
  <si>
    <t>MÁQUINA JATO DE PRESSAO PORTÁTIL, CAMARA DE 1 SAIDA, CAPACIDADE 280 L, DIAMETRO 670 MM, BICO DE JATO CURTO VENTURI DE 5/16 , MANGUEIRA DE 1 COM COMPRESSOR DE AR REBOCÁVEL 189 PCM E MOTOR DIESEL 63 CV - JUROS. AF_05/2023</t>
  </si>
  <si>
    <t>1,87</t>
  </si>
  <si>
    <t>MÁQUINA JATO DE PRESSAO PORTÁTIL, CAMARA DE 1 SAIDA, CAPACIDADE 280 L, DIAMETRO 670 MM, BICO DE JATO CURTO VENTURI DE 5/16 , MANGUEIRA DE 1 COM COMPRESSOR DE AR REBOCÁVEL 189 PCM E MOTOR DIESEL 63 CV - MANUTENÇÃO. AF_05/2023</t>
  </si>
  <si>
    <t>9,09</t>
  </si>
  <si>
    <t>MÁQUINA JATO DE PRESSAO PORTÁTIL, CAMARA DE 1 SAIDA, CAPACIDADE 280 L, DIAMETRO 670 MM, BICO DE JATO CURTO VENTURI DE 5/16 , MANGUEIRA DE 1 COM COMPRESSOR DE AR REBOCÁVEL 189 PCM E MOTOR DIESEL 63 CV - MATERIAIS NA OPERAÇÃO. AF_05/2023</t>
  </si>
  <si>
    <t>41,06</t>
  </si>
  <si>
    <t>13,64</t>
  </si>
  <si>
    <t>3,71</t>
  </si>
  <si>
    <t>1,30</t>
  </si>
  <si>
    <t>3,31</t>
  </si>
  <si>
    <t>58,40</t>
  </si>
  <si>
    <t>1,85</t>
  </si>
  <si>
    <t>4,68</t>
  </si>
  <si>
    <t>139,57</t>
  </si>
  <si>
    <t>USINA DE MISTURA ASFÁLTICA À QUENTE, TIPO CONTRA FLUXO, PROD 40 A 80 TON/HORA - DEPRECIAÇÃO. AF_05/2023</t>
  </si>
  <si>
    <t>115,00</t>
  </si>
  <si>
    <t>USINA DE MISTURA ASFÁLTICA À QUENTE, TIPO CONTRA FLUXO, PROD 40 A 80 TON/HORA - JUROS. AF_05/2023</t>
  </si>
  <si>
    <t>36,34</t>
  </si>
  <si>
    <t>USINA DE MISTURA ASFÁLTICA À QUENTE, TIPO CONTRA FLUXO, PROD 40 A 80 TON/HORA - MANUTENÇÃO. AF_05/2023</t>
  </si>
  <si>
    <t>138,00</t>
  </si>
  <si>
    <t>USINA DE MISTURA ASFÁLTICA À QUENTE, TIPO CONTRA FLUXO, PROD 40 A 80 TON/HORA - MATERIAIS NA OPERAÇÃO. AF_05/2023</t>
  </si>
  <si>
    <t>1.875,60</t>
  </si>
  <si>
    <t>USINA DE ASFALTO À FRIO, CAPACIDADE DE 40 A 60 TON/HORA, ELÉTRICA POTÊNCIA 30 CV - DEPRECIAÇÃO. AF_05/2023</t>
  </si>
  <si>
    <t>7,26</t>
  </si>
  <si>
    <t>USINA DE ASFALTO À FRIO, CAPACIDADE DE 40 A 60 TON/HORA, ELÉTRICA POTÊNCIA 30 CV - JUROS. AF_05/2023</t>
  </si>
  <si>
    <t>2,04</t>
  </si>
  <si>
    <t>USINA DE ASFALTO À FRIO, CAPACIDADE DE 40 A 60 TON/HORA, ELÉTRICA POTÊNCIA 30 CV - MANUTENÇÃO. AF_05/2023</t>
  </si>
  <si>
    <t>USINA DE ASFALTO À FRIO, CAPACIDADE DE 40 A 60 TON/HORA, ELÉTRICA POTÊNCIA 30 CV - MATERIAIS NA OPERAÇÃO. AF_05/2023</t>
  </si>
  <si>
    <t>97,79</t>
  </si>
  <si>
    <t>MARTELETE OU ROMPEDOR PNEUMÁTICO MANUAL, 28 KG, COM SILENCIADOR - DEPRECIAÇÃO. AF_07/2016</t>
  </si>
  <si>
    <t>1,75</t>
  </si>
  <si>
    <t>MARTELETE OU ROMPEDOR PNEUMÁTICO MANUAL, 28 KG, COM SILENCIADOR - JUROS. AF_07/2016</t>
  </si>
  <si>
    <t>USINA DE CONCRETO FIXA, CAPACIDADE NOMINAL DE 90 A 120 M3/H, SEM SILO - DEPRECIAÇÃO. AF_07/2016</t>
  </si>
  <si>
    <t>32,55</t>
  </si>
  <si>
    <t>USINA DE CONCRETO FIXA, CAPACIDADE NOMINAL DE 90 A 120 M3/H, SEM SILO - JUROS. AF_07/2016</t>
  </si>
  <si>
    <t>10,04</t>
  </si>
  <si>
    <t>USINA MISTURADORA DE SOLOS, CAPACIDADE DE 200 A 500 TON/H, POTENCIA 75KW - DEPRECIAÇÃO. AF_07/2016</t>
  </si>
  <si>
    <t>54,22</t>
  </si>
  <si>
    <t>USINA MISTURADORA DE SOLOS, CAPACIDADE DE 200 A 500 TON/H, POTENCIA 75KW - JUROS. AF_07/2016</t>
  </si>
  <si>
    <t>16,72</t>
  </si>
  <si>
    <t>USINA MISTURADORA DE SOLOS, CAPACIDADE DE 200 A 500 TON/H, POTENCIA 75KW - MATERIAIS NA OPERAÇÃO. AF_07/2016</t>
  </si>
  <si>
    <t>DISTRIBUIDOR DE AGREGADOS AUTOPROPELIDO, CAP 3 M3, A DIESEL, POTÊNCIA 176CV - DEPRECIAÇÃO. AF_07/2016</t>
  </si>
  <si>
    <t>17,87</t>
  </si>
  <si>
    <t>DISTRIBUIDOR DE AGREGADOS AUTOPROPELIDO, C/AP 3 M3, A DIESEL, POTÊNCIA 176CV - JUROS. AF_07/2016</t>
  </si>
  <si>
    <t>5,51</t>
  </si>
  <si>
    <t>DISTRIBUIDOR DE AGREGADOS AUTOPROPELIDO, CAP 3 M3, A DIESEL, POTÊNCIA 176CV - MANUTENÇÃO. AF_07/2016</t>
  </si>
  <si>
    <t>19,56</t>
  </si>
  <si>
    <t>DISTRIBUIDOR DE AGREGADOS AUTOPROPELIDO, CAP 3 M3, A DIESEL, POTÊNCIA 176CV  MATERIAIS NA OPERAÇÃO. AF_07/2016</t>
  </si>
  <si>
    <t>128,21</t>
  </si>
  <si>
    <t>MÁQUINA DEMARCADORA DE FAIXA DE TRÁFEGO À FRIO, AUTOPROPELIDA, POTÊNCIA 38 HP - DEPRECIAÇÃO. AF_07/2016</t>
  </si>
  <si>
    <t>47,90</t>
  </si>
  <si>
    <t>MÁQUINA DEMARCADORA DE FAIXA DE TRÁFEGO À FRIO, AUTOPROPELIDA, POTÊNCIA 38 HP - JUROS. AF_07/2016</t>
  </si>
  <si>
    <t>17,36</t>
  </si>
  <si>
    <t>MÁQUINA DEMARCADORA DE FAIXA DE TRÁFEGO À FRIO, AUTOPROPELIDA, POTÊNCIA 38 HP - MANUTENÇÃO. AF_07/2016</t>
  </si>
  <si>
    <t>56,38</t>
  </si>
  <si>
    <t>MÁQUINA DEMARCADORA DE FAIXA DE TRÁFEGO À FRIO, AUTOPROPELIDA, POTÊNCIA 38 HP - MATERIAIS NA OPERAÇÃO. AF_07/2016</t>
  </si>
  <si>
    <t>28,08</t>
  </si>
  <si>
    <t>TALHA MANUAL DE CORRENTE, CAPACIDADE DE 2 TON. COM ELEVAÇÃO DE 3 M - DEPRECIAÇÃO. AF_07/2016</t>
  </si>
  <si>
    <t>0,03</t>
  </si>
  <si>
    <t>TALHA MANUAL DE CORRENTE, CAPACIDADE DE 2 TON. COM ELEVAÇÃO DE 3 M - JUROS. AF_07/2016</t>
  </si>
  <si>
    <t>TALHA MANUAL DE CORRENTE, CAPACIDADE DE 2 TON. COM ELEVAÇÃO DE 3 M - MANUTENÇÃO. AF_07/2016</t>
  </si>
  <si>
    <t>0,02</t>
  </si>
  <si>
    <t>GRUA ASCENCIONAL, LANÇA DE 42 M, CAPACIDADE DE 1,5 T A 30 M, ALTURA ATÉ 39 M   DEPRECIAÇÃO. AF_05/2023</t>
  </si>
  <si>
    <t>31,76</t>
  </si>
  <si>
    <t>GRUA ASCENCIONAL, LANCA DE 42 M, CAPACIDADE DE 1,5 T A 30 M, ALTURA ATE 39 M   JUROS. AF_05/2023</t>
  </si>
  <si>
    <t>11,75</t>
  </si>
  <si>
    <t>GRUA ASCENCIONAL, LANCA DE 42 M, CAPACIDADE DE 1,5 T A 30 M, ALTURA ATE 39 M   MANUTENÇÃO. AF_05/2023</t>
  </si>
  <si>
    <t>GRUA ASCENCIONAL, LANCA DE 42 M, CAPACIDADE DE 1,5 T A 30 M, ALTURA ATE 39 M   MATERIAIS NA OPERAÇÃO. AF_05/2023</t>
  </si>
  <si>
    <t>PULVERIZADOR DE TINTA ELÉTRICO/MÁQUINA DE PINTURA AIRLESS, VAZÃO 2 L/MIN - MATERIAIS NA OPERAÇÃO. AF_05/2023</t>
  </si>
  <si>
    <t>0,84</t>
  </si>
  <si>
    <t>MARTELO DEMOLIDOR PNEUMÁTICO MANUAL, 32 KG - DEPRECIAÇÃO. AF_09/2016</t>
  </si>
  <si>
    <t>1,55</t>
  </si>
  <si>
    <t>MARTELO DEMOLIDOR PNEUMÁTICO MANUAL, 32 KG - JUROS. AF_09/2016</t>
  </si>
  <si>
    <t>0,35</t>
  </si>
  <si>
    <t>MARTELO DEMOLIDOR PNEUMÁTICO MANUAL, 32 KG - MANUTENÇÃO. AF_09/2016</t>
  </si>
  <si>
    <t>1,94</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</si>
  <si>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</si>
  <si>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</si>
  <si>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</si>
  <si>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1,62</t>
  </si>
  <si>
    <t>COMPACTADOR DE SOLOS DE PERCUSÃO (SOQUETE) COM MOTOR A GASOLINA, POTÊNCIA 3 CV - MATERIAIS NA OPERAÇÃO. AF_09/2016</t>
  </si>
  <si>
    <t>4,27</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</si>
  <si>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</si>
  <si>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</si>
  <si>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</si>
  <si>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0,42</t>
  </si>
  <si>
    <t>RÉGUA VIBRATÓRIA DUPLA PARA CONCRETO, PESO DE 60KG, COMPRIMENTO 4 M, COM MOTOR A GASOLINA, POTÊNCIA 5,5 HP  MATERIAIS NA OPERAÇÃO. AF_09/2016</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</si>
  <si>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</si>
  <si>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</si>
  <si>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</si>
  <si>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0,33</t>
  </si>
  <si>
    <t>POLIDORA DE PISO (POLITRIZ), PESO DE 100KG, DIÂMETRO 450 MM, MOTOR ELÉTRICO, POTÊNCIA 4 HP - MATERIAIS NA OPERAÇÃO. AF_05/2023</t>
  </si>
  <si>
    <t>2,81</t>
  </si>
  <si>
    <t>DESEMPENADEIRA DE CONCRETO, PESO DE 78 KG, 4 PÁS, MOTOR A GASOLINA, POTÊNCIA 5,5 HP - DEPRECIAÇÃO. AF_05/2023</t>
  </si>
  <si>
    <t>0,50</t>
  </si>
  <si>
    <t>DESEMPENADEIRA DE CONCRETO, PESO DE 78 KG, 4 PÁS, MOTOR A GASOLINA, POTÊNCIA 5,5 HP - JUROS. AF_05/2023</t>
  </si>
  <si>
    <t>DESEMPENADEIRA DE CONCRETO, PESO DE 78 KG, 4 PÁS, MOTOR A GASOLINA, POTÊNCIA 5,5 HP - MANUTENÇÃO. AF_05/2023</t>
  </si>
  <si>
    <t>DESEMPENADEIRA DE CONCRETO, PESO DE 78 KG, 4 PÁS, MOTOR A GASOLINA, POTÊNCIA 5,5 HP   MATERIAIS NA OPERAÇÃO. AF_05/2023</t>
  </si>
  <si>
    <t>7,86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</si>
  <si>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</si>
  <si>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</si>
  <si>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0,29</t>
  </si>
  <si>
    <t>PERFURATRIZ PNEUMATICA MANUAL DE PESO MEDIO, MARTELETE, 18KG, COMPRIMENTO MÁXIMO DE CURSO DE 6 M, DIAMETRO DO PISTAO DE 5,5 CM - MANUTENÇÃO. AF_11/2016</t>
  </si>
  <si>
    <t>1,59</t>
  </si>
  <si>
    <t>ROLO COMPACTADOR VIBRATORIO TANDEM, ACO LISO, POTENCIA 125 HP, PESO SEM/COM LASTRO 10,20/11,65 T, LARGURA DE TRABALHO 1,73 M - DEPRECIAÇÃO. AF_11/2016</t>
  </si>
  <si>
    <t>47,05</t>
  </si>
  <si>
    <t>ROLO COMPACTADOR VIBRATORIO TANDEM, ACO LISO, POTENCIA 125 HP, PESO SEM/COM LASTRO 10,20/11,65 T, LARGURA DE TRABALHO 1,73 M - JUROS. AF_11/2016</t>
  </si>
  <si>
    <t>12,62</t>
  </si>
  <si>
    <t>ROLO COMPACTADOR VIBRATORIO TANDEM, ACO LISO, POTENCIA 125 HP, PESO SEM/COM LASTRO 10,20/11,65 T, LARGURA DE TRABALHO 1,73 M - MANUTENÇÃO. AF_11/2016</t>
  </si>
  <si>
    <t>58,88</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</si>
  <si>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</si>
  <si>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</si>
  <si>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5,16</t>
  </si>
  <si>
    <t>PERFURATRIZ MANUAL, TORQUE MAXIMO 55 KGF.M, POTENCIA 5 CV, COM DIAMETRO MAXIMO 8 1/2" - JUROS. AF_11/2016</t>
  </si>
  <si>
    <t>1,19</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</si>
  <si>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</si>
  <si>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</si>
  <si>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</si>
  <si>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51,27</t>
  </si>
  <si>
    <t>PERFURATRIZ SOBRE ESTEIRA, TORQUE MÁXIMO 600 KGF, POTÊNCIA ENTRE 50 E 60 HP, DIÂMETRO MÁXIMO 10 - JUROS. AF_11/2016</t>
  </si>
  <si>
    <t>13,75</t>
  </si>
  <si>
    <t>PERFURATRIZ SOBRE ESTEIRA, TORQUE MÁXIMO 600 KGF, POTÊNCIA ENTRE 50 E 60 HP, DIÂMETRO MÁXIMO 10 - MANUTENÇÃO. AF_11/2016</t>
  </si>
  <si>
    <t>64,16</t>
  </si>
  <si>
    <t>PERFURATRIZ SOBRE ESTEIRA, TORQUE MÁXIMO 600 KGF, POTÊNCIA ENTRE 50 E 60 HP, DIÂMETRO MÁXIMO 10 - MATERIAIS NA OPERAÇÃO. AF_11/2016</t>
  </si>
  <si>
    <t>4,55</t>
  </si>
  <si>
    <t>ESCAVADEIRA HIDRAULICA SOBRE ESTEIRA, COM GARRA GIRATORIA DE MANDIBULAS, PESO OPERACIONAL ENTRE 22,00 E 25,50 TON, POTENCIA LIQUIDA ENTRE 150 E 160 HP - DEPRECIAÇÃO. AF_11/2016</t>
  </si>
  <si>
    <t>61,62</t>
  </si>
  <si>
    <t>ESCAVADEIRA HIDRAULICA SOBRE ESTEIRA, COM GARRA GIRATORIA DE MANDIBULAS, PESO OPERACIONAL ENTRE 22,00 E 25,50 TON, POTENCIA LIQUIDA ENTRE 150 E 160 HP - JUROS. AF_11/2016</t>
  </si>
  <si>
    <t>16,28</t>
  </si>
  <si>
    <t>ESCAVADEIRA HIDRAULICA SOBRE ESTEIRA, COM GARRA GIRATORIA DE MANDIBULAS, PESO OPERACIONAL ENTRE 22,00 E 25,50 TON, POTENCIA LIQUIDA ENTRE 150 E 160 HP - MANUTENÇÃO. AF_11/2016</t>
  </si>
  <si>
    <t>77,02</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</si>
  <si>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</si>
  <si>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</si>
  <si>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</si>
  <si>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15,67</t>
  </si>
  <si>
    <t>ESCAVADEIRA HIDRAULICA SOBRE ESTEIRA, EQUIPADA COM CLAMSHELL, COM CAPACIDADE DA CAÇAMBA ENTRE 1,20 E 1,50 M3, PESO OPERACIONAL ENTRE 20,00 E 22,00 TON, POTENCIA LIQUIDA ENTRE 150 E 160 HP - MANUTENÇÃO. AF_11/2016</t>
  </si>
  <si>
    <t>74,15</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</si>
  <si>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</si>
  <si>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</si>
  <si>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2,95</t>
  </si>
  <si>
    <t>GRUPO GERADOR COM CARENAGEM, MOTOR DIESEL POTÊNCIA STANDART ENTRE 250 E 260 KVA - MANUTENÇÃO. AF_12/2016</t>
  </si>
  <si>
    <t>7,49</t>
  </si>
  <si>
    <t>GRUPO GERADOR COM CARENAGEM, MOTOR DIESEL POTÊNCIA STANDART ENTRE 250 E 260 KVA - MATERIAIS NA OPERAÇÃO. AF_12/2016</t>
  </si>
  <si>
    <t>237,78</t>
  </si>
  <si>
    <t>GRUPO GERADOR COM CARENAGEM, MOTOR DIESEL POTÊNCIA STANDART ENTRE 250 E 260 KVA - DEPRECIAÇÃO. AF_12/2016</t>
  </si>
  <si>
    <t>8,39</t>
  </si>
  <si>
    <t>TRATOR DE PNEUS COM POTÊNCIA DE 122 CV, TRAÇÃO 4X4, COM VASSOURA MECÂNICA ACOPLADA - DEPRECIAÇÃO. AF_02/2017</t>
  </si>
  <si>
    <t>22,90</t>
  </si>
  <si>
    <t>TRATOR DE PNEUS COM POTÊNCIA DE 122 CV, TRAÇÃO 4X4, COM VASSOURA MECÂNICA ACOPLADA - JUROS. AF_02/2017</t>
  </si>
  <si>
    <t>6,13</t>
  </si>
  <si>
    <t>TRATOR DE PNEUS COM POTÊNCIA DE 122 CV, TRAÇÃO 4X4, COM VASSOURA MECÂNICA ACOPLADA - MANUTENÇÃO. AF_02/2017</t>
  </si>
  <si>
    <t>25,05</t>
  </si>
  <si>
    <t>TRATOR DE PNEUS COM POTÊNCIA DE 122 CV, TRAÇÃO 4X4, COM VASSOURA MECÂNICA ACOPLADA - MATERIAIS NA OPERAÇÃO. AF_02/2017</t>
  </si>
  <si>
    <t>TRATOR DE PNEUS COM POTÊNCIA DE 122 CV, TRAÇÃO 4X4, COM GRADE DE DISCOS ACOPLADA - DEPRECIAÇÃO. AF_02/2017</t>
  </si>
  <si>
    <t>22,68</t>
  </si>
  <si>
    <t>TRATOR DE PNEUS COM POTÊNCIA DE 122 CV, TRAÇÃO 4X4, COM GRADE DE DISCOS ACOPLADA - JUROS. AF_02/2017</t>
  </si>
  <si>
    <t>6,07</t>
  </si>
  <si>
    <t>TRATOR DE PNEUS COM POTÊNCIA DE 122 CV, TRAÇÃO 4X4, COM GRADE DE DISCOS ACOPLADA - MANUTENÇÃO. AF_02/2017</t>
  </si>
  <si>
    <t>24,81</t>
  </si>
  <si>
    <t>TRATOR DE PNEUS COM POTÊNCIA DE 122 CV, TRAÇÃO 4X4, COM GRADE DE DISCOS ACOPLADA - MATERIAIS NA OPERAÇÃO. AF_02/2017</t>
  </si>
  <si>
    <t>TRATOR DE PNEUS COM POTÊNCIA DE 85 CV, TRAÇÃO 4X4, COM GRADE DE DISCOS ACOPLADA - DEPRECIAÇÃO. AF_02/2017</t>
  </si>
  <si>
    <t>17,60</t>
  </si>
  <si>
    <t>TRATOR DE PNEUS COM POTÊNCIA DE 85 CV, TRAÇÃO 4X4, COM GRADE DE DISCOS ACOPLADA - JUROS. AF_02/2017</t>
  </si>
  <si>
    <t>4,71</t>
  </si>
  <si>
    <t>TRATOR DE PNEUS COM POTÊNCIA DE 85 CV, TRAÇÃO 4X4, COM GRADE DE DISCOS ACOPLADA - MANUTENÇÃO. AF_02/2017</t>
  </si>
  <si>
    <t>19,26</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</si>
  <si>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</si>
  <si>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</si>
  <si>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34,13</t>
  </si>
  <si>
    <t>CAMINHÃO BASCULANTE 10 M3, TRUCADO, POTÊNCIA 230 CV, INCLUSIVE CAÇAMBA METÁLICA, COM DISTRIBUIDOR DE AGREGADOS ACOPLADO - JUROS. AF_02/2017</t>
  </si>
  <si>
    <t>12,91</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</si>
  <si>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</si>
  <si>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</si>
  <si>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</si>
  <si>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</si>
  <si>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17,82</t>
  </si>
  <si>
    <t>MINICARREGADEIRA SOBRE RODAS POTENCIA 47HP CAPACIDADE OPERACAO 646 KG, COM VASSOURA MECÂNICA ACOPLADA - DEPRECIAÇÃO. AF_03/2017</t>
  </si>
  <si>
    <t>34,98</t>
  </si>
  <si>
    <t>TRATOR DE PNEUS COM POTÊNCIA DE 85 CV, TRAÇÃO 4X4, COM VASSOURA MECÂNICA ACOPLADA - JUROS. AF_03/2017</t>
  </si>
  <si>
    <t>TRATOR DE PNEUS COM POTÊNCIA DE 85 CV, TRAÇÃO 4X4, COM VASSOURA MECÂNICA ACOPLADA - MANUTENÇÃO. AF_03/2017</t>
  </si>
  <si>
    <t>19,50</t>
  </si>
  <si>
    <t>TRATOR DE PNEUS COM POTÊNCIA DE 85 CV, TRAÇÃO 4X4, COM VASSOURA MECÂNICA ACOPLADA - MATERIAIS NA OPERAÇÃO. AF_03/2017</t>
  </si>
  <si>
    <t>MINICARREGADEIRA SOBRE RODAS POTENCIA 47HP CAPACIDADE OPERACAO 646 KG, COM VASSOURA MECÂNICA ACOPLADA - JUROS. AF_03/2017</t>
  </si>
  <si>
    <t>6,83</t>
  </si>
  <si>
    <t>MINICARREGADEIRA SOBRE RODAS POTENCIA 47HP CAPACIDADE OPERACAO 646 KG, COM VASSOURA MECÂNICA ACOPLADA - MANUTENÇÃO. AF_03/2017</t>
  </si>
  <si>
    <t>43,73</t>
  </si>
  <si>
    <t>MINICARREGADEIRA SOBRE RODAS POTENCIA 47HP CAPACIDADE OPERACAO 646 KG, COM VASSOURA MECÂNICA ACOPLADA - MATERIAIS NA OPERAÇÃO. AF_03/2017</t>
  </si>
  <si>
    <t>MINIESCAVADEIRA SOBRE ESTEIRAS, POTENCIA LIQUIDA DE *30* HP, PESO OPERACIONAL DE *3.500* KG - DEPRECIACAO. AF_04/2017</t>
  </si>
  <si>
    <t>30,95</t>
  </si>
  <si>
    <t>MINIESCAVADEIRA SOBRE ESTEIRAS, POTENCIA LIQUIDA DE *30* HP, PESO OPERACIONAL DE *3.500* KG - JUROS. AF_04/2017</t>
  </si>
  <si>
    <t>8,18</t>
  </si>
  <si>
    <t>MINIESCAVADEIRA SOBRE ESTEIRAS, POTENCIA LIQUIDA DE *30* HP, PESO OPERACIONAL DE *3.500* KG - MANUTENCAO. AF_04/2017</t>
  </si>
  <si>
    <t>38,69</t>
  </si>
  <si>
    <t>MINIESCAVADEIRA SOBRE ESTEIRAS, POTENCIA LIQUIDA DE *30* HP, PESO OPERACIONAL DE *3.500* KG - MATERIAIS NA OPERACAO. AF_04/2017</t>
  </si>
  <si>
    <t>15,16</t>
  </si>
  <si>
    <t>PERFURATRIZ ROTATIVA SOBRE ESTEIRA, TORQUE MAXIMO 2500 KGM, POTENCIA 110 HP, MOTOR DIESEL - MATERIAIS NA OPERAÇÃO. AF_05/2017</t>
  </si>
  <si>
    <t>42,77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</si>
  <si>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</si>
  <si>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</si>
  <si>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65,30</t>
  </si>
  <si>
    <t>ROLO COMPACTADOR DE PNEUS, ESTATICO, PRESSAO VARIAVEL, POTENCIA 110 HP, PESO SEM/COM LASTRO 10,8/27 T, LARGURA DE ROLAGEM 2,30 M - JUROS. AF_06/2017</t>
  </si>
  <si>
    <t>14,00</t>
  </si>
  <si>
    <t>ROLO COMPACTADOR DE PNEUS, ESTATICO, PRESSAO VARIAVEL, POTENCIA 110 HP, PESO SEM/COM LASTRO 10,8/27 T, LARGURA DE ROLAGEM 2,30 M - DEPRECIAÇÃO. AF_06/2017</t>
  </si>
  <si>
    <t>52,18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</si>
  <si>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</si>
  <si>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</si>
  <si>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</si>
  <si>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</si>
  <si>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5,09</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</si>
  <si>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</si>
  <si>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</si>
  <si>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</si>
  <si>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LAVADORA DE ALTA PRESSAO (LAVA-JATO) PARA AGUA FRIA, PRESSAO DE OPERACAO ENTRE 1400 E 1900 LIB/POL2, VAZAO MAXIMA ENTRE 400 E 700 L/H - MATERIAIS NA OPERAÇÃO. AF_05/2023</t>
  </si>
  <si>
    <t>USINA DE MISTURA ASFÁLTICA À QUENTE, TIPO CONTRA FLUXO, PROD 100 A 140 TON/HORA - DEPRECIAÇÃO. AF_12/2019</t>
  </si>
  <si>
    <t>145,21</t>
  </si>
  <si>
    <t>USINA DE MISTURA ASFÁLTICA À QUENTE, TIPO CONTRA FLUXO, PROD 100 A 140 TON/HORA - JUROS. AF_12/2019</t>
  </si>
  <si>
    <t>44,63</t>
  </si>
  <si>
    <t>USINA DE MISTURA ASFÁLTICA À QUENTE, TIPO CONTRA FLUXO, PROD 100 A 140 TON/HORA - MANUTENÇÃO. AF_12/2019</t>
  </si>
  <si>
    <t>181,65</t>
  </si>
  <si>
    <t>USINA DE MISTURA ASFÁLTICA À QUENTE, TIPO CONTRA FLUXO, PROD 100 A 140 TON/HORA - MATERIAIS NA OPERAÇÃO. AF_12/2019</t>
  </si>
  <si>
    <t>3.751,20</t>
  </si>
  <si>
    <t>USINA DE ASFALTO, TIPO GRAVIMÉTRICA, PROD 150 TON/HORA - DEPRECIAÇÃO. AF_12/2019</t>
  </si>
  <si>
    <t>297,54</t>
  </si>
  <si>
    <t>USINA DE ASFALTO, TIPO GRAVIMÉTRICA, PROD 150 TON/HORA - JUROS. AF_12/2019</t>
  </si>
  <si>
    <t>104,88</t>
  </si>
  <si>
    <t>USINA DE ASFALTO, TIPO GRAVIMÉTRICA, PROD 150 TON/HORA - MANUTENÇÃO. AF_12/2019</t>
  </si>
  <si>
    <t>478,29</t>
  </si>
  <si>
    <t>USINA DE ASFALTO, TIPO GRAVIMÉTRICA, PROD 150 TON/HORA - MATERIAIS NA OPERAÇÃO. AF_12/2019</t>
  </si>
  <si>
    <t>4.689,00</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</si>
  <si>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</si>
  <si>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</si>
  <si>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</si>
  <si>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</si>
  <si>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1,88</t>
  </si>
  <si>
    <t>CALDEIRA A GÁS COM TERMOSTATO, CAPACIDADE 100 LITROS - MATERIAIS NA OPERAÇÃO. AF_05/2023</t>
  </si>
  <si>
    <t>15,19</t>
  </si>
  <si>
    <t>CENTRAL DE LAMA BENTONÍTICA (DEPÓSITO DE BENTONITA, MISTURADOR DE ALTA TURBULÊNCIA, SILOS DE ARMAZENAMENTO DE LAMA E ÁGUA, LABORATÓRIO DE CONTROLE DE QUALIDADE DA LAMA) - MATERIAIS NA OPERAÇÃO. AF_04/2019</t>
  </si>
  <si>
    <t>3,77</t>
  </si>
  <si>
    <t>CONJUNTO MACACO E BOMBA HIDRÁULICA PARA PROTENSAO DE CORDOALHAS, ESFORÇO MAXIMO DE 115 TONELADAS - MATERIAIS NA OPERAÇÃO. AF_05/2023</t>
  </si>
  <si>
    <t>7,08</t>
  </si>
  <si>
    <t>CONJUNTO CILINDRO E BOMBA HIDRÁULICA PARA PROTENSÃO DE MONOBARRAS PARA TIRANTES, ESFORÇO MÁXIMO DE 30 TONELADAS  - MATERIAIS NA OPERAÇÃO. AF_05/2023</t>
  </si>
  <si>
    <t>9,43</t>
  </si>
  <si>
    <t>GUINDASTE HIDRAULICO AUTOPROPELIDO, COM LANÇA TRELIÇADA 40 M, CAPACIDADE MÁXIMA 75 T, EQUIPADO COM CLAMSHELL - MATERIAIS NA OPERAÇÃO. AF_04/2019</t>
  </si>
  <si>
    <t>117,22</t>
  </si>
  <si>
    <t>GUINDASTE SOBRE ESTEIRAS, COM LANÇA TRELIÇADA 40 M, CAPACIDADE MÁXIMA 75 T - MATERIAIS NA OPERAÇÃO. AF_04/2019</t>
  </si>
  <si>
    <t>57,31</t>
  </si>
  <si>
    <t>GUINDASTE SOBRE ESTEIRAS, COM LANÇA TRELIÇADA 40 M, CAPACIDADE MÁXIMA 75 T, EQUIPADO COM CLAMSHELL - MATERIAIS NA OPERAÇÃO. AF_04/2019</t>
  </si>
  <si>
    <t>MÁQUINA FORMER DOBRAS DIVERSAS: 220V/380V TRIFÁSICO OU MONOFÁSICO, CAPACIDADE 0,5-1,27MM, MOTOR 2CV - MATERIAIS NA OPERAÇÃO. AF_05/2023</t>
  </si>
  <si>
    <t>MÁQUINA SOLDA ARCO COM PISTOLA DE SOLDAGEM PARA STUD BOLT DE 5 MM A 22 MM - MATERIAIS NA OPERAÇÃO. AF_05/2023</t>
  </si>
  <si>
    <t>0,75</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</si>
  <si>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</si>
  <si>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</si>
  <si>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156,30</t>
  </si>
  <si>
    <t>PLATAFORMA ELEVATÓRIA - MATERIAIS NA OPERAÇÃO. AF_04/2019</t>
  </si>
  <si>
    <t>1,42</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</si>
  <si>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</si>
  <si>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</si>
  <si>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AF_05/2023</t>
  </si>
  <si>
    <t>10,15</t>
  </si>
  <si>
    <t>UNIDADE DOSADORA AIRLESS TIPO HOT SPRAY - MATERIAIS NA OPERAÇÃO. AF_05/2023</t>
  </si>
  <si>
    <t>ENCERADEIRA INDUSTRIAL, 400 MM, 220V, 1 HP - MATERIAIS NA OPERAÇÃO. AF_05/2023</t>
  </si>
  <si>
    <t>SERRA FITA HORIZONTAL, ELÉTRICA, COM CONTROLE HIDRÁULICO, PAINEL DE COMANDO EM 24 V, MOTOR ELÉTRICO 1,5 CV, DIMENSÕES DA FITA 3880 X 27 X 0,9 MM, TRIFÁSICA - MATERIAIS NA OPERAÇÃO. AF_05/2023</t>
  </si>
  <si>
    <t>1,04</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</si>
  <si>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</si>
  <si>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AF_05/2023</t>
  </si>
  <si>
    <t>TARTARUGA DE OXICORTE CG1, MONOFÁSICA, 220 V, FREQUÊNCIA 50 HZ, VELOCIDADE DE CORTE (MM/MIN) 50 A 750, DIÂMETRO MÍNIMO DO COMPASSO MM 200 - MATERIAIS NA OPERAÇÃO. AF_05/2023</t>
  </si>
  <si>
    <t>BETONEIRA CAPACIDADE NOMINAL DE 250 L, CAPACIDADE DE MISTURA DE 175 L, MOTOR ELÉTRICO MONOFÁSICO POTÊNCIA 1CV - MATERIAIS NA OPERAÇÃO. AF_05/2023</t>
  </si>
  <si>
    <t>0,69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</si>
  <si>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</si>
  <si>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</si>
  <si>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AF_05/2023</t>
  </si>
  <si>
    <t>1,40</t>
  </si>
  <si>
    <t>MÁQUINA DEMARCADORA DE FAIXA DE TRÁFEGO À FRIO, TRAÇÃO MANUAL, 4 CV, PRESSÃO MAX 3300 PSI, TANQUE 20 L - MATERIAIS NA OPERAÇÃO. AF_06/2021</t>
  </si>
  <si>
    <t>2,60</t>
  </si>
  <si>
    <t>MÁQUINA PARA SOLDA POR ELETROFUSÃO PARA TUBOS DE POLIETILENO DE ALTA DENSIDADE (PEAD) COM DIÂMETRO EXTERNO DE 20 A 800 MM, POTÊNCIA ENTRE 2750 E 3000 W - MATERIAIS NA OPERAÇÃO. AF_05/2023</t>
  </si>
  <si>
    <t>2,71</t>
  </si>
  <si>
    <t>MÁQUINA PARA SOLDA POR ELETROFUSÃO PARA TUBOS DE POLIETILENO DE ALTA DENSIDADE (PEAD) COM DIÂMETRO EXTERNO DE 20 A 1600 MM, POTÊNCIA DE 3500 W - MATERIAIS NA OPERAÇÃO. AF_05/2023</t>
  </si>
  <si>
    <t>3,30</t>
  </si>
  <si>
    <t>MÁQUINA PARA SOLDA POR TERMOFUSÃO PARA TUBOS DE POLIETILENO DE ALTA DENSIDADE (PEAD) COM DIÂMETRO EXTERNO DE 90 A 315 MM, POTÊNCIA ENTRE 2500 E 5350 W - MATERIAIS NA OPERAÇÃO. AF_05/2023</t>
  </si>
  <si>
    <t>3,70</t>
  </si>
  <si>
    <t>MÁQUINA PARA SOLDA POR TERMOFUSÃO PARA TUBOS DE POLIETILENO DE ALTA DENSIDADE (PEAD) COM DIÂMETRO EXTERNO DE 315 A 630 MM, POTÊNCIA ENTRE 8000 E 12350 W - MATERIAIS NA OPERAÇÃO. AF_05/2023</t>
  </si>
  <si>
    <t>9,60</t>
  </si>
  <si>
    <t>MÁQUINA PARA SOLDA POR TERMOFUSÃO PARA TUBOS DE POLIETILENO DE ALTA DENSIDADE (PEAD) COM DIÂMETRO EXTERNO DE 710 A 1200 MM, POTÊNCIA ENTRE 16000 E 29500 W - MATERIAIS NA OPERAÇÃO. AF_05/2023</t>
  </si>
  <si>
    <t>21,46</t>
  </si>
  <si>
    <t>PERFURATRIZ PARA FURO DIRECIONAL HORIZONTAL (HDD) COM CAPACIDADE ATÉ 89 KN, POTÊNCIA 24,8 HP A 80 HP (INCLUSO FERRAMENTAS E LOCALIZADOR) - MATERIAIS NA OPERAÇÃO. AF_05/2023</t>
  </si>
  <si>
    <t>30,55</t>
  </si>
  <si>
    <t>PERFURATRIZ PARA FURO DIRECIONAL HORIZONTAL (HDD) COM CAPACIDADE DE 90 KN A 200 KN, POTÊNCIA 100 HP A 160 HP (INCLUSO FERRAMENTAS E LOCALIZADOR) - MATERIAIS NA OPERAÇÃO. AF_05/2023</t>
  </si>
  <si>
    <t>84,53</t>
  </si>
  <si>
    <t>PERFURATRIZ PARA FURO DIRECIONAL HORIZONTAL (HDD) COM CAPACIDADE DE 201 KN A 560 KN, POTÊNCIA 200 HP A 260 HP (INCLUSO FERRAMENTAS E LOCALIZADOR) - MATERIAIS NA OPERAÇÃO. AF_05/2023</t>
  </si>
  <si>
    <t>MISTURADOR PARA PREPARO DE LAMA ESTABILIZANTE COM CAPACIDADE DE *4000* L, COM BOMBA CENTRÍFUGA 5,5 HP A 23,07 HP, PARA SISTEMA DE FURO DIRECIONAL - MATERIAIS NA OPERAÇÃO. AF_05/2023</t>
  </si>
  <si>
    <t>10,05</t>
  </si>
  <si>
    <t>VARREDEIRA DE GRAMA SINTÉTICA A GASOLINA, 2,4 CV, 4 TEMPOS - MATERIAIS NA OPERAÇÃO. AF_05/2023</t>
  </si>
  <si>
    <t>10,64</t>
  </si>
  <si>
    <t>BATE ESTACA PARA INSTALAÇÃO DE DEFENSAS METÁLICAS (GUARD RAIL) FIXO, INCLUSIVE CAMINHÃO TOCO PBT 9.700 KG, POTÊNCIA DE 160 CV - MATERIAIS NA OPERAÇÃO. AF_05/2023</t>
  </si>
  <si>
    <t>140,24</t>
  </si>
  <si>
    <t>MINI GUINDASTE ARANHA SOBRE ESTEIRAS E LANCA TELESCÓPICA, CAPACIDADE MÁXIMA DE CARGA 3,0 TON, RAIO MÁXIMO DE TRABALHO 8,25 M, ALTURA DE LANÇA DO SOLO 9,2 M, 55 M DE CABO DE AÇO 8 MM, MOTOR ELÉTRICO 220/380 VOLTS TRIFÁSICO - MATERIAIS NA OPERAÇÃO. AF_03/2022</t>
  </si>
  <si>
    <t>CONJUNTO MACACO HIDRÁULICO E CENTRAL DE BOMBEAMENTO MOTORIZADO 1,8 KW PARA PROTENSÃO DE MONOCABOS PARA CONCRETO PROTENDIDO, ESFORÇO MÁXIMO DE 20 TONELADAS  - MATERIAIS NA OPERAÇÃO. AF_05/2022</t>
  </si>
  <si>
    <t>1,69</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</si>
  <si>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</si>
  <si>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</si>
  <si>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</si>
  <si>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</si>
  <si>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</si>
  <si>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</si>
  <si>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</si>
  <si>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</si>
  <si>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0,11</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</si>
  <si>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</si>
  <si>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</si>
  <si>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0,71</t>
  </si>
  <si>
    <t>MARTELETE PERFURADOR/ ROMPEDOR ELÉTRICO, POTÊNCIA 800 W, 220 V - MATERIAIS NA OPERAÇÃO. AF_05/2023</t>
  </si>
  <si>
    <t>GRUPO GERADOR DIESEL, COM CARENAGEM, POTÊNCIA STANDART ENTRE 400 E 460 KVA, VELOCIDADE DE 1800 RPM, FREQUÊNCIA DE 60 HZ - MATERIAIS NA OPERAÇÃO. AF_05/2023</t>
  </si>
  <si>
    <t>391,37</t>
  </si>
  <si>
    <t>PERFURATRIZ DE COROA DIAMANTADA PARA CONCRETO, DIÂMETRO ATÉ 250 MM, MOTOR ELÉTRICO 220 V, POTÊNCIA 2.500 W - MATERIAIS NA OPERAÇÃO. AF_05/2023</t>
  </si>
  <si>
    <t>2,36</t>
  </si>
  <si>
    <t>CAMINHÃO TANQUE PARA HIDROSSEMEADURA, COM CAPACIDADE DE 8.000 LITROS, INCLUINDO BOMBA PARA LANÇAMENTO COM MOTOR DIESEL COM POTÊNCIA DE 105 CV - MATERIAIS NA OPERAÇÃO. AF_06/2023</t>
  </si>
  <si>
    <t>80,54</t>
  </si>
  <si>
    <t>GUINDASTE HIDRÁULICO AUTOPROPELIDO, COM LANÇA TRELICADA 41 M, CAPACIDADE MÁXIMA DE ELEVAÇÃO 43 T, POTÊNCIA 230 KW, EQUIPADO COM CAÇAMBA DE ARRASTO (DRAGLINE) DE 0,76 M3 - MATERIAIS NA OPERAÇÃO. AF_06/2023</t>
  </si>
  <si>
    <t>1.018,55</t>
  </si>
  <si>
    <t>ESCAVADEIRA HIDRÁULICA DE BRAÇO LONGO (LONGO ALCANCE) SOBRE ESTEIRAS, CAÇAMBA 0,52 M3, PESO OPERACIONAL 24 T, POTÊNCIA LÍQUIDA 155 HP  - MATERIAIS NA OPERAÇÃO. AF_06/2023</t>
  </si>
  <si>
    <t>INSTALAÇÃO DE TESOURA (INTEIRA OU MEIA), BIAPOIADA, EM MADEIRA NÃO APARELHADA, PARA VÃOS MAIORES OU IGUAIS A 3,0 M E MENORES QUE 6,0 M, INCLUSO IÇAMENTO. AF_07/2019</t>
  </si>
  <si>
    <t>639,03</t>
  </si>
  <si>
    <t>INSTALAÇÃO DE TESOURA (INTEIRA OU MEIA), BIAPOIADA, EM MADEIRA NÃO APARELHADA, PARA VÃOS MAIORES OU IGUAIS A 6,0 M E MENORES QUE 8,0 M, INCLUSO IÇAMENTO. AF_07/2019</t>
  </si>
  <si>
    <t>722,55</t>
  </si>
  <si>
    <t>INSTALAÇÃO DE TESOURA (INTEIRA OU MEIA), BIAPOIADA, EM MADEIRA NÃO APARELHADA, PARA VÃOS MAIORES OU IGUAIS A 8,0 M E MENORES QUE 10,0 M, INCLUSO IÇAMENTO. AF_07/2019</t>
  </si>
  <si>
    <t>803,53</t>
  </si>
  <si>
    <t>INSTALAÇÃO DE TESOURA (INTEIRA OU MEIA), BIAPOIADA, EM MADEIRA NÃO APARELHADA, PARA VÃOS MAIORES OU IGUAIS A 10,0 M E MENORES QUE 12,0 M, INCLUSO IÇAMENTO. AF_07/2019</t>
  </si>
  <si>
    <t>933,90</t>
  </si>
  <si>
    <t>TRAMA DE MADEIRA COMPOSTA POR RIPAS, CAIBROS E TERÇAS PARA TELHADOS DE ATÉ 2 ÁGUAS PARA TELHA DE ENCAIXE DE CERÂMICA OU DE CONCRETO, INCLUSO TRANSPORTE VERTICAL. AF_07/2019</t>
  </si>
  <si>
    <t>111,68</t>
  </si>
  <si>
    <t>TRAMA DE MADEIRA COMPOSTA POR RIPAS, CAIBROS E TERÇAS PARA TELHADOS DE MAIS QUE 2 ÁGUAS PARA TELHA DE ENCAIXE DE CERÂMICA OU DE CONCRETO, INCLUSO TRANSPORTE VERTICAL. AF_07/2019</t>
  </si>
  <si>
    <t>124,23</t>
  </si>
  <si>
    <t>TRAMA DE MADEIRA COMPOSTA POR RIPAS, CAIBROS E TERÇAS PARA TELHADOS DE ATÉ 2 ÁGUAS PARA TELHA CERÂMICA CAPA-CANAL, INCLUSO TRANSPORTE VERTICAL. AF_07/2019</t>
  </si>
  <si>
    <t>120,63</t>
  </si>
  <si>
    <t>TRAMA DE MADEIRA COMPOSTA POR RIPAS, CAIBROS E TERÇAS PARA TELHADOS DE MAIS QUE 2 ÁGUAS PARA TELHA CERÂMICA CAPA-CANAL, INCLUSO TRANSPORTE VERTICAL. AF_07/2019</t>
  </si>
  <si>
    <t>145,65</t>
  </si>
  <si>
    <t>TRAMA DE MADEIRA COMPOSTA POR TERÇAS PARA TELHADOS DE ATÉ 2 ÁGUAS PARA TELHA ONDULADA DE FIBROCIMENTO, METÁLICA, PLÁSTICA OU TERMOACÚSTICA, INCLUSO TRANSPORTE VERTICAL. AF_07/2019</t>
  </si>
  <si>
    <t>33,92</t>
  </si>
  <si>
    <t>TRAMA DE MADEIRA COMPOSTA POR TERÇAS PARA TELHADOS DE ATÉ 2 ÁGUAS PARA TELHA ESTRUTURAL DE FIBROCIMENTO, INCLUSO TRANSPORTE VERTICAL. AF_07/2019</t>
  </si>
  <si>
    <t>27,02</t>
  </si>
  <si>
    <t>FABRICAÇÃO E INSTALAÇÃO DE TESOURA INTEIRA EM MADEIRA NÃO APARELHADA, VÃO DE 3 M, PARA TELHA CERÂMICA OU DE CONCRETO, INCLUSO IÇAMENTO. AF_07/2019</t>
  </si>
  <si>
    <t>1.416,69</t>
  </si>
  <si>
    <t>FABRICAÇÃO E INSTALAÇÃO DE TESOURA INTEIRA EM MADEIRA NÃO APARELHADA, VÃO DE 4 M, PARA TELHA CERÂMICA OU DE CONCRETO, INCLUSO IÇAMENTO. AF_07/2019</t>
  </si>
  <si>
    <t>1.743,76</t>
  </si>
  <si>
    <t>FABRICAÇÃO E INSTALAÇÃO DE TESOURA INTEIRA EM MADEIRA NÃO APARELHADA, VÃO DE 5 M, PARA TELHA CERÂMICA OU DE CONCRETO, INCLUSO IÇAMENTO. AF_07/2019</t>
  </si>
  <si>
    <t>1.850,58</t>
  </si>
  <si>
    <t>FABRICAÇÃO E INSTALAÇÃO DE TESOURA INTEIRA EM MADEIRA NÃO APARELHADA, VÃO DE 6 M, PARA TELHA CERÂMICA OU DE CONCRETO, INCLUSO IÇAMENTO. AF_07/2019</t>
  </si>
  <si>
    <t>2.062,06</t>
  </si>
  <si>
    <t>FABRICAÇÃO E INSTALAÇÃO DE TESOURA INTEIRA EM MADEIRA NÃO APARELHADA, VÃO DE 7 M, PARA TELHA CERÂMICA OU DE CONCRETO, INCLUSO IÇAMENTO. AF_07/2019</t>
  </si>
  <si>
    <t>2.572,14</t>
  </si>
  <si>
    <t>FABRICAÇÃO E INSTALAÇÃO DE TESOURA INTEIRA EM MADEIRA NÃO APARELHADA, VÃO DE 8 M, PARA TELHA CERÂMICA OU DE CONCRETO, INCLUSO IÇAMENTO. AF_07/2019</t>
  </si>
  <si>
    <t>3.099,19</t>
  </si>
  <si>
    <t>FABRICAÇÃO E INSTALAÇÃO DE TESOURA INTEIRA EM MADEIRA NÃO APARELHADA, VÃO DE 9 M, PARA TELHA CERÂMICA OU DE CONCRETO, INCLUSO IÇAMENTO. AF_07/2019</t>
  </si>
  <si>
    <t>3.236,82</t>
  </si>
  <si>
    <t>FABRICAÇÃO E INSTALAÇÃO DE TESOURA INTEIRA EM MADEIRA NÃO APARELHADA, VÃO DE 10 M, PARA TELHA CERÂMICA OU DE CONCRETO, INCLUSO IÇAMENTO. AF_07/2019</t>
  </si>
  <si>
    <t>3.525,97</t>
  </si>
  <si>
    <t>FABRICAÇÃO E INSTALAÇÃO DE TESOURA INTEIRA EM MADEIRA NÃO APARELHADA, VÃO DE 11 M, PARA TELHA CERÂMICA OU DE CONCRETO, INCLUSO IÇAMENTO. AF_07/2019</t>
  </si>
  <si>
    <t>4.048,91</t>
  </si>
  <si>
    <t>FABRICAÇÃO E INSTALAÇÃO DE TESOURA INTEIRA EM MADEIRA NÃO APARELHADA, VÃO DE 12 M, PARA TELHA CERÂMICA OU DE CONCRETO, INCLUSO IÇAMENTO. AF_07/2019</t>
  </si>
  <si>
    <t>4.206,80</t>
  </si>
  <si>
    <t>FABRICAÇÃO E INSTALAÇÃO DE TESOURA INTEIRA EM MADEIRA NÃO APARELHADA, VÃO DE 3 M, PARA TELHA ONDULADA DE FIBROCIMENTO, METÁLICA, PLÁSTICA OU TERMOACÚSTICA, INCLUSO IÇAMENTO. AF_07/2019</t>
  </si>
  <si>
    <t>1.395,54</t>
  </si>
  <si>
    <t>FABRICAÇÃO E INSTALAÇÃO DE TESOURA INTEIRA EM MADEIRA NÃO APARELHADA, VÃO DE 4 M, PARA TELHA ONDULADA DE FIBROCIMENTO, METÁLICA, PLÁSTICA OU TERMOACÚSTICA, INCLUSO IÇAMENTO. AF_07/2019</t>
  </si>
  <si>
    <t>1.706,70</t>
  </si>
  <si>
    <t>FABRICAÇÃO E INSTALAÇÃO DE TESOURA INTEIRA EM MADEIRA NÃO APARELHADA, VÃO DE 5 M, PARA TELHA ONDULADA DE FIBROCIMENTO, METÁLICA, PLÁSTICA OU TERMOACÚSTICA, INCLUSO IÇAMENTO. AF_07/2019</t>
  </si>
  <si>
    <t>1.813,51</t>
  </si>
  <si>
    <t>FABRICAÇÃO E INSTALAÇÃO DE TESOURA INTEIRA EM MADEIRA NÃO APARELHADA, VÃO DE 6 M, PARA TELHA ONDULADA DE FIBROCIMENTO, METÁLICA, PLÁSTICA OU TERMOACÚSTICA, INCLUSO IÇAMENTO. AF_07/2019</t>
  </si>
  <si>
    <t>2.040,91</t>
  </si>
  <si>
    <t>FABRICAÇÃO E INSTALAÇÃO DE TESOURA INTEIRA EM MADEIRA NÃO APARELHADA, VÃO DE 7 M, PARA TELHA ONDULADA DE FIBROCIMENTO, METÁLICA, PLÁSTICA OU TERMOACÚSTICA, INCLUSO IÇAMENTO. AF_07/2019</t>
  </si>
  <si>
    <t>2.532,75</t>
  </si>
  <si>
    <t>FABRICAÇÃO E INSTALAÇÃO DE TESOURA INTEIRA EM MADEIRA NÃO APARELHADA, VÃO DE 8 M, PARA TELHA ONDULADA DE FIBROCIMENTO, METÁLICA, PLÁSTICA OU TERMOACÚSTICA, INCLUSO IÇAMENTO. AF_07/2019</t>
  </si>
  <si>
    <t>3.045,55</t>
  </si>
  <si>
    <t>FABRICAÇÃO E INSTALAÇÃO DE TESOURA INTEIRA EM MADEIRA NÃO APARELHADA, VÃO DE 9 M, PARA TELHA ONDULADA DE FIBROCIMENTO, METÁLICA, PLÁSTICA OU TERMOACÚSTICA, INCLUSO IÇAMENTO. AF_07/2019</t>
  </si>
  <si>
    <t>3.184,63</t>
  </si>
  <si>
    <t>FABRICAÇÃO E INSTALAÇÃO DE TESOURA INTEIRA EM MADEIRA NÃO APARELHADA, VÃO DE 10 M, PARA TELHA ONDULADA DE FIBROCIMENTO, METÁLICA, PLÁSTICA OU TERMOACÚSTICA, INCLUSO IÇAMENTO. AF_07/2019</t>
  </si>
  <si>
    <t>3.436,72</t>
  </si>
  <si>
    <t>FABRICAÇÃO E INSTALAÇÃO DE TESOURA INTEIRA EM MADEIRA NÃO APARELHADA, VÃO DE 11 M, PARA TELHA ONDULADA DE FIBROCIMENTO, METÁLICA, PLÁSTICA OU TERMOACÚSTICA, INCLUSO IÇAMENTO. AF_07/2019</t>
  </si>
  <si>
    <t>3.944,54</t>
  </si>
  <si>
    <t>FABRICAÇÃO E INSTALAÇÃO DE TESOURA INTEIRA EM MADEIRA NÃO APARELHADA, VÃO DE 12 M, PARA TELHA ONDULADA DE FIBROCIMENTO, METÁLICA, PLÁSTICA OU TERMOACÚSTICA, INCLUSO IÇAMENTO. AF_07/2019</t>
  </si>
  <si>
    <t>4.078,96</t>
  </si>
  <si>
    <t>FABRICAÇÃO E INSTALAÇÃO DE PONTALETES DE MADEIRA NÃO APARELHADA PARA TELHADOS COM ATÉ 2 ÁGUAS E COM TELHA CERÂMICA OU DE CONCRETO EM EDIFÍCIO RESIDENCIAL TÉRREO, INCLUSO TRANSPORTE VERTICAL. AF_07/2019</t>
  </si>
  <si>
    <t>53,51</t>
  </si>
  <si>
    <t>FABRICAÇÃO E INSTALAÇÃO DE PONTALETES DE MADEIRA NÃO APARELHADA PARA TELHADOS COM ATÉ 2 ÁGUAS E COM TELHA CERÂMICA OU DE CONCRETO EM EDIFÍCIO RESIDENCIAL DE MÚLTIPLOS PAVIMENTOS, INCLUSO TRANSPORTE VERTICAL. AF_07/2019</t>
  </si>
  <si>
    <t>70,06</t>
  </si>
  <si>
    <t>FABRICAÇÃO E INSTALAÇÃO DE PONTALETES DE MADEIRA NÃO APARELHADA PARA TELHADOS COM ATÉ 2 ÁGUAS E COM TELHA CERÂMICA OU DE CONCRETO EM EDIFÍCIO INSTITUCIONAL TÉRREO, INCLUSO TRANSPORTE VERTICAL. AF_07/2019</t>
  </si>
  <si>
    <t>78,59</t>
  </si>
  <si>
    <t>FABRICAÇÃO E INSTALAÇÃO DE PONTALETES DE MADEIRA NÃO APARELHADA PARA TELHADOS COM ATÉ 2 ÁGUAS E COM TELHA ONDULADA DE FIBROCIMENTO, ALUMÍNIO OU PLÁSTICA EM EDIFÍCIO RESIDENCIAL DE MÚLTIPLOS PAVIMENTOS, INCLUSO TRANSPORTE VERTICAL. AF_07/2019</t>
  </si>
  <si>
    <t>36,46</t>
  </si>
  <si>
    <t>FABRICAÇÃO E INSTALAÇÃO DE PONTALETES DE MADEIRA NÃO APARELHADA PARA TELHADOS COM ATÉ 2 ÁGUAS E COM TELHA ONDULADA DE FIBROCIMENTO, ALUMÍNIO OU PLÁSTICA EM EDIFÍCIO INSTITUCIONAL TÉRREO, INCLUSO TRANSPORTE VERTICAL. AF_07/2019</t>
  </si>
  <si>
    <t>38,41</t>
  </si>
  <si>
    <t>FABRICAÇÃO E INSTALAÇÃO DE PONTALETES DE MADEIRA NÃO APARELHADA PARA TELHADOS COM MAIS QUE 2 ÁGUAS E COM TELHA CERÂMICA OU DE CONCRETO EM EDIFÍCIO RESIDENCIAL TÉRREO, INCLUSO TRANSPORTE VERTICAL. AF_07/2019</t>
  </si>
  <si>
    <t>48,27</t>
  </si>
  <si>
    <t>FABRICAÇÃO E INSTALAÇÃO DE PONTALETES DE MADEIRA NÃO APARELHADA PARA TELHADOS COM MAIS QUE 2 ÁGUAS E COM TELHA CERÂMICA OU DE CONCRETO EM EDIFÍCIO RESIDENCIAL DE MÚLTIPLOS PAVIMENTOS. AF_07/2019</t>
  </si>
  <si>
    <t>61,42</t>
  </si>
  <si>
    <t>FABRICAÇÃO E INSTALAÇÃO DE PONTALETES DE MADEIRA NÃO APARELHADA PARA TELHADOS COM MAIS QUE 2 ÁGUAS E COM TELHA CERÂMICA OU DE CONCRETO EM EDIFÍCIO INSTITUCIONAL TÉRREO, INCLUSO TRANSPORTE VERTICAL. AF_07/2019</t>
  </si>
  <si>
    <t>75,78</t>
  </si>
  <si>
    <t>RETIRADA E RECOLOCAÇÃO DE RIPA EM TELHADOS DE ATÉ 2 ÁGUAS COM TELHA CERÂMICA OU DE CONCRETO DE ENCAIXE, INCLUSO TRANSPORTE VERTICAL. AF_07/2019</t>
  </si>
  <si>
    <t>27,27</t>
  </si>
  <si>
    <t>RETIRADA E RECOLOCAÇÃO DE CAIBRO EM TELHADOS DE ATÉ 2 ÁGUAS COM TELHA CERÂMICA OU DE CONCRETO DE ENCAIXE, INCLUSO TRANSPORTE VERTICAL. AF_07/2019</t>
  </si>
  <si>
    <t>23,78</t>
  </si>
  <si>
    <t>RETIRADA E RECOLOCAÇÃO DE RIPA EM TELHADOS DE MAIS DE 2 ÁGUAS COM TELHA CERÂMICA OU DE CONCRETO DE ENCAIXE, INCLUSO TRANSPORTE VERTICAL. AF_07/2019</t>
  </si>
  <si>
    <t>32,22</t>
  </si>
  <si>
    <t>RETIRADA E RECOLOCAÇÃO DE CAIBRO EM TELHADOS DE MAIS DE 2 ÁGUAS COM TELHA CERÂMICA OU DE CONCRETO DE ENCAIXE, INCLUSO TRANSPORTE VERTICAL. AF_07/2019</t>
  </si>
  <si>
    <t>26,90</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</si>
  <si>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</si>
  <si>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</si>
  <si>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27,13</t>
  </si>
  <si>
    <t>RETIRADA E RECOLOCAÇÃO DE RIPA EM TELHADOS DE MAIS DE 2 ÁGUAS COM TELHA CERÂMICA CAPA-CANAL, INCLUSO TRANSPORTE VERTICAL. AF_07/2019</t>
  </si>
  <si>
    <t>25,35</t>
  </si>
  <si>
    <t>RETIRADA E RECOLOCAÇÃO DE CAIBRO EM TELHADOS DE MAIS DE 2 ÁGUAS COM TELHA CERÂMICA CAPA-CANAL, INCLUSO TRANSPORTE VERTICAL. AF_07/2019</t>
  </si>
  <si>
    <t>32,09</t>
  </si>
  <si>
    <t>TELHAMENTO COM TELHA DE CONCRETO DE ENCAIXE, COM ATÉ 2 ÁGUAS, INCLUSO TRANSPORTE VERTICAL. AF_07/2019</t>
  </si>
  <si>
    <t>38,49</t>
  </si>
  <si>
    <t>TELHAMENTO COM TELHA DE CONCRETO DE ENCAIXE, COM MAIS DE 2 ÁGUAS, INCLUSO TRANSPORTE VERTICAL. AF_07/2019</t>
  </si>
  <si>
    <t>41,84</t>
  </si>
  <si>
    <t>TELHAMENTO COM TELHA CERÂMICA DE ENCAIXE, TIPO PORTUGUESA, COM ATÉ 2 ÁGUAS, INCLUSO TRANSPORTE VERTICAL. AF_07/2019</t>
  </si>
  <si>
    <t>63,21</t>
  </si>
  <si>
    <t>TELHAMENTO COM TELHA CERÂMICA DE ENCAIXE, TIPO PORTUGUESA, COM MAIS DE 2 ÁGUAS, INCLUSO TRANSPORTE VERTICAL. AF_07/2019</t>
  </si>
  <si>
    <t>67,63</t>
  </si>
  <si>
    <t>TELHAMENTO COM TELHA CERÂMICA CAPA-CANAL, TIPO COLONIAL, COM ATÉ 2 ÁGUAS, INCLUSO TRANSPORTE VERTICAL. AF_07/2019</t>
  </si>
  <si>
    <t>89,28</t>
  </si>
  <si>
    <t>TELHAMENTO COM TELHA CERÂMICA CAPA-CANAL, TIPO COLONIAL, COM MAIS DE 2 ÁGUAS, INCLUSO TRANSPORTE VERTICAL. AF_07/2019</t>
  </si>
  <si>
    <t>96,79</t>
  </si>
  <si>
    <t>EMBOÇAMENTO COM ARGAMASSA TRAÇO 1:2:9 (CIMENTO, CAL E AREIA). AF_07/2019</t>
  </si>
  <si>
    <t>32,03</t>
  </si>
  <si>
    <t>SUBCOBERTURA COM MANTA PLÁSTICA REVESTIDA POR PELÍCULA DE ALUMÍNO, INCLUSO TRANSPORTE VERTICAL. AF_07/2019</t>
  </si>
  <si>
    <t>23,49</t>
  </si>
  <si>
    <t>AMARRAÇÃO DE TELHAS CERÂMICAS OU DE CONCRETO. AF_07/2019</t>
  </si>
  <si>
    <t>3,76</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</si>
  <si>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</si>
  <si>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</si>
  <si>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</si>
  <si>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</si>
  <si>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</si>
  <si>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</si>
  <si>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</si>
  <si>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</si>
  <si>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</si>
  <si>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53,27</t>
  </si>
  <si>
    <t>TELHAMENTO COM TELHA ONDULADA DE FIBROCIMENTO E = 6 MM, COM RECOBRIMENTO LATERAL DE 1 1/4 DE ONDA PARA TELHADO COM INCLINAÇÃO MÁXIMA DE 10°, COM ATÉ 2 ÁGUAS, INCLUSO IÇAMENTO. AF_07/2019</t>
  </si>
  <si>
    <t>56,55</t>
  </si>
  <si>
    <t>TELHAMENTO COM TELHA ESTRUTURAL DE FIBROCIMENTO E= 8 MM, COM ATÉ 2 ÁGUAS, INCLUSO IÇAMENTO. AF_07/2019_PS</t>
  </si>
  <si>
    <t>132,27</t>
  </si>
  <si>
    <t>TELHAMENTO COM TELHA DE AÇO/ALUMÍNIO E = 0,5 MM, COM ATÉ 2 ÁGUAS, INCLUSO IÇAMENTO. AF_07/2019</t>
  </si>
  <si>
    <t>72,12</t>
  </si>
  <si>
    <t>TELHAMENTO COM TELHA METÁLICA TERMOACÚSTICA E = 30 MM, COM ATÉ 2 ÁGUAS, INCLUSO IÇAMENTO. AF_07/2019</t>
  </si>
  <si>
    <t>196,75</t>
  </si>
  <si>
    <t>CUMEEIRA E ESPIGÃO PARA TELHA CERÂMICA EMBOÇADA COM ARGAMASSA TRAÇO 1:2:9 (CIMENTO, CAL E AREIA), PARA TELHADOS COM MAIS DE 2 ÁGUAS, INCLUSO TRANSPORTE VERTICAL. AF_07/2019</t>
  </si>
  <si>
    <t>46,99</t>
  </si>
  <si>
    <t>CUMEEIRA E ESPIGÃO PARA TELHA DE CONCRETO EMBOÇADA COM ARGAMASSA TRAÇO 1:2:9 (CIMENTO, CAL E AREIA), PARA TELHADOS COM MAIS DE 2 ÁGUAS, INCLUSO TRANSPORTE VERTICAL. AF_07/2019</t>
  </si>
  <si>
    <t>56,83</t>
  </si>
  <si>
    <t>CUMEEIRA PARA TELHA CERÂMICA EMBOÇADA COM ARGAMASSA TRAÇO 1:2:9 (CIMENTO, CAL E AREIA) PARA TELHADOS COM ATÉ 2 ÁGUAS, INCLUSO TRANSPORTE VERTICAL. AF_07/2019</t>
  </si>
  <si>
    <t>38,25</t>
  </si>
  <si>
    <t>CUMEEIRA PARA TELHA DE CONCRETO EMBOÇADA COM ARGAMASSA TRAÇO 1:2:9 (CIMENTO, CAL E AREIA) PARA TELHADOS COM ATÉ 2 ÁGUAS, INCLUSO TRANSPORTE VERTICAL. AF_07/2019</t>
  </si>
  <si>
    <t>48,09</t>
  </si>
  <si>
    <t>CUMEEIRA PARA TELHA DE FIBROCIMENTO ONDULADA E = 6 MM, INCLUSO ACESSÓRIOS DE FIXAÇÃO E IÇAMENTO. AF_07/2019</t>
  </si>
  <si>
    <t>92,06</t>
  </si>
  <si>
    <t>CUMEEIRA PARA TELHA DE FIBROCIMENTO ESTRUTURAL E = 6 MM, INCLUSO ACESSÓRIOS DE FIXAÇÃO E IÇAMENTO. AF_07/2019</t>
  </si>
  <si>
    <t>102,08</t>
  </si>
  <si>
    <t>CUMEEIRA SHED PARA TELHA ONDULADA DE FIBROCIMENTO, E = 6 MM, INCLUSO ACESSÓRIOS DE FIXAÇÃO E IÇAMENTO. AF_07/2019</t>
  </si>
  <si>
    <t>99,11</t>
  </si>
  <si>
    <t>RUFO EXTERNO/INTERNO EM CHAPA DE AÇO GALVANIZADO NÚMERO 26, CORTE DE 33 CM, INCLUSO IÇAMENTO. AF_07/2019</t>
  </si>
  <si>
    <t>62,17</t>
  </si>
  <si>
    <t>RETIRADA E RECOLOCAÇÃO DE  TELHA CERÂMICA DE ENCAIXE, COM ATÉ DUAS ÁGUAS, INCLUSO IÇAMENTO. AF_07/2019</t>
  </si>
  <si>
    <t>21,22</t>
  </si>
  <si>
    <t>RETIRADA E RECOLOCAÇÃO DE  TELHA CERÂMICA DE ENCAIXE, COM MAIS DE DUAS ÁGUAS, INCLUSO IÇAMENTO. AF_07/2019</t>
  </si>
  <si>
    <t>25,65</t>
  </si>
  <si>
    <t>RETIRADA E RECOLOCAÇÃO DE  TELHA CERÂMICA CAPA-CANAL, COM ATÉ DUAS ÁGUAS, INCLUSO IÇAMENTO. AF_07/2019</t>
  </si>
  <si>
    <t>28,85</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</si>
  <si>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</si>
  <si>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</si>
  <si>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165,20</t>
  </si>
  <si>
    <t>RUFO EM FIBROCIMENTO PARA TELHA ONDULADA E = 6 MM, ABA DE 26 CM, INCLUSO TRANSPORTE VERTICAL, EXCETO CONTRARRUFO. AF_07/2019</t>
  </si>
  <si>
    <t>67,83</t>
  </si>
  <si>
    <t>CALHA EM CHAPA DE AÇO GALVANIZADO NÚMERO 24, DESENVOLVIMENTO DE 33 CM, INCLUSO TRANSPORTE VERTICAL. AF_07/2019</t>
  </si>
  <si>
    <t>68,84</t>
  </si>
  <si>
    <t>CALHA EM CHAPA DE AÇO GALVANIZADO NÚMERO 24, DESENVOLVIMENTO DE 50 CM, INCLUSO TRANSPORTE VERTICAL. AF_07/2019</t>
  </si>
  <si>
    <t>93,54</t>
  </si>
  <si>
    <t>CALHA EM CHAPA DE AÇO GALVANIZADO NÚMERO 24, DESENVOLVIMENTO DE 100 CM, INCLUSO TRANSPORTE VERTICAL. AF_07/2019</t>
  </si>
  <si>
    <t>180,07</t>
  </si>
  <si>
    <t>RUFO EM CHAPA DE AÇO GALVANIZADO NÚMERO 24, CORTE DE 25 CM, INCLUSO TRANSPORTE VERTICAL. AF_07/2019</t>
  </si>
  <si>
    <t>54,83</t>
  </si>
  <si>
    <t>TELHAMENTO COM TELHA ONDULADA DE FIBRA DE VIDRO E = 0,6 MM, PARA TELHADO COM INCLINAÇÃO MAIOR QUE 10°, COM ATÉ 2 ÁGUAS, INCLUSO IÇAMENTO. AF_07/2019</t>
  </si>
  <si>
    <t>82,63</t>
  </si>
  <si>
    <t>INSTALAÇÃO DE TESOURA (INTEIRA OU MEIA), EM AÇO, PARA VÃOS MAIORES OU IGUAIS A 3,0 M E MENORES QUE 6,0 M, INCLUSO IÇAMENTO. AF_07/2019</t>
  </si>
  <si>
    <t>229,84</t>
  </si>
  <si>
    <t>INSTALAÇÃO DE TESOURA (INTEIRA OU MEIA), EM AÇO, PARA VÃOS MAIORES OU IGUAIS A 6,0 M E MENORES QUE 8,0 M, INCLUSO IÇAMENTO. AF_07/2019</t>
  </si>
  <si>
    <t>290,84</t>
  </si>
  <si>
    <t>INSTALAÇÃO DE TESOURA (INTEIRA OU MEIA), EM AÇO, PARA VÃOS MAIORES OU IGUAIS A 8,0 M E MENORES QUE 10,0 M, INCLUSO IÇAMENTO. AF_07/2019</t>
  </si>
  <si>
    <t>351,07</t>
  </si>
  <si>
    <t>INSTALAÇÃO DE TESOURA (INTEIRA OU MEIA), EM AÇO, PARA VÃOS MAIORES OU IGUAIS A 10,0 M E MENORES QUE 12,0 M, INCLUSO IÇAMENTO. AF_07/2019</t>
  </si>
  <si>
    <t>447,94</t>
  </si>
  <si>
    <t>TRAMA DE AÇO COMPOSTA POR RIPAS, CAIBROS E TERÇAS PARA TELHADOS DE ATÉ 2 ÁGUAS PARA TELHA DE ENCAIXE DE CERÂMICA OU DE CONCRETO, INCLUSO TRANSPORTE VERTICAL. AF_07/2019</t>
  </si>
  <si>
    <t>146,33</t>
  </si>
  <si>
    <t>TRAMA DE AÇO COMPOSTA POR RIPAS E CAIBROS PARA TELHADOS DE ATÉ 2 ÁGUAS PARA TELHA DE ENCAIXE DE CERÂMICA OU DE CONCRETO, INCLUSO TRANSPORTE VERTICAL. AF_07/2019</t>
  </si>
  <si>
    <t>81,28</t>
  </si>
  <si>
    <t>TRAMA DE AÇO COMPOSTA POR RIPAS PARA TELHADOS DE ATÉ 2 ÁGUAS PARA TELHA DE ENCAIXE DE CERÂMICA OU DE CONCRETO, INCLUSO TRANSPORTE VERTICAL. AF_07/2019</t>
  </si>
  <si>
    <t>51,43</t>
  </si>
  <si>
    <t>TRAMA DE AÇO COMPOSTA POR RIPAS, CAIBROS E TERÇAS PARA TELHADOS DE MAIS DE 2 ÁGUAS PARA TELHA DE ENCAIXE DE CERÂMICA OU DE CONCRETO, INCLUSO TRANSPORTE VERTICAL. AF_07/2019</t>
  </si>
  <si>
    <t>157,84</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</si>
  <si>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</si>
  <si>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</si>
  <si>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56,37</t>
  </si>
  <si>
    <t>TRAMA DE AÇO COMPOSTA POR RIPAS, CAIBROS E TERÇAS PARA TELHADOS DE ATÉ 2 ÁGUAS PARA TELHA CERÂMICA CAPA-CANAL, INCLUSO TRANSPORTE VERTICAL. AF_07/2019</t>
  </si>
  <si>
    <t>149,03</t>
  </si>
  <si>
    <t>TRAMA DE AÇO COMPOSTA POR RIPAS E CAIBROS PARA TELHADOS DE ATÉ 2 ÁGUAS PARA TELHA CERÂMICA CAPA-CANAL, INCLUSO TRANSPORTE VERTICAL. AF_07/2019</t>
  </si>
  <si>
    <t>74,51</t>
  </si>
  <si>
    <t>TRAMA DE AÇO COMPOSTA POR RIPAS PARA TELHADOS DE ATÉ 2 ÁGUAS PARA TELHA CERÂMICA CAPA-CANAL, INCLUSO TRANSPORTE VERTICAL. AF_07/2019</t>
  </si>
  <si>
    <t>40,67</t>
  </si>
  <si>
    <t>TRAMA DE AÇO COMPOSTA POR RIPAS, CAIBROS E TERÇAS PARA TELHADOS DE MAIS DE 2 ÁGUAS PARA TELHA CERÂMICA CAPA-CANAL, INCLUSO TRANSPORTE VERTICAL. AF_07/2019</t>
  </si>
  <si>
    <t>160,99</t>
  </si>
  <si>
    <t>TRAMA DE AÇO COMPOSTA POR RIPAS E CAIBROS PARA TELHADOS DE MAIS DE 2 ÁGUAS PARA TELHA CERÂMICA CAPA-CANAL, INCLUSO TRANSPORTE VERTICAL. AF_07/2019</t>
  </si>
  <si>
    <t>81,23</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</si>
  <si>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</si>
  <si>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</si>
  <si>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56,19</t>
  </si>
  <si>
    <t>TRAMA DE AÇO COMPOSTA POR TERÇAS PARA TELHADOS DE ATÉ 2 ÁGUAS PARA TELHA ESTRUTURAL DE FIBROCIMENTO, INCLUSO TRANSPORTE VERTICAL. AF_07/2019</t>
  </si>
  <si>
    <t>58,28</t>
  </si>
  <si>
    <t>822,61</t>
  </si>
  <si>
    <t>957,89</t>
  </si>
  <si>
    <t>1.093,17</t>
  </si>
  <si>
    <t>1.392,57</t>
  </si>
  <si>
    <t>1.527,85</t>
  </si>
  <si>
    <t>1.723,37</t>
  </si>
  <si>
    <t>1.995,99</t>
  </si>
  <si>
    <t>2.233,94</t>
  </si>
  <si>
    <t>2.369,22</t>
  </si>
  <si>
    <t>2.538,72</t>
  </si>
  <si>
    <t>FABRICAÇÃO E INSTALAÇÃO DE TESOURA INTEIRA EM AÇO, VÃO DE 3 M, PARA TELHA ONDULADA DE FIBROCIMENTO, METÁLICA, PLÁSTICA OU TERMOACÚSTICA, INCLUSO IÇAMENTO. AF_12/2015</t>
  </si>
  <si>
    <t>923,67</t>
  </si>
  <si>
    <t>1.058,95</t>
  </si>
  <si>
    <t>1.324,13</t>
  </si>
  <si>
    <t>1.459,41</t>
  </si>
  <si>
    <t>1.654,92</t>
  </si>
  <si>
    <t>1.859,11</t>
  </si>
  <si>
    <t>2.131,27</t>
  </si>
  <si>
    <t>2.266,56</t>
  </si>
  <si>
    <t>2.401,84</t>
  </si>
  <si>
    <t>FABRICAÇÃO E INSTALAÇÃO DE MEIA TESOURA DE MADEIRA NÃO APARELHADA, COM VÃO DE 3 M, PARA TELHA CERÂMICA OU DE CONCRETO, INCLUSO IÇAMENTO. AF_07/2019</t>
  </si>
  <si>
    <t>1.476,92</t>
  </si>
  <si>
    <t>FABRICAÇÃO E INSTALAÇÃO DE MEIA TESOURA DE MADEIRA NÃO APARELHADA, COM VÃO DE 4 M, PARA TELHA CERÂMICA OU DE CONCRETO, INCLUSO IÇAMENTO. AF_07/2019</t>
  </si>
  <si>
    <t>1.994,89</t>
  </si>
  <si>
    <t>FABRICAÇÃO E INSTALAÇÃO DE MEIA TESOURA DE MADEIRA NÃO APARELHADA, COM VÃO DE 5 M, PARA TELHA CERÂMICA OU DE CONCRETO, INCLUSO IÇAMENTO. AF_07/2019</t>
  </si>
  <si>
    <t>2.104,34</t>
  </si>
  <si>
    <t>FABRICAÇÃO E INSTALAÇÃO DE MEIA TESOURA DE MADEIRA NÃO APARELHADA, COM VÃO DE 6 M, PARA TELHA CERÂMICA OU DE CONCRETO, INCLUSO IÇAMENTO. AF_07/2019</t>
  </si>
  <si>
    <t>2.338,16</t>
  </si>
  <si>
    <t>FABRICAÇÃO E INSTALAÇÃO DE MEIA TESOURA DE MADEIRA NÃO APARELHADA, COM VÃO DE 7 M, PARA TELHA CERÂMICA OU DE CONCRETO, INCLUSO IÇAMENTO. AF_07/2019</t>
  </si>
  <si>
    <t>2.903,05</t>
  </si>
  <si>
    <t>FABRICAÇÃO E INSTALAÇÃO DE MEIA TESOURA DE MADEIRA NÃO APARELHADA, COM VÃO DE 8 M, PARA TELHA CERÂMICA OU DE CONCRETO, INCLUSO IÇAMENTO. AF_07/2019</t>
  </si>
  <si>
    <t>3.731,17</t>
  </si>
  <si>
    <t>FABRICAÇÃO E INSTALAÇÃO DE MEIA TESOURA DE MADEIRA NÃO APARELHADA, COM VÃO DE 9 M, PARA TELHA CERÂMICA OU DE CONCRETO, INCLUSO IÇAMENTO. AF_07/2019</t>
  </si>
  <si>
    <t>3.864,08</t>
  </si>
  <si>
    <t>FABRICAÇÃO E INSTALAÇÃO DE MEIA TESOURA DE MADEIRA NÃO APARELHADA, COM VÃO DE 10 M, PARA TELHA CERÂMICA OU DE CONCRETO, INCLUSO IÇAMENTO. AF_07/2019</t>
  </si>
  <si>
    <t>4.209,73</t>
  </si>
  <si>
    <t>FABRICAÇÃO E INSTALAÇÃO DE MEIA TESOURA DE MADEIRA NÃO APARELHADA, COM VÃO DE 11 M, PARA TELHA CERÂMICA OU DE CONCRETO, INCLUSO IÇAMENTO. AF_07/2019</t>
  </si>
  <si>
    <t>4.854,98</t>
  </si>
  <si>
    <t>FABRICAÇÃO E INSTALAÇÃO DE MEIA TESOURA DE MADEIRA NÃO APARELHADA, COM VÃO DE 12 M, PARA TELHA CERÂMICA OU DE CONCRETO, INCLUSO IÇAMENTO. AF_07/2019</t>
  </si>
  <si>
    <t>5.214,95</t>
  </si>
  <si>
    <t>FABRICAÇÃO E INSTALAÇÃO DE MEIA TESOURA DE MADEIRA NÃO APARELHADA, COM VÃO DE 3 M, PARA TELHA ONDULADA DE FIBROCIMENTO, ALUMÍNIO, PLÁSTICA OU TERMOACÚSTICA, INCLUSO IÇAMENTO. AF_07/2019</t>
  </si>
  <si>
    <t>1.434,62</t>
  </si>
  <si>
    <t>FABRICAÇÃO E INSTALAÇÃO DE MEIA TESOURA DE MADEIRA NÃO APARELHADA, COM VÃO DE 4 M, PARA TELHA ONDULADA DE FIBROCIMENTO, ALUMÍNIO, PLÁSTICA OU TERMOACÚSTICA, INCLUSO IÇAMENTO. AF_07/2019</t>
  </si>
  <si>
    <t>1.942,70</t>
  </si>
  <si>
    <t>FABRICAÇÃO E INSTALAÇÃO DE MEIA TESOURA DE MADEIRA NÃO APARELHADA, COM VÃO DE 5 M, PARA TELHA ONDULADA DE FIBROCIMENTO, ALUMÍNIO, PLÁSTICA OU TERMOACÚSTICA, INCLUSO IÇAMENTO. AF_07/2019</t>
  </si>
  <si>
    <t>2.052,16</t>
  </si>
  <si>
    <t>FABRICAÇÃO E INSTALAÇÃO DE MEIA TESOURA DE MADEIRA NÃO APARELHADA, COM VÃO DE 6 M, PARA TELHA ONDULADA DE FIBROCIMENTO, ALUMÍNIO, PLÁSTICA OU TERMOACÚSTICA, INCLUSO IÇAMENTO. AF_07/2019</t>
  </si>
  <si>
    <t>2.447,62</t>
  </si>
  <si>
    <t>FABRICAÇÃO E INSTALAÇÃO DE MEIA TESOURA DE MADEIRA NÃO APARELHADA, COM VÃO DE 7 M, PARA TELHA ONDULADA DE FIBROCIMENTO, ALUMÍNIO, PLÁSTICA OU TERMOACÚSTICA, INCLUSO IÇAMENTO. AF_07/2019</t>
  </si>
  <si>
    <t>2.763,87</t>
  </si>
  <si>
    <t>FABRICAÇÃO E INSTALAÇÃO DE MEIA TESOURA DE MADEIRA NÃO APARELHADA, COM VÃO DE 8 M, PARA TELHA ONDULADA DE FIBROCIMENTO, ALUMÍNIO, PLÁSTICA OU TERMOACÚSTICA, INCLUSO IÇAMENTO. AF_07/2019</t>
  </si>
  <si>
    <t>3.492,71</t>
  </si>
  <si>
    <t>FABRICAÇÃO E INSTALAÇÃO DE MEIA TESOURA DE MADEIRA NÃO APARELHADA, COM VÃO DE 9 M, PARA TELHA ONDULADA DE FIBROCIMENTO, ALUMÍNIO, PLÁSTICA OU TERMOACÚSTICA, INCLUSO IÇAMENTO. AF_07/2019</t>
  </si>
  <si>
    <t>3.625,41</t>
  </si>
  <si>
    <t>FABRICAÇÃO E INSTALAÇÃO DE MEIA TESOURA DE MADEIRA NÃO APARELHADA, COM VÃO DE 10 M, PARA TELHA ONDULADA DE FIBROCIMENTO, ALUMÍNIO, PLÁSTICA OU TERMOACÚSTICA, INCLUSO IÇAMENTO. AF_07/2019</t>
  </si>
  <si>
    <t>3.896,04</t>
  </si>
  <si>
    <t>FABRICAÇÃO E INSTALAÇÃO DE MEIA TESOURA DE MADEIRA NÃO APARELHADA, COM VÃO DE 11 M, PARA TELHA ONDULADA DE FIBROCIMENTO, ALUMÍNIO, PLÁSTICA OU TERMOACÚSTICA, INCLUSO IÇAMENTO. AF_07/2019</t>
  </si>
  <si>
    <t>4.386,81</t>
  </si>
  <si>
    <t>FABRICAÇÃO E INSTALAÇÃO DE MEIA TESOURA DE MADEIRA NÃO APARELHADA, COM VÃO DE 12 M, PARA TELHA ONDULADA DE FIBROCIMENTO, ALUMÍNIO, PLÁSTICA OU TERMOACÚSTICA, INCLUSO IÇAMENTO. AF_07/2019</t>
  </si>
  <si>
    <t>4.283,17</t>
  </si>
  <si>
    <t>FABRICAÇÃO E INSTALAÇÃO DE TESOURA (INTEIRA OU MEIA) EM AÇO, VÃOS MAIORES OU IGUAIS A 3,0 M E MENORES OU IGUAL A 6,0 M, INCLUSO IÇAMENTO. AF_07/2019</t>
  </si>
  <si>
    <t>13,54</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</si>
  <si>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</si>
  <si>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</si>
  <si>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33,91</t>
  </si>
  <si>
    <t>TRAMA DE AÇO COMPOSTA POR TERÇAS PARA TELHADOS DE ATÉ 2 ÁGUAS PARA TELHA ONDULADA DE FIBROCIMENTO, METÁLICA, PLÁSTICA OU TERMOACÚSTICA, INCLUSO TRANSPORTE VERTICAL (EM KG). AF_07/2019</t>
  </si>
  <si>
    <t>12,96</t>
  </si>
  <si>
    <t>TELHAMENTO COM TELHA DE ENCAIXE, TIPO FRANCESA DE VIDRO, COM ATÉ 2 ÁGUAS, INCLUSO TRANSPORTE VERTICAL. AF_07/2019</t>
  </si>
  <si>
    <t>642,54</t>
  </si>
  <si>
    <t>ESGOTAMENTO DE VALA COM BOMBA SUBMERSÍVEL. AF_12/2022</t>
  </si>
  <si>
    <t>36,82</t>
  </si>
  <si>
    <t>INSTALAÇÃO E DESINSTALAÇÃO DE REGISTRO DE PVC PARA SISTEMA DE REBAIXAMENTO DE LENÇOL FREÁTICO POR PONTEIRAS FILTRANTES. AF_12/2022</t>
  </si>
  <si>
    <t>43,51</t>
  </si>
  <si>
    <t>INSTALAÇÃO E DESINSTALAÇÃO DE CONJUNTO DE BOMBAS, À VÁCUO E CENTRÍFUGA, PARA SISTEMA DE REBAIXAMENTO DE LENÇOL FREÁTICO POR PONTEIRAS FILTRANTES (EXCLUI O FORNECIMENTO DE BOMBAS). AF_12/2022</t>
  </si>
  <si>
    <t>31,26</t>
  </si>
  <si>
    <t>INSTALAÇÃO DE MATERIAL GRANULAR FILTRANTE PARA SISTEMA DE REBAIXAMENTO DE LENÇOL FREÁTICO POR POÇOS PROFUNDOSA, DIÂMETRO DO POÇO DE 400 MM. AF_12/2022</t>
  </si>
  <si>
    <t>149,45</t>
  </si>
  <si>
    <t>INSTALAÇÃO E DESINSTALAÇÃO DE SISTEMA DE BOMBA PARA SISTEMA DE REBAIXAMENTO DE LENÇOL FREÁTICO POR POÇOS PROFUNDOS (EXCLUI O FORNECIMENTO DE BOMBA). AF_12/2022</t>
  </si>
  <si>
    <t>836,37</t>
  </si>
  <si>
    <t>DRENO SUBSUPERFICIAL (SEÇÃO 0,40 X 0,40 M), COM TUBO DE PEAD CORRUGADO PERFURADO, DN 100 MM, ENCHIMENTO COM AREIA. AF_07/2021</t>
  </si>
  <si>
    <t>36,02</t>
  </si>
  <si>
    <t>DRENO SUBSUPERFICIAL (SEÇÃO 0,40 X 0,40 M), COM TUBO DE PVC CORRUGADO RÍGIDO PERFURADO, DN 100 MM, ENCHIMENTO COM AREIA. AF_07/2021</t>
  </si>
  <si>
    <t>90,10</t>
  </si>
  <si>
    <t>DRENO SUBSUPERFICIAL (SEÇÃO 0,40 X 0,40 M), COM TUBO DE CONCRETO SIMPLES POROSO, DN 200 MM, ENCHIMENTO COM AREIA. AF_07/2021</t>
  </si>
  <si>
    <t>94,07</t>
  </si>
  <si>
    <t>DRENO SUBSUPERFICIAL (SEÇÃO 0,40 X 0,40 M), CEGO, ENCHIMENTO DE BRITA, ENVOLVIDO COM MANTA GEOTÊXTIL. AF_07/2021</t>
  </si>
  <si>
    <t>48,18</t>
  </si>
  <si>
    <t>DRENO SUBSUPERFICIAL (SEÇÃO 0,40 X 0,40 M), CEGO, ENCHIMENTO DE BRITA. AF_07/2021</t>
  </si>
  <si>
    <t>27,37</t>
  </si>
  <si>
    <t>DRENO SUBSUPERFICIAL (SEÇÃO 0,40 X 0,40 M), COM TUBO DE PEAD CORRUGADO PERFURADO, DN 100 MM, ENCHIMENTO COM BRITA, ENVOLVIDO COM MANTA GEOTÊXTIL. AF_07/2021</t>
  </si>
  <si>
    <t>59,80</t>
  </si>
  <si>
    <t>DRENO SUBSUPERFICIAL (SEÇÃO 0,40 X 0,40 M), COM TUBO DE PVC CORRUGADO RÍGIDO PERFURADO, DN 100 MM, ENCHIMENTO COM BRITA, ENVOLVIDO COM MANTA GEOTÊXTIL. AF_07/2021</t>
  </si>
  <si>
    <t>113,88</t>
  </si>
  <si>
    <t>DRENO SUBSUPERFICIAL (SEÇÃO 0,40 X 0,40 M), COM TUBO DE CONCRETO SIMPLES POROSO, DN 200 MM, ENCHIMENTO COM BRITA, ENVOLVIDO COM MANTA GEOTÊXTIL. AF_07/2021</t>
  </si>
  <si>
    <t>117,40</t>
  </si>
  <si>
    <t>DRENO PROFUNDO (SEÇÃO 0,50 X 1,50 M), COM TUBO DE PEAD CORRUGADO PERFURADO, DN 100 MM, ENCHIMENTO COM AREIA, COM SELO DE ARGILA. AF_07/2021</t>
  </si>
  <si>
    <t>101,95</t>
  </si>
  <si>
    <t>DRENO PROFUNDO (SEÇÃO 0,50 X 1,50 M), COM TUBO DE PVC CORRUGADO RÍGIDO PERFURADO, DN 100 MM, ENCHIMENTO COM AREIA, COM SELO DE ARGILA. AF_07/2021</t>
  </si>
  <si>
    <t>171,62</t>
  </si>
  <si>
    <t>DRENO PROFUNDO (SEÇÃO 0,50 X 1,50 M), COM TUBO DE CONCRETO SIMPLES POROSO, DN 200 MM, ENCHIMENTO COM AREIA, COM SELO DE ARGILA. AF_07/2021</t>
  </si>
  <si>
    <t>191,38</t>
  </si>
  <si>
    <t>DRENO PROFUNDO (SEÇÃO 0,50 X 1,50 M), COM TUBO DE PEAD CORRUGADO PERFURADO, DN 100 MM, ENCHIMENTO COM AREIA. AF_07/2021</t>
  </si>
  <si>
    <t>110,94</t>
  </si>
  <si>
    <t>DRENO PROFUNDO (SEÇÃO 0,50 X 1,50 M), COM TUBO DE PVC CORRUGADO RÍGIDO PERFURADO, DN 100 MM, ENCHIMENTO COM AREIA. AF_07/2021</t>
  </si>
  <si>
    <t>169,19</t>
  </si>
  <si>
    <t>DRENO PROFUNDO (SEÇÃO 0,50 X 1,50 M), COM TUBO DE CONCRETO SIMPLES POROSO, DN 200 MM, ENCHIMENTO COM AREIA. AF_07/2021</t>
  </si>
  <si>
    <t>176,24</t>
  </si>
  <si>
    <t>DRENO PROFUNDO (SEÇÃO 0,50 X 1,50 M), CEGO, ENCHIMENTO DE BRITA, ENVOLVIDO COM MANTA GEOTÊXTIL, COM SELO DE ARGILA. AF_07/2021</t>
  </si>
  <si>
    <t>140,44</t>
  </si>
  <si>
    <t>DRENO PROFUNDO (SEÇÃO 0,50 X 1,50 M), CEGO, ENCHIMENTO DE BRITA, ENVOLVIDO COM MANTA GEOTÊXTIL. AF_07/2021</t>
  </si>
  <si>
    <t>154,12</t>
  </si>
  <si>
    <t>DRENO PROFUNDO (SEÇÃO 0,50 X 1,50 M), COM TUBO DE PEAD CORRUGADO PERFURADO, DN 100 MM, ENCHIMENTO COM BRITA, ENVOLVIDO COM MANTA GEOTÊXTIL, COM SELO DE ARGILA. AF_07/2021</t>
  </si>
  <si>
    <t>153,54</t>
  </si>
  <si>
    <t>DRENO PROFUNDO (SEÇÃO 0,50 X 1,50 M), COM TUBO DE PVC CORRUGADO RÍGIDO PERFURADO, DN 100 MM, ENCHIMENTO COM BRITA, ENVOLVIDO COM MANTA GEOTÊXTIL, COM SELO DE ARGILA. AF_07/2021</t>
  </si>
  <si>
    <t>211,79</t>
  </si>
  <si>
    <t>DRENO PROFUNDO (SEÇÃO 0,50 X 1,50 M), COM TUBO DE CONCRETO SIMPLES POROSO, DN 200 MM, ENCHIMENTO COM BRITA, ENVOLVIDO COM MANTA GEOTÊXTIL, COM SELO DE ARGILA. AF_07/2021</t>
  </si>
  <si>
    <t>222,98</t>
  </si>
  <si>
    <t>DRENO PROFUNDO (SEÇÃO 0,50 X 1,50 M), COM TUBO DE PEAD CORRUGADO PERFURADO, DN 100 MM, ENCHIMENTO COM BRITA, ENVOLVIDO COM MANTA GEOTÊXTIL. AF_07/2021</t>
  </si>
  <si>
    <t>167,21</t>
  </si>
  <si>
    <t>DRENO PROFUNDO (SEÇÃO 0,50 X 1,50 M), COM TUBO DE PVC CORRUGADO RÍGIDO PERFURADO, DN 100 MM, ENCHIMENTO COM BRITA, ENVOLVIDO COM MANTA GEOTÊXTIL. AF_07/2021</t>
  </si>
  <si>
    <t>225,47</t>
  </si>
  <si>
    <t>DRENO PROFUNDO (SEÇÃO 0,50 X 1,50 M), COM TUBO DE CONCRETO SIMPLES POROSO, DN 200 MM, ENCHIMENTO COM BRITA, ENVOLVIDO COM MANTA GEOTÊXTIL. AF_07/2021</t>
  </si>
  <si>
    <t>232,06</t>
  </si>
  <si>
    <t>DRENO ESPINHA DE PEIXE (SEÇÃO (0,40 X 0,40 M), COM TUBO DE PEAD CORRUGADO PERFURADO, DN 100 MM, ENCHIMENTO COM AREIA, INCLUSIVE CONEXÕES. AF_07/2021</t>
  </si>
  <si>
    <t>DRENO ESPINHA DE PEIXE (SEÇÃO (0,40 X 0,40 M), COM TUBO DE PVC CORRUGADO RÍGIDO PERFURADO, DN 100 MM, ENCHIMENTO COM AREIA, INCLUSIVE CONEXÕES. AF_07/2021</t>
  </si>
  <si>
    <t>96,98</t>
  </si>
  <si>
    <t>DRENO ESPINHA DE PEIXE (SEÇÃO (0,40 X 0,40 M), COM TUBO DE PEAD CORRUGADO PERFURADO, DN 100 MM, ENCHIMENTO COM BRITA, ENVOLVIDO COM MANTA GEOTÊXTIL, INCLUSIVE CONEXÕES. AF_07/2021</t>
  </si>
  <si>
    <t>66,69</t>
  </si>
  <si>
    <t>DRENO ESPINHA DE PEIXE (SEÇÃO (0,40 X 0,40 M), COM TUBO DE PVC CORRUGADO RÍGIDO PERFURADO, DN 100 MM, ENCHIMENTO COM BRITA, ENVOLVIDO COM MANTA GEOTÊXTIL, INCLUSIVE CONEXÕES. AF_07/2021</t>
  </si>
  <si>
    <t>117,80</t>
  </si>
  <si>
    <t>DRENO ESPINHA DE PEIXE (SEÇÃO (0,50 X 0,80 M), COM TUBO DE PEAD CORRUGADO PERFURADO, DN 100 MM, ENCHIMENTO COM AREIA, INCLUSIVE CONEXÕES. AF_07/2021</t>
  </si>
  <si>
    <t>77,75</t>
  </si>
  <si>
    <t>DRENO ESPINHA DE PEIXE (SEÇÃO (0,50 X 0,80 M), COM TUBO DE PVC CORRUGADO RÍGIDO PERFURADO, DN 100 MM, ENCHIMENTO COM AREIA, INCLUSIVE CONEXÕES. AF_07/2021</t>
  </si>
  <si>
    <t>129,05</t>
  </si>
  <si>
    <t>DRENO ESPINHA DE PEIXE (SEÇÃO (0,50 X 0,80 M), COM TUBO DE PEAD CORRUGADO PERFURADO, DN 100 MM, ENCHIMENTO COM BRITA, ENVOLVIDO COM MANTA GEOTÊXTIL, INCLUSIVE CONEXÕES. AF_07/2021</t>
  </si>
  <si>
    <t>114,07</t>
  </si>
  <si>
    <t>DRENO ESPINHA DE PEIXE (SEÇÃO (0,50 X 0,80 M), COM TUBO DE PVC CORRUGADO RÍGIDO PERFURADO, DN 100 MM, ENCHIMENTO COM BRITA, ENVOLVIDO COM MANTA GEOTÊXTIL, INCLUSIVE CONEXÕES. AF_07/2021</t>
  </si>
  <si>
    <t>165,36</t>
  </si>
  <si>
    <t>TUBO DE PEAD CORRUGADO PERFURADO, DN 100 MM, PARA DRENO - FORNECIMENTO E ASSENTAMENTO. AF_07/2021</t>
  </si>
  <si>
    <t>12,44</t>
  </si>
  <si>
    <t>TUBO DE PVC CORRUGADO RÍGIDO PERFURADO, DN 100 MM, PARA DRENO - FORNECIMENTO E ASSENTAMENTO. AF_07/2021</t>
  </si>
  <si>
    <t>62,18</t>
  </si>
  <si>
    <t>TUBO DE CONCRETO SIMPLES POROSO, DN 200 MM, PARA DRENO - FORNECIMENTO E ASSENTAMENTO. AF_07/2021</t>
  </si>
  <si>
    <t>74,32</t>
  </si>
  <si>
    <t>LUVA DE PVC, SÉRIE NORMAL, PARA ESGOTO PREDIAL, DN 100 MM, INSTALADA EM DRENO  - FORNECIMENTO E INSTALAÇÃO. AF_07/2021</t>
  </si>
  <si>
    <t>28,74</t>
  </si>
  <si>
    <t>JUNÇÃO SIMPLES DE PVC, 45 GRAUS, SÉRIE NORMAL, PARA ESGOTO PREDIAL, DN 100 MM, INSTALADA EM DRENO - FORNECIMENTO E INSTALAÇÃO. AF_07/2021</t>
  </si>
  <si>
    <t>68,47</t>
  </si>
  <si>
    <t>JUNÇÃO DUPLA DE PVC, SÉRIE NORMAL, PARA ESGOTO PREDIAL, DN 100 X 100 X 100 MM, INSTALADA EM DRENO  - FORNECIMENTO E INSTALAÇÃO. AF_07/2021</t>
  </si>
  <si>
    <t>86,44</t>
  </si>
  <si>
    <t>GEOTÊXTIL NÃO TECIDO 100% POLIÉSTER, RESISTÊNCIA A TRAÇÃO DE 9 KN/M (RT - 9), INSTALADO EM DRENO - FORNECIMENTO E INSTALAÇÃO. AF_07/2021</t>
  </si>
  <si>
    <t>8,19</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</si>
  <si>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</si>
  <si>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</si>
  <si>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22,01</t>
  </si>
  <si>
    <t>ENCHIMENTO DE AREIA PARA DRENO, LANÇAMENTO MECANIZADO. AF_07/2021</t>
  </si>
  <si>
    <t>129,09</t>
  </si>
  <si>
    <t>ENCHIMENTO DE BRITA PARA DRENO, LANÇAMENTO MECANIZADO. AF_07/2021</t>
  </si>
  <si>
    <t>148,62</t>
  </si>
  <si>
    <t>ENCHIMENTO DE AREIA PARA DRENO, LANÇAMENTO MANUAL. AF_07/2021</t>
  </si>
  <si>
    <t>143,31</t>
  </si>
  <si>
    <t>ENCHIMENTO DE BRITA PARA DRENO, LANÇAMENTO MANUAL. AF_07/2021</t>
  </si>
  <si>
    <t>162,84</t>
  </si>
  <si>
    <t>DRENO EM MURO DE CONTENÇÃO, EXECUTADO NO PÉ DO MURO, COM TUBO DE PEAD CORRUGADO FLEXÍVEL PERFURADO, ENCHIMENTO COM BRITA, ENVOLVIDO COM MANTA GEOTÊXTIL. AF_07/2021</t>
  </si>
  <si>
    <t>55,38</t>
  </si>
  <si>
    <t>DRENO EM MURO DE CONTENÇÃO, EXECUTADO NO PÉ DO MURO, COM TUBO DE PVC CORRUGADO FLEXÍVEL PERFURADO, ENCHIMENTO COM BRITA, ENVOLVIDO COM MANTA GEOTÊXTIL. AF_07/2021</t>
  </si>
  <si>
    <t>55,94</t>
  </si>
  <si>
    <t>DRENO BARBACÃ, DN 100 MM, COM MATERIAL DRENANTE. AF_07/2021</t>
  </si>
  <si>
    <t>31,98</t>
  </si>
  <si>
    <t>DRENO BARBACÃ, DN 75 MM, COM MATERIAL DRENANTE. AF_07/2021</t>
  </si>
  <si>
    <t>31,32</t>
  </si>
  <si>
    <t>DRENO BARBACÃ, DN 50 MM, COM MATERIAL DRENANTE. AF_07/2021</t>
  </si>
  <si>
    <t>29,35</t>
  </si>
  <si>
    <t>GEOTÊXTIL NÃO TECIDO 100% POLIÉSTER, RESISTÊNCIA A TRAÇÃO DE 31 KN/M (RT-31), INSTALADO EM DRENO - FORNECIMENTO E INSTALAÇÃO. AF_07/2021</t>
  </si>
  <si>
    <t>26,25</t>
  </si>
  <si>
    <t>MURO DE GABIÃO, ENCHIMENTO COM PEDRA DE MÃO TIPO RACHÃO, DE GRAVIDADE, COM GAIOLAS DE COMPRIMENTO IGUAL A 2 M, PARA MUROS COM ALTURA MENOR OU IGUAL A 4 M  FORNECIMENTO E EXECUÇÃO. AF_12/2015</t>
  </si>
  <si>
    <t>810,05</t>
  </si>
  <si>
    <t>MURO DE GABIÃO, ENCHIMENTO COM PEDRA DE MÃO TIPO RACHÃO, DE GRAVIDADE, COM GAIOLAS DE COMPRIMENTO IGUAL A 5 M, PARA MUROS COM ALTURA MENOR OU IGUAL A 4 M  FORNECIMENTO E EXECUÇÃO. AF_12/2015</t>
  </si>
  <si>
    <t>770,45</t>
  </si>
  <si>
    <t>MURO DE GABIÃO, ENCHIMENTO COM PEDRA DE MÃO TIPO RACHÃO, DE GRAVIDADE, COM GAIOLAS DE COMPRIMENTO IGUAL A 2 M, PARA MUROS COM ALTURA MAIOR QUE 4 M E MENOR OU IGUAL A 6 M  FORNECIMENTO E EXECUÇÃO. AF_12/2015</t>
  </si>
  <si>
    <t>1.008,98</t>
  </si>
  <si>
    <t>MURO DE GABIÃO, ENCHIMENTO COM PEDRA DE MÃO TIPO RACHÃO, DE GRAVIDADE, COM GAIOLAS DE COMPRIMENTO IGUAL A 5 M, PARA MUROS COM ALTURA MAIOR QUE 4 M E MENOR OU IGUAL A 6 M   FORNECIMENTO E EXECUÇÃO. AF_12/2015</t>
  </si>
  <si>
    <t>917,81</t>
  </si>
  <si>
    <t>MURO DE GABIÃO, ENCHIMENTO COM PEDRA DE MÃO TIPO RACHÃO, DE GRAVIDADE, COM GAIOLAS DE COMPRIMENTO IGUAL A 2 M, PARA MUROS COM ALTURA MAIOR QUE 6 M E MENOR OU IGUAL A 10 M   FORNECIMENTO E EXECUÇÃO. AF_12/2015</t>
  </si>
  <si>
    <t>1.121,92</t>
  </si>
  <si>
    <t>MURO DE GABIÃO, ENCHIMENTO COM PEDRA DE MÃO TIPO RACHÃO, DE GRAVIDADE, COM GAIOLAS DE COMPRIMENTO IGUAL A 5 M, PARA MUROS COM ALTURA MAIOR QUE 6 M E MENOR OU IGUAL A 10 M FORNECIMENTO E EXECUÇÃO. AF_12/2015</t>
  </si>
  <si>
    <t>1.001,94</t>
  </si>
  <si>
    <t>MURO DE GABIÃO, ENCHIMENTO COM PEDRA DE MÃO TIPO RACHÃO, COM SOLO REFORÇADO, PARA MUROS COM ALTURA MENOR OU IGUAL A 4 M   FORNECIMENTO E EXECUÇÃO. AF_12/2015</t>
  </si>
  <si>
    <t>1.159,34</t>
  </si>
  <si>
    <t>MURO DE GABIÃO, ENCHIMENTO COM PEDRA DE MÃO TIPO RACHÃO, COM SOLO REFORÇADO, PARA MUROS COM ALTURA MAIOR QUE 4 M E MENOR OU IGUAL A 12 M   FORNECIMENTO E EXECUÇÃO. AF_12/2015</t>
  </si>
  <si>
    <t>2.002,60</t>
  </si>
  <si>
    <t>MURO DE GABIÃO, ENCHIMENTO COM PEDRA DE MÃO TIPO RACHÃO, COM SOLO REFORÇADO, PARA MUROS COM ALTURA MAIOR QUE 12 M E MENOR OU IGUAL A 20 M    FORNECIMENTO E EXECUÇÃO. AF_12/2015</t>
  </si>
  <si>
    <t>2.492,43</t>
  </si>
  <si>
    <t>MURO DE GABIÃO, ENCHIMENTO COM PEDRA DE MÃO TIPO RACHÃO, COM SOLO REFORÇADO, PARA MUROS COM ALTURA MAIOR QUE 20 M E MENOR OU IGUAL A 28 M   FORNECIMENTO E EXECUÇÃO. AF_12/2015</t>
  </si>
  <si>
    <t>2.980,29</t>
  </si>
  <si>
    <t>MURO DE GABIÃO, ENCHIMENTO COM RESÍDUO DE CONSTRUÇÃO E DEMOLIÇÃO, DE GRAVIDADE, COM GAIOLA TRAPEZOIDAL DE COMPRIMENTO IGUAL A 2 M, PARA MUROS COM ALTURA MENOR OU IGUAL A 2 M   FORNECIMENTO E EXECUÇÃO. AF_12/2015</t>
  </si>
  <si>
    <t>773,89</t>
  </si>
  <si>
    <t>MURO DE GABIÃO, ENCHIMENTO COM RESÍDUO DE CONSTRUÇÃO E DEMOLIÇÃO, DE GRAVIDADE, COM GAIOLA TRAPEZOIDAL DE COMPRIMENTO IGUAL A 2 M, PARA MUROS COM ALTURA MAIOR QUE 2 M E MENOR OU IGUAL A 4 M    FORNECIMENTO E EXECUÇÃO. AF_12/2015</t>
  </si>
  <si>
    <t>707,60</t>
  </si>
  <si>
    <t>296,69</t>
  </si>
  <si>
    <t>336,50</t>
  </si>
  <si>
    <t>384,88</t>
  </si>
  <si>
    <t>913,58</t>
  </si>
  <si>
    <t>122,34</t>
  </si>
  <si>
    <t>135,13</t>
  </si>
  <si>
    <t>194,41</t>
  </si>
  <si>
    <t>143,23</t>
  </si>
  <si>
    <t>158,20</t>
  </si>
  <si>
    <t>205,94</t>
  </si>
  <si>
    <t>220,93</t>
  </si>
  <si>
    <t>139,96</t>
  </si>
  <si>
    <t>163,62</t>
  </si>
  <si>
    <t>148,01</t>
  </si>
  <si>
    <t>171,39</t>
  </si>
  <si>
    <t>163,36</t>
  </si>
  <si>
    <t>188,93</t>
  </si>
  <si>
    <t>177,65</t>
  </si>
  <si>
    <t>202,84</t>
  </si>
  <si>
    <t>138,01</t>
  </si>
  <si>
    <t>151,26</t>
  </si>
  <si>
    <t>199,35</t>
  </si>
  <si>
    <t>212,80</t>
  </si>
  <si>
    <t>155,95</t>
  </si>
  <si>
    <t>171,64</t>
  </si>
  <si>
    <t>219,94</t>
  </si>
  <si>
    <t>236,10</t>
  </si>
  <si>
    <t>149,79</t>
  </si>
  <si>
    <t>174,00</t>
  </si>
  <si>
    <t>153,48</t>
  </si>
  <si>
    <t>177,44</t>
  </si>
  <si>
    <t>172,91</t>
  </si>
  <si>
    <t>199,19</t>
  </si>
  <si>
    <t>184,02</t>
  </si>
  <si>
    <t>210,10</t>
  </si>
  <si>
    <t>269,02</t>
  </si>
  <si>
    <t>248,43</t>
  </si>
  <si>
    <t>236,15</t>
  </si>
  <si>
    <t>227,46</t>
  </si>
  <si>
    <t>220,64</t>
  </si>
  <si>
    <t>283,96</t>
  </si>
  <si>
    <t>262,18</t>
  </si>
  <si>
    <t>249,29</t>
  </si>
  <si>
    <t>240,24</t>
  </si>
  <si>
    <t>233,16</t>
  </si>
  <si>
    <t>255,05</t>
  </si>
  <si>
    <t>234,46</t>
  </si>
  <si>
    <t>222,26</t>
  </si>
  <si>
    <t>209,73</t>
  </si>
  <si>
    <t>206,82</t>
  </si>
  <si>
    <t>269,95</t>
  </si>
  <si>
    <t>248,20</t>
  </si>
  <si>
    <t>235,39</t>
  </si>
  <si>
    <t>226,41</t>
  </si>
  <si>
    <t>211,90</t>
  </si>
  <si>
    <t>EXECUÇÃO DE PROTEÇÃO DA CABEÇA DO TIRANTE COM USO DE FÔRMAS EM CHAPA COMPENSADA PLASTIFICADA DE MADEIRA E CONCRETO FCK =15 MPA. AF_07/2016</t>
  </si>
  <si>
    <t>38,86</t>
  </si>
  <si>
    <t>CONTENÇÃO EM PERFIL PRANCHADO COM PRANCHÃO DE MADEIRA, PERFIS ESPAÇADOS A 1,5 M PARA 1 SUBSOLO. AF_07/2019</t>
  </si>
  <si>
    <t>958,26</t>
  </si>
  <si>
    <t>CONTENÇÃO EM PERFIL PRANCHADO COM PRANCHÃO DE MADEIRA, PERFIS ESPAÇADOS A 1,5 M PARA 2 OU MAIS SUBSOLOS. AF_07/2019</t>
  </si>
  <si>
    <t>589,22</t>
  </si>
  <si>
    <t>CONTENÇÃO EM PERFIL PRANCHADO COM PRANCHÃO DE MADEIRA, PERFIS ESPAÇADOS A 2 M PARA 1 SUBSOLO. AF_07/2019</t>
  </si>
  <si>
    <t>757,88</t>
  </si>
  <si>
    <t>CONTENÇÃO EM PERFIL PRANCHADO COM PRANCHÃO DE MADEIRA, PERFIS ESPAÇADOS A 2 M PARA 2 OU MAIS SUBSOLOS. AF_07/2019</t>
  </si>
  <si>
    <t>481,10</t>
  </si>
  <si>
    <t>FABRICAÇÃO, MONTAGEM E DESMONTAGEM DE FÔRMA PARA CORTINA DE CONTENÇÃO, EM CHAPA DE MADEIRA COMPENSADA PLASTIFICADA, E = 18 MM, 10 UTILIZAÇÕES. AF_07/2019</t>
  </si>
  <si>
    <t>44,86</t>
  </si>
  <si>
    <t>ARMAÇÃO DE CORTINA DE CONTENÇÃO EM CONCRETO ARMADO, COM AÇO CA-50 DE 6,3 MM - MONTAGEM. AF_07/2019</t>
  </si>
  <si>
    <t>16,41</t>
  </si>
  <si>
    <t>ARMAÇÃO DE CORTINA DE CONTENÇÃO EM CONCRETO ARMADO, COM AÇO CA-50 DE 8 MM - MONTAGEM. AF_07/2019</t>
  </si>
  <si>
    <t>ARMAÇÃO DE CORTINA DE CONTENÇÃO EM CONCRETO ARMADO, COM AÇO CA-50 DE 10 MM - MONTAGEM. AF_07/2019</t>
  </si>
  <si>
    <t>13,48</t>
  </si>
  <si>
    <t>ARMAÇÃO DE CORTINA DE CONTENÇÃO EM CONCRETO ARMADO, COM AÇO CA-50 DE 12,5 MM - MONTAGEM. AF_07/2019</t>
  </si>
  <si>
    <t>11,38</t>
  </si>
  <si>
    <t>ARMAÇÃO DE CORTINA DE CONTENÇÃO EM CONCRETO ARMADO, COM AÇO CA-50 DE 16 MM - MONTAGEM. AF_07/2019</t>
  </si>
  <si>
    <t>10,68</t>
  </si>
  <si>
    <t>ARMAÇÃO DE CORTINA DE CONTENÇÃO EM CONCRETO ARMADO, COM AÇO CA-50 DE 20 MM - MONTAGEM. AF_07/2019</t>
  </si>
  <si>
    <t>11,83</t>
  </si>
  <si>
    <t>ARMAÇÃO DE CORTINA DE CONTENÇÃO EM CONCRETO ARMADO, COM AÇO CA-50 DE 25 MM - MONTAGEM. AF_07/2019</t>
  </si>
  <si>
    <t>11,50</t>
  </si>
  <si>
    <t>CONCRETAGEM DE CORTINA DE CONTENÇÃO, ATRAVÉS DE BOMBA   LANÇAMENTO, ADENSAMENTO E ACABAMENTO. AF_07/2019</t>
  </si>
  <si>
    <t>582,30</t>
  </si>
  <si>
    <t>CANALETA MEIA CANA PRÉ-MOLDADA DE CONCRETO (D = 20 CM) - FORNECIMENTO E INSTALAÇÃO. AF_08/2021</t>
  </si>
  <si>
    <t>59,62</t>
  </si>
  <si>
    <t>CANALETA MEIA CANA PRÉ-MOLDADA DE CONCRETO (D = 30 CM) - FORNECIMENTO E INSTALAÇÃO. AF_08/2021</t>
  </si>
  <si>
    <t>72,43</t>
  </si>
  <si>
    <t>CANALETA MEIA CANA PRÉ-MOLDADA DE CONCRETO (D = 40 CM) - FORNECIMENTO E INSTALAÇÃO. AF_08/2021</t>
  </si>
  <si>
    <t>93,98</t>
  </si>
  <si>
    <t>CANALETA MEIA CANA PRÉ-MOLDADA DE CONCRETO (D = 50 CM) - FORNECIMENTO E INSTALAÇÃO. AF_08/2021</t>
  </si>
  <si>
    <t>141,00</t>
  </si>
  <si>
    <t>CANALETA MEIA CANA PRÉ-MOLDADA DE CONCRETO (D = 60 CM) - FORNECIMENTO E INSTALAÇÃO. AF_08/2021</t>
  </si>
  <si>
    <t>183,41</t>
  </si>
  <si>
    <t>CANALETA MEIA CANA PRÉ-MOLDADA DE CONCRETO (D = 80 CM) - FORNECIMENTO E INSTALAÇÃO. AF_08/2021</t>
  </si>
  <si>
    <t>318,87</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</si>
  <si>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</si>
  <si>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</si>
  <si>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77,59</t>
  </si>
  <si>
    <t>EXECUÇÃO DE CANALETA DE CONCRETO MOLDADO IN LOCO, ESPESSURA DE 0,08 M, GEOMETRIA TRAPEZOIDAL (DIMENSÕES INTERNAS: B=1M; B=0,5 M; H=0,25 M). AF_08/2021</t>
  </si>
  <si>
    <t>102,33</t>
  </si>
  <si>
    <t>EXECUÇÃO DE CANALETA DE CONCRETO MOLDADO IN LOCO, ESPESSURA DE 0,08 M, GEOMETRIA TRAPEZOIDAL (DIMENSÕES INTERNAS: B=1,074 M; B=0,534 M; H=0,27 M). AF_08/2021</t>
  </si>
  <si>
    <t>98,26</t>
  </si>
  <si>
    <t>EXECUÇÃO DE CANALETA DE CONCRETO MOLDADO IN LOCO, ESPESSURA DE 0,08 M, GEOMETRIA TRAPEZOIDAL (DIMENSÕES INTERNAS: B=1,4 M; B=0,7 M; H=0,35 M). AF_08/2021</t>
  </si>
  <si>
    <t>124,21</t>
  </si>
  <si>
    <t>EXECUÇÃO DE CANALETA DE CONCRETO MOLDADO IN LOCO, ESPESSURA DE 0,08 M, GEOMETRIA TRAPEZOIDAL (DIMENSÕES INTERNAS: B=1,474 M; B=0,934 M; H=0,27 M). AF_08/2021</t>
  </si>
  <si>
    <t>124,72</t>
  </si>
  <si>
    <t>GRELHA DE FERRO FUNDIDO SIMPLES COM REQUADRO, 150 X 1000 MM, ASSENTADA COM ARGAMASSA 1 : 3 CIMENTO: AREIA - FORNECIMENTO E INSTALAÇÃO. AF_08/2021</t>
  </si>
  <si>
    <t>244,04</t>
  </si>
  <si>
    <t>GRELHA DE FERRO FUNDIDO SIMPLES COM REQUADRO, 200 X 1000 MM, ASSENTADA COM ARGAMASSA 1 : 3 CIMENTO: AREIA - FORNECIMENTO E INSTALAÇÃO. AF_08/2021</t>
  </si>
  <si>
    <t>302,95</t>
  </si>
  <si>
    <t>GRELHA DE FERRO FUNDIDO SIMPLES COM REQUADRO, 300 X 1000 MM, ASSENTADA COM ARGAMASSA 1 : 3 CIMENTO: AREIA - FORNECIMENTO E INSTALAÇÃO. AF_08/2021</t>
  </si>
  <si>
    <t>420,84</t>
  </si>
  <si>
    <t>CAIXA COM GRELHA RETANGULAR DE FERRO FUNDIDO, EM ALVENARIA COM TIJOLOS CERÂMICOS MACIÇOS, DIMENSÕES INTERNAS: 0,15 X 1,00 X 0,3 M. AF_08/2021</t>
  </si>
  <si>
    <t>644,63</t>
  </si>
  <si>
    <t>CAIXA COM GRELHA RETANGULAR DE FERRO FUNDIDO, EM ALVENARIA COM TIJOLOS CERÂMICOS MACIÇOS, DIMENSÕES INTERNAS: 0,20 X 1,00 X 0,4 M. AF_08/2021</t>
  </si>
  <si>
    <t>880,05</t>
  </si>
  <si>
    <t>CAIXA COM GRELHA RETANGULAR DE FERRO FUNDIDO, EM ALVENARIA COM TIJOLOS CERÂMICOS MACIÇOS, DIMENSÕES INTERNAS: 0,30 X 1,00 X 0,5 M. AF_08/2021</t>
  </si>
  <si>
    <t>1.157,34</t>
  </si>
  <si>
    <t>CAIXA COM GRELHA SIMPLES RETANGULAR, EM CONCRETO PRÉ-MOLDADO, DIMENSÕES INTERNAS: 0,6X1,0X1,0 M. AF_12/2020</t>
  </si>
  <si>
    <t>1.509,64</t>
  </si>
  <si>
    <t>CAIXA COM GRELHA DUPLA RETANGULAR, EM CONCRETO PRÉ-MOLDADO, DIMENSÕES INTERNAS: 0,5X2,2X1,0 M. AF_12/2020</t>
  </si>
  <si>
    <t>2.895,99</t>
  </si>
  <si>
    <t>CAIXA PARA BOCA DE LOBO SIMPLES RETANGULAR, EM CONCRETO PRÉ-MOLDADO, DIMENSÕES INTERNAS: 0,6X1,0X1,2 M. AF_12/2020</t>
  </si>
  <si>
    <t>1.145,66</t>
  </si>
  <si>
    <t>CAIXA PARA BOCA DE LOBO DUPLA RETANGULAR, EM CONCRETO PRÉ-MOLDADO, DIMENSÕES INTERNAS: 0,6X2,2X1,2 M. AF_12/2020</t>
  </si>
  <si>
    <t>2.202,16</t>
  </si>
  <si>
    <t>CAIXA COM GRELHA SIMPLES RETANGULAR, EM ALVENARIA COM TIJOLOS CERÂMICOS MACIÇOS, DIMENSÕES INTERNAS: 0,5X1X1 M. AF_12/2020</t>
  </si>
  <si>
    <t>2.101,19</t>
  </si>
  <si>
    <t>CAIXA COM GRELHA DUPLA RETANGULAR, EM ALVENARIA COM TIJOLOS CERÂMICOS MACIÇOS, DIMENSÕES INTERNAS: 0,5X2,2X1 M. AF_12/2020</t>
  </si>
  <si>
    <t>3.900,05</t>
  </si>
  <si>
    <t>CAIXA PARA BOCA DE LOBO SIMPLES RETANGULAR, EM ALVENARIA COM TIJOLOS CERÂMICOS MACIÇOS, DIMENSÕES INTERNAS: 0,6X1X1,2 M. AF_12/2020</t>
  </si>
  <si>
    <t>1.949,56</t>
  </si>
  <si>
    <t>CAIXA PARA BOCA DE LOBO DUPLA RETANGULAR, EM ALVENARIA COM TIJOLOS CERÂMICOS MACIÇOS, DIMENSÕES INTERNAS: 0,6X2,2X1,2 M. AF_12/2020</t>
  </si>
  <si>
    <t>3.433,32</t>
  </si>
  <si>
    <t>CAIXA PARA BOCA DE LOBO COMBINADA COM GRELHA RETANGULAR, EM ALVENARIA COM TIJOLOS CERÂMICOS MACIÇOS, DIMENSÕES INTERNAS: 1,3X1X1,2 M. AF_12/2020</t>
  </si>
  <si>
    <t>3.284,32</t>
  </si>
  <si>
    <t>CAIXA PARA BOCA DE LOBO DUPLA COMBINADA COM GRELHA RETANGULAR, EM ALVENARIA COM TIJOLOS CERÂMICOS MACIÇOS, DIMENSÕES INTERNAS: 1,3X2,2X1,2 M. AF_12/2020</t>
  </si>
  <si>
    <t>5.731,86</t>
  </si>
  <si>
    <t>CAIXA COM GRELHA SIMPLES RETANGULAR, EM ALVENARIA COM BLOCOS DE CONCRETO, DIMENSÕES INTERNAS: 0,5X1X1 M. AF_12/2020</t>
  </si>
  <si>
    <t>1.629,38</t>
  </si>
  <si>
    <t>CAIXA COM GRELHA DUPLA RETANGULAR, EM ALVENARIA COM BLOCOS DE CONCRETO, DIMENSÕES INTERNAS: 0,5X2,2X1 M. AF_12/2020</t>
  </si>
  <si>
    <t>3.465,59</t>
  </si>
  <si>
    <t>CAIXA PARA BOCA DE LOBO SIMPLES RETANGULAR, EM ALVENARIA COM BLOCOS DE CONCRETO, DIMENSÕES INTERNAS: 0,6X1X1,2 M. AF_12/2020</t>
  </si>
  <si>
    <t>1.551,77</t>
  </si>
  <si>
    <t>CAIXA PARA BOCA DE LOBO DUPLA RETANGULAR, EM ALVENARIA COM BLOCOS DE CONCRETO, DIMENSÕES INTERNAS: 0,6X2,2X1,2 M. AF_12/2020</t>
  </si>
  <si>
    <t>2.792,73</t>
  </si>
  <si>
    <t>CAIXA PARA BOCA DE LOBO COMBINADA COM GRELHA RETANGULAR, EM ALVENARIA COM BLOCOS DE CONCRETO, DIMENSÕES INTERNAS: 1,3X1X1,2 M. AF_12/2020</t>
  </si>
  <si>
    <t>2.706,64</t>
  </si>
  <si>
    <t>CAIXA PARA BOCA DE LOBO DUPLA COMBINADA COM GRELHA RETANGULAR, EM ALVENARIA COM BLOCOS DE CONCRETO, DIMENSÕES INTERNAS: 1,3X2,2X1,2 M. AF_12/2020</t>
  </si>
  <si>
    <t>5.082,65</t>
  </si>
  <si>
    <t>POÇO DE INSPEÇÃO CIRCULAR PARA ESGOTO, EM CONCRETO PRÉ-MOLDADO, DIÂMETRO INTERNO = 0,60 M, PROFUNDIDADE = 0,90 M, EXCLUINDO TAMPÃO. AF_12/2020_PA</t>
  </si>
  <si>
    <t>639,53</t>
  </si>
  <si>
    <t>POÇO DE INSPEÇÃO CIRCULAR PARA ESGOTO, EM CONCRETO PRÉ-MOLDADO, DIÂMETRO INTERNO = 0,60 M, PROFUNDIDADE = 1,40 M, EXCLUINDO TAMPÃO. AF_12/2020_PA</t>
  </si>
  <si>
    <t>842,12</t>
  </si>
  <si>
    <t>POÇO DE INSPEÇÃO CIRCULAR PARA ESGOTO, EM ALVENARIA COM TIJOLOS CERÂMICOS MACIÇOS, DIÂMETRO INTERNO = 0,60 M, PROFUNDIDADE = 0,95 M, EXCLUINDO TAMPÃO. AF_12/2020_PA</t>
  </si>
  <si>
    <t>1.256,44</t>
  </si>
  <si>
    <t>POÇO DE INSPEÇÃO CIRCULAR PARA ESGOTO, EM ALVENARIA COM TIJOLOS CERÂMICOS MACIÇOS, DIÂMETRO INTERNO = 0,60 M, PROFUNDIDADE = 1,45 M, EXCLUINDO TAMPÃO. AF_12/2020_PA</t>
  </si>
  <si>
    <t>1.778,82</t>
  </si>
  <si>
    <t>BASE PARA POÇO DE VISITA CIRCULAR PARA ESGOTO, EM CONCRETO PRÉ-MOLDADO, DIÂMETRO INTERNO = 0,80 M, PROFUNDIDADE = 1,35 M, EXCLUINDO TAMPÃO. AF_12/2020_PA</t>
  </si>
  <si>
    <t>1.218,37</t>
  </si>
  <si>
    <t>BASE PARA POÇO DE VISITA CIRCULAR PARA  ESGOTO, EM ALVENARIA COM TIJOLOS CERÂMICOS MACIÇOS, DIÂMETRO INTERNO = 0,80 M, PROFUNDIDADE = 1,40 M, EXCLUINDO TAMPÃO. AF_12/2020_PA</t>
  </si>
  <si>
    <t>2.295,27</t>
  </si>
  <si>
    <t>ACRÉSCIMO PARA POÇO DE VISITA CIRCULAR PARA ESGOTO, EM ALVENARIA COM TIJOLOS CERÂMICOS MACIÇOS, DIÂMETRO INTERNO = 0,8 M. AF_12/2020</t>
  </si>
  <si>
    <t>1.302,75</t>
  </si>
  <si>
    <t>ACRÉSCIMO PARA POÇO DE VISITA CIRCULAR PARA ESGOTO, EM CONCRETO PRÉ-MOLDADO, DIÂMETRO INTERNO = 1 M. AF_12/2020</t>
  </si>
  <si>
    <t>713,76</t>
  </si>
  <si>
    <t>ACRÉSCIMO PARA POÇO DE VISITA CIRCULAR PARA  ESGOTO, EM ALVENARIA COM TIJOLOS CERÂMICOS MACIÇOS, DIÂMETRO INTERNO = 1 M. AF_12/2020</t>
  </si>
  <si>
    <t>1.574,98</t>
  </si>
  <si>
    <t>ACRÉSCIMO PARA POÇO DE VISITA CIRCULAR PARA ESGOTO, EM CONCRETO PRÉ-MOLDADO, DIÂMETRO INTERNO = 1,2 M. AF_12/2020</t>
  </si>
  <si>
    <t>953,04</t>
  </si>
  <si>
    <t>BASE PARA POÇO DE VISITA CIRCULAR PARA  ESGOTO, EM ALVENARIA COM TIJOLOS CERÂMICOS MACIÇOS, DIÂMETRO INTERNO = 1,20 M, PROFUNDIDADE = 1,40 M, EXCLUINDO TAMPÃO. AF_12/2020_PA</t>
  </si>
  <si>
    <t>3.348,15</t>
  </si>
  <si>
    <t>ACRÉSCIMO PARA POÇO DE VISITA CIRCULAR PARA ESGOTO, EM ALVENARIA COM TIJOLOS CERÂMICOS MACIÇOS, DIÂMETRO INTERNO = 1,2 M. AF_12/2020</t>
  </si>
  <si>
    <t>1.847,14</t>
  </si>
  <si>
    <t>ACRÉSCIMO PARA POÇO DE VISITA CIRCULAR PARA  ESGOTO, EM CONCRETO PRÉ-MOLDADO, DIÂMETRO INTERNO = 1,5 M. AF_12/2020</t>
  </si>
  <si>
    <t>1.308,14</t>
  </si>
  <si>
    <t>BASE PARA POÇO DE VISITA CIRCULAR PARA ESGOTO, EM ALVENARIA COM TIJOLOS CERÂMICOS MACIÇOS, DIÂMETRO INTERNO = 1,50 M, PROFUNDIDADE = 1,40 M, EXCLUINDO TAMPÃO. AF_12/2020_PA</t>
  </si>
  <si>
    <t>4.271,95</t>
  </si>
  <si>
    <t>ACRÉSCIMO PARA POÇO DE VISITA CIRCULAR PARA  ESGOTO, EM ALVENARIA COM TIJOLOS CERÂMICOS MACIÇOS, DIÂMETRO INTERNO = 1,5 M. AF_12/2020</t>
  </si>
  <si>
    <t>2.255,47</t>
  </si>
  <si>
    <t>BASE PARA POÇO DE VISITA RETANGULAR PARA  ESGOTO, EM ALVENARIA COM BLOCOS DE CONCRETO, DIMENSÕES INTERNAS = 1X1 M, PROFUNDIDADE = 1,40 M, EXCLUINDO TAMPÃO. AF_12/2020_PA</t>
  </si>
  <si>
    <t>2.834,86</t>
  </si>
  <si>
    <t>ACRÉSCIMO PARA POÇO DE VISITA RETANGULAR PARA ESGOTO, EM ALVENARIA COM BLOCOS DE CONCRETO, DIMENSÕES INTERNAS = 1X1 M. AF_12/2020</t>
  </si>
  <si>
    <t>1.423,63</t>
  </si>
  <si>
    <t>BASE PARA POÇO DE VISITA RETANGULAR PARA ESGOTO, EM ALVENARIA COM BLOCOS DE CONCRETO, DIMENSÕES INTERNAS = 1X1,5 M, PROFUNDIDADE = 1,40 M, EXCLUINDO TAMPÃO. AF_12/2020_PA</t>
  </si>
  <si>
    <t>3.578,11</t>
  </si>
  <si>
    <t>ACRÉSCIMO PARA POÇO DE VISITA RETANGULAR PARA ESGOTO, EM ALVENARIA COM BLOCOS DE CONCRETO, DIMENSÕES INTERNAS = 1X1,5 M. AF_12/2020</t>
  </si>
  <si>
    <t>1.701,70</t>
  </si>
  <si>
    <t>ACRÉSCIMO PARA POÇO DE VISITA RETANGULAR PARA ESGOTO, EM ALVENARIA COM BLOCOS DE CONCRETO, DIMENSÕES INTERNAS = 1X2 M. AF_12/2020</t>
  </si>
  <si>
    <t>1.979,86</t>
  </si>
  <si>
    <t>ACRÉSCIMO PARA POÇO DE VISITA RETANGULAR PARA ESGOTO, EM ALVENARIA COM BLOCOS DE CONCRETO, DIMENSÕES INTERNAS = 1X2,5 M. AF_12/2020</t>
  </si>
  <si>
    <t>2.257,94</t>
  </si>
  <si>
    <t>BASE PARA POÇO DE VISITA RETANGULAR PARA ESGOTO, EM ALVENARIA COM BLOCOS DE CONCRETO, DIMENSÕES INTERNAS = 1X3 M, PROFUNDIDADE = 1,40 M, EXCLUINDO TAMPÃO. AF_12/2020_PA</t>
  </si>
  <si>
    <t>5.846,15</t>
  </si>
  <si>
    <t>ACRÉSCIMO PARA POÇO DE VISITA RETANGULAR PARA ESGOTO, EM ALVENARIA COM BLOCOS DE CONCRETO, DIMENSÕES INTERNAS = 1X3 M. AF_12/2020</t>
  </si>
  <si>
    <t>2.536,09</t>
  </si>
  <si>
    <t>ACRÉSCIMO PARA POÇO DE VISITA RETANGULAR PARA ESGOTO, EM ALVENARIA COM BLOCOS DE CONCRETO, DIMENSÕES INTERNAS = 1X3,5 M. AF_12/2020</t>
  </si>
  <si>
    <t>2.814,22</t>
  </si>
  <si>
    <t>BASE PARA POÇO DE VISITA RETANGULAR PARA ESGOTO, EM ALVENARIA COM BLOCOS DE CONCRETO, DIMENSÕES INTERNAS = 1X4 M, PROFUNDIDADE = 1,40 M, EXCLUINDO TAMPÃO. AF_12/2020_PA</t>
  </si>
  <si>
    <t>7.342,33</t>
  </si>
  <si>
    <t>ACRÉSCIMO PARA POÇO DE VISITA RETANGULAR PARA ESGOTO, EM ALVENARIA COM BLOCOS DE CONCRETO, DIMENSÕES INTERNAS = 1X4 M. AF_12/2020</t>
  </si>
  <si>
    <t>3.092,29</t>
  </si>
  <si>
    <t>BASE PARA POÇO DE VISITA RETANGULAR PARA ESGOTO, EM ALVENARIA COM BLOCOS DE CONCRETO, DIMENSÕES INTERNAS = 1,5X1,5 M, PROFUNDIDADE = 1,45 M, EXCLUINDO TAMPÃO . AF_12/2020_PA</t>
  </si>
  <si>
    <t>4.409,84</t>
  </si>
  <si>
    <t>ACRÉSCIMO PARA POÇO DE VISITA RETANGULAR PARA ESGOTO, EM ALVENARIA COM BLOCOS DE CONCRETO, DIMENSÕES INTERNAS = 1,5X1,5 M. AF_12/2020</t>
  </si>
  <si>
    <t>BASE PARA POÇO DE VISITA RETANGULAR PARA ESGOTO, EM ALVENARIA COM BLOCOS DE CONCRETO, DIMENSÕES INTERNAS = 1,5X2 M, PROFUNDIDADE = 1,40 M, EXCLUINDO TAMPÃO. AF_12/2020_PA</t>
  </si>
  <si>
    <t>5.372,89</t>
  </si>
  <si>
    <t>ACRÉSCIMO PARA POÇO DE VISITA RETANGULAR PARA ESGOTO, EM ALVENARIA COM BLOCOS DE CONCRETO, DIMENSÕES INTERNAS = 1,5X2 M. AF_12/2020</t>
  </si>
  <si>
    <t>BASE PARA POÇO DE VISITA RETANGULAR PARA ESGOTO, EM ALVENARIA COM BLOCOS DE CONCRETO, DIMENSÕES INTERNAS = 1,5X2,5 M, PROFUNDIDADE = 1,40 M, EXCLUINDO TAMPÃO. AF_12/2020_PA</t>
  </si>
  <si>
    <t>6.305,62</t>
  </si>
  <si>
    <t>ACRÉSCIMO PARA POÇO DE VISITA RETANGULAR PARA ESGOTO, EM ALVENARIA COM BLOCOS DE CONCRETO, DIMENSÕES INTERNAS = 1,5X2,5 M. AF_12/2020</t>
  </si>
  <si>
    <t>BASE PARA POÇO DE VISITA RETANGULAR PARA ESGOTO, EM ALVENARIA COM BLOCOS DE CONCRETO, DIMENSÕES INTERNAS = 1,5X3 M, PROFUNDIDADE = 1,40 M, EXCLUINDO TAMPÃO. AF_12/2020_PA</t>
  </si>
  <si>
    <t>7.238,25</t>
  </si>
  <si>
    <t>ACRÉSCIMO PARA POÇO DE VISITA RETANGULAR PARA ESGOTO, EM ALVENARIA COM BLOCOS DE CONCRETO, DIMENSÕES INTERNAS = 1,5X3 M. AF_12/2020</t>
  </si>
  <si>
    <t>BASE PARA POÇO DE VISITA RETANGULAR PARA ESGOTO, EM ALVENARIA COM BLOCOS DE CONCRETO, DIMENSÕES INTERNAS = 1,5X3,5 M, PROFUNDIDADE = 1,40 M, EXCLUINDO TAMPÃO. AF_12/2020_PA</t>
  </si>
  <si>
    <t>8.171,02</t>
  </si>
  <si>
    <t>ACRÉSCIMO PARA POÇO DE VISITA RETANGULAR PARA ESGOTO, EM ALVENARIA COM BLOCOS DE CONCRETO, DIMENSÕES INTERNAS = 1,5X3,5 M. AF_12/2020</t>
  </si>
  <si>
    <t>BASE PARA POÇO DE VISITA RETANGULAR PARA ESGOTO, EM ALVENARIA COM BLOCOS DE CONCRETO, DIMENSÕES INTERNAS = 1,5X4 M, PROFUNDIDADE = 1,40 M, EXCLUINDO TAMPÃO. AF_12/2020_PA</t>
  </si>
  <si>
    <t>9.103,70</t>
  </si>
  <si>
    <t>ACRÉSCIMO PARA POÇO DE VISITA RETANGULAR PARA ESGOTO, EM ALVENARIA COM BLOCOS DE CONCRETO, DIMENSÕES INTERNAS = 1,5X4 M. AF_12/2020</t>
  </si>
  <si>
    <t>3.395,06</t>
  </si>
  <si>
    <t>BASE PARA POÇO DE VISITA RETANGULAR PARA ESGOTO, EM ALVENARIA COM BLOCOS DE CONCRETO, DIMENSÕES INTERNAS = 2X2 M, PROFUNDIDADE = 1,40 M, EXCLUINDO TAMPÃO. AF_12/2020_PA</t>
  </si>
  <si>
    <t>6.472,58</t>
  </si>
  <si>
    <t>ACRÉSCIMO PARA POÇO DE VISITA RETANGULAR PARA ESGOTO, EM ALVENARIA COM BLOCOS DE CONCRETO, DIMENSÕES INTERNAS = 2X2 M. AF_12/2020</t>
  </si>
  <si>
    <t>2.560,78</t>
  </si>
  <si>
    <t>BASE PARA POÇO DE VISITA RETANGULAR PARA ESGOTO, EM ALVENARIA COM BLOCOS DE CONCRETO, DIMENSÕES INTERNAS = 2X2,5 M, PROFUNDIDADE = 1,40 M, EXCLUINDO TAMPÃO. AF_12/2020_PA</t>
  </si>
  <si>
    <t>7.576,50</t>
  </si>
  <si>
    <t>ACRÉSCIMO PARA POÇO DE VISITA RETANGULAR PARA ESGOTO, EM ALVENARIA COM BLOCOS DE CONCRETO, DIMENSÕES INTERNAS = 2X2,5 M. AF_12/2020</t>
  </si>
  <si>
    <t>2.838,83</t>
  </si>
  <si>
    <t>BASE PARA POÇO DE VISITA RETANGULAR PARA ESGOTO, EM ALVENARIA COM BLOCOS DE CONCRETO, DIMENSÕES INTERNAS = 2X3 M, PROFUNDIDADE = 1,40 M, EXCLUINDO TAMPÃO. AF_12/2020_PA</t>
  </si>
  <si>
    <t>8.747,57</t>
  </si>
  <si>
    <t>ACRÉSCIMO PARA POÇO DE VISITA RETANGULAR PARA ESGOTO, EM ALVENARIA COM BLOCOS DE CONCRETO, DIMENSÕES INTERNAS = 2X3 M. AF_12/2020</t>
  </si>
  <si>
    <t>3.116,97</t>
  </si>
  <si>
    <t>BASE PARA POÇO DE VISITA RETANGULAR PARA ESGOTO, EM ALVENARIA COM BLOCOS DE CONCRETO, DIMENSÕES INTERNAS = 2X3,5 M, PROFUNDIDADE = 1,40 M, EXCLUINDO TAMPÃO. AF_12/2020_PA</t>
  </si>
  <si>
    <t>9.860,00</t>
  </si>
  <si>
    <t>ACRÉSCIMO PARA POÇO DE VISITA RETANGULAR PARA ESGOTO, EM ALVENARIA COM BLOCOS DE CONCRETO, DIMENSÕES INTERNAS = 2X3,5 M. AF_12/2020</t>
  </si>
  <si>
    <t>BASE PARA POÇO DE VISITA RETANGULAR PARA ESGOTO, EM ALVENARIA COM BLOCOS DE CONCRETO, DIMENSÕES INTERNAS = 2X4 M, PROFUNDIDADE = 1,40 M, EXCLUINDO TAMPÃO. AF_12/2020_PA</t>
  </si>
  <si>
    <t>10.972,43</t>
  </si>
  <si>
    <t>ACRÉSCIMO PARA POÇO DE VISITA RETANGULAR PARA ESGOTO, EM ALVENARIA COM BLOCOS DE CONCRETO, DIMENSÕES INTERNAS = 2X4 M. AF_12/2020</t>
  </si>
  <si>
    <t>3.678,25</t>
  </si>
  <si>
    <t>BASE PARA POÇO DE VISITA RETANGULAR PARA ESGOTO, EM ALVENARIA COM BLOCOS DE CONCRETO, DIMENSÕES INTERNAS = 2,5X2,5 M, PROFUNDIDADE = 1,40 M, EXCLUINDO TAMPÃO. AF_12/2020_PA</t>
  </si>
  <si>
    <t>8.919,90</t>
  </si>
  <si>
    <t>ACRÉSCIMO PARA POÇO DE VISITA RETANGULAR PARA ESGOTO, EM ALVENARIA COM BLOCOS DE CONCRETO, DIMENSÕES INTERNAS = 2,5X2,5 M. AF_12/2020</t>
  </si>
  <si>
    <t>3.122,12</t>
  </si>
  <si>
    <t>BASE PARA POÇO DE VISITA RETANGULAR PARA ESGOTO, EM ALVENARIA COM BLOCOS DE CONCRETO, DIMENSÕES INTERNAS = 2,5X3 M, PROFUNDIDADE = 1,40 M, EXCLUINDO TAMPÃO. AF_12/2020_PA</t>
  </si>
  <si>
    <t>10.251,28</t>
  </si>
  <si>
    <t>ACRÉSCIMO PARA POÇO DE VISITA RETANGULAR PARA ESGOTO, EM ALVENARIA COM BLOCOS DE CONCRETO, DIMENSÕES INTERNAS = 2,5X3 M. AF_12/2020</t>
  </si>
  <si>
    <t>3.400,22</t>
  </si>
  <si>
    <t>BASE PARA POÇO DE VISITA RETANGULAR PARA ESGOTO, EM ALVENARIA COM BLOCOS DE CONCRETO, DIMENSÕES INTERNAS = 2,5X3,5 M, PROFUNDIDADE = 1,40 M, EXCLUINDO TAMPÃO. AF_12/2020_PA</t>
  </si>
  <si>
    <t>11.582,67</t>
  </si>
  <si>
    <t>ACRÉSCIMO PARA POÇO DE VISITA RETANGULAR PARA ESGOTO, EM ALVENARIA COM BLOCOS DE CONCRETO, DIMENSÕES INTERNAS = 2,5X3,5 M. AF_12/2020</t>
  </si>
  <si>
    <t>BASE PARA POÇO DE VISITA RETANGULAR PARA ESGOTO, EM ALVENARIA COM BLOCOS DE CONCRETO, DIMENSÕES INTERNAS = 2,5X4 M, PROFUNDIDADE = 1,40 M, EXCLUINDO TAMPÃO. AF_12/2020_PA</t>
  </si>
  <si>
    <t>12.914,05</t>
  </si>
  <si>
    <t>ACRÉSCIMO PARA POÇO DE VISITA RETANGULAR PARA ESGOTO, EM ALVENARIA COM BLOCOS DE CONCRETO, DIMENSÕES INTERNAS = 2,5X4 M. AF_12/2020</t>
  </si>
  <si>
    <t>3.961,46</t>
  </si>
  <si>
    <t>BASE PARA POÇO DE VISITA RETANGULAR PARA ESGOTO, EM ALVENARIA COM BLOCOS DE CONCRETO, DIMENSÕES INTERNAS = 3X3 M, PROFUNDIDADE = 1,40 M, EXCLUINDO TAMPÃO. AF_12/2020_PA</t>
  </si>
  <si>
    <t>11.816,54</t>
  </si>
  <si>
    <t>ACRÉSCIMO PARA POÇO DE VISITA RETANGULAR PARA ESGOTO, EM ALVENARIA COM BLOCOS DE CONCRETO, DIMENSÕES INTERNAS = 3X3 M. AF_12/2020</t>
  </si>
  <si>
    <t>3.683,39</t>
  </si>
  <si>
    <t>BASE PARA POÇO DE VISITA RETANGULAR PARA ESGOTO, EM ALVENARIA COM BLOCOS DE CONCRETO, DIMENSÕES INTERNAS = 3X3,5 M, PROFUNDIDADE = 1,40 M, EXCLUINDO TAMPÃO. AF_12/2020_PA</t>
  </si>
  <si>
    <t>13.342,42</t>
  </si>
  <si>
    <t>ACRÉSCIMO PARA POÇO DE VISITA RETANGULAR PARA ESGOTO, EM ALVENARIA COM BLOCOS DE CONCRETO, DIMENSÕES INTERNAS = 3X3,5 M. AF_12/2020</t>
  </si>
  <si>
    <t>BASE PARA POÇO DE VISITA RETANGULAR PARA ESGOTO, EM ALVENARIA COM BLOCOS DE CONCRETO, DIMENSÕES INTERNAS = 3X4 M, PROFUNDIDADE = 1,40 M, EXCLUINDO TAMPÃO. AF_12/2020_PA</t>
  </si>
  <si>
    <t>14.868,39</t>
  </si>
  <si>
    <t>ACRÉSCIMO PARA POÇO DE VISITA RETANGULAR PARA ESGOTO, EM ALVENARIA COM BLOCOS DE CONCRETO, DIMENSÕES INTERNAS = 3X4 M. AF_12/2020</t>
  </si>
  <si>
    <t>4.244,76</t>
  </si>
  <si>
    <t>BASE PARA POÇO DE VISITA RETANGULAR PARA ESGOTO, EM ALVENARIA COM BLOCOS DE CONCRETO, DIMENSÕES INTERNAS = 3,5X3,5 M, PROFUNDIDADE = 1,40 M, EXCLUINDO TAMPÃO. AF_12/2020_PA</t>
  </si>
  <si>
    <t>15.102,33</t>
  </si>
  <si>
    <t>ACRÉSCIMO PARA POÇO DE VISITA RETANGULAR PARA ESGOTO, EM ALVENARIA COM BLOCOS DE CONCRETO, DIMENSÕES INTERNAS = 3,5X3,5 M. AF_12/2020</t>
  </si>
  <si>
    <t>BASE PARA POÇO DE VISITA RETANGULAR PARA ESGOTO, EM ALVENARIA COM BLOCOS DE CONCRETO, DIMENSÕES INTERNAS = 3,5X4 M, PROFUNDIDADE = 1,40 M, EXCLUINDO TAMPÃO. AF_12/2020_PA</t>
  </si>
  <si>
    <t>16.822,63</t>
  </si>
  <si>
    <t>ACRÉSCIMO PARA POÇO DE VISITA RETANGULAR PARA ESGOTO, EM ALVENARIA COM BLOCOS DE CONCRETO, DIMENSÕES INTERNAS = 3,5X4 M. AF_12/2020</t>
  </si>
  <si>
    <t>4.528,00</t>
  </si>
  <si>
    <t>BASE PARA POÇO DE VISITA RETANGULAR PARA ESGOTO, EM ALVENARIA COM BLOCOS DE CONCRETO, DIMENSÕES INTERNAS = 4X4 M, PROFUNDIDADE = 1,45 M, EXCLUINDO TAMPÃO. AF_12/2020_PA</t>
  </si>
  <si>
    <t>18.776,97</t>
  </si>
  <si>
    <t>ACRÉSCIMO PARA POÇO DE VISITA RETANGULAR PARA ESGOTO, EM ALVENARIA COM BLOCOS DE CONCRETO, DIMENSÕES INTERNAS = 4X4 M. AF_12/2020</t>
  </si>
  <si>
    <t>4.760,95</t>
  </si>
  <si>
    <t>CHAMINÉ CIRCULAR PARA POÇO DE VISITA PARA ESGOTO, EM CONCRETO PRÉ-MOLDADO, DIÂMETRO INTERNO = 0,6 M. AF_12/2020</t>
  </si>
  <si>
    <t>397,22</t>
  </si>
  <si>
    <t>CHAMINÉ CIRCULAR PARA POÇO DE VISITA PARA ESGOTO, EM ALVENARIA COM TIJOLOS CERÂMICOS MACIÇOS, DIÂMETRO INTERNO = 0,6 M. AF_12/2020</t>
  </si>
  <si>
    <t>1.042,26</t>
  </si>
  <si>
    <t>BASE PARA POÇO DE VISITA CIRCULAR PARA  ESGOTO, EM ALVENARIA COM TIJOLOS CERÂMICOS MACIÇOS, DIÂMETRO INTERNO = 1,0 M, PROFUNDIDADE = 1,40 M, EXCLUINDO TAMPÃO. AF_12/2020_PA</t>
  </si>
  <si>
    <t>2.822,67</t>
  </si>
  <si>
    <t>BASE PARA POÇO DE VISITA RETANGULAR PARA ESGOTO, EM ALVENARIA COM BLOCOS DE CONCRETO, DIMENSÕES INTERNAS = 1X3,5 M, PROFUNDIDADE = 1,40 M, EXCLUINDO TAMPÃO. AF_12/2020_PA</t>
  </si>
  <si>
    <t>6.594,21</t>
  </si>
  <si>
    <t>BASE PARA POÇO DE VISITA RETANGULAR PARA ESGOTO, EM ALVENARIA COM BLOCOS DE CONCRETO, DIMENSÕES INTERNAS = 1X2 M, PROFUNDIDADE = 1,40 M, EXCLUINDO TAMPÃO. AF_12/2020_PA</t>
  </si>
  <si>
    <t>4.321,34</t>
  </si>
  <si>
    <t>BASE PARA POÇO DE VISITA RETANGULAR PARA ESGOTO, EM ALVENARIA COM BLOCOS DE CONCRETO, DIMENSÕES INTERNAS = 1X2,5 M, PROFUNDIDADE = 1,40 M, EXCLUINDO TAMPÃO. AF_12/2020_PA</t>
  </si>
  <si>
    <t>5.064,60</t>
  </si>
  <si>
    <t>ACRÉSCIMO PARA POÇO DE VISITA CIRCULAR PARA ESGOTO, EM CONCRETO PRÉ-MOLDADO, DIÂMETRO INTERNO = 0,8 M. AF_12/2020</t>
  </si>
  <si>
    <t>539,08</t>
  </si>
  <si>
    <t>BASE PARA POÇO DE VISITA CIRCULAR PARA ESGOTO, EM CONCRETO PRÉ-MOLDADO, DIÂMETRO INTERNO = 1,0 M, PROFUNDIDADE = 1,35 M, EXCLUINDO TAMPÃO. AF_12/2020_PA</t>
  </si>
  <si>
    <t>1.550,55</t>
  </si>
  <si>
    <t>ACRÉSCIMO PARA POÇO DE VISITA CIRCULAR PARA DRENAGEM, EM CONCRETO PRÉ-MOLDADO, DIÂMETRO INTERNO = 1,2 M. AF_12/2020</t>
  </si>
  <si>
    <t>949,86</t>
  </si>
  <si>
    <t>ACRÉSCIMO PARA POÇO DE VISITA RETANGULAR PARA DRENAGEM, EM ALVENARIA COM BLOCOS DE CONCRETO, DIMENSÕES INTERNAS = 1,5X1,5 M. AF_12/2020</t>
  </si>
  <si>
    <t>1.913,05</t>
  </si>
  <si>
    <t>BASE PARA POÇO DE VISITA CIRCULAR PARA DRENAGEM, EM ALVENARIA COM TIJOLOS CERÂMICOS MACIÇOS, DIÂMETRO INTERNO = 1,2 M, PROFUNDIDADE = 1,40 M, EXCLUINDO TAMPÃO. AF_12/2020_PA</t>
  </si>
  <si>
    <t>3.257,31</t>
  </si>
  <si>
    <t>ACRÉSCIMO PARA POÇO DE VISITA CIRCULAR PARA DRENAGEM, EM ALVENARIA COM TIJOLOS CERÂMICOS MACIÇOS, DIÂMETRO INTERNO = 1,2 M. AF_12/2020</t>
  </si>
  <si>
    <t>1.761,11</t>
  </si>
  <si>
    <t>BASE PARA POÇO DE VISITA RETANGULAR PARA DRENAGEM, EM ALVENARIA COM BLOCOS DE CONCRETO, DIMENSÕES INTERNAS = 1,5X2 M, PROFUNDIDADE = 1,40 M, EXCLUINDO TAMPÃO. AF_12/2020_PA</t>
  </si>
  <si>
    <t>5.263,75</t>
  </si>
  <si>
    <t>ACRÉSCIMO PARA POÇO DE VISITA CIRCULAR PARA DRENAGEM, EM CONCRETO PRÉ-MOLDADO, DIÂMETRO INTERNO = 1,5 M. AF_12/2020</t>
  </si>
  <si>
    <t>1.303,79</t>
  </si>
  <si>
    <t>ACRÉSCIMO PARA POÇO DE VISITA RETANGULAR PARA DRENAGEM, EM ALVENARIA COM BLOCOS DE CONCRETO, DIMENSÕES INTERNAS = 1,5X2 M. AF_12/2020</t>
  </si>
  <si>
    <t>2.181,32</t>
  </si>
  <si>
    <t>BASE PARA POÇO DE VISITA CIRCULAR PARA DRENAGEM, EM ALVENARIA COM TIJOLOS CERÂMICOS MACIÇOS, DIÂMETRO INTERNO = 1,50 M, PROFUNDIDADE = 1,40 M, EXCLUINDO TAMPÃO. AF_12/2020_PA</t>
  </si>
  <si>
    <t>4.162,32</t>
  </si>
  <si>
    <t>ACRÉSCIMO PARA POÇO DE VISITA CIRCULAR PARA DRENAGEM, EM ALVENARIA COM TIJOLOS CERÂMICOS MACIÇOS, DIÂMETRO INTERNO = 1,5 M. AF_12/2020</t>
  </si>
  <si>
    <t>2.156,04</t>
  </si>
  <si>
    <t>BASE PARA POÇO DE VISITA RETANGULAR PARA DRENAGEM, EM ALVENARIA COM BLOCOS DE CONCRETO, DIMENSÕES INTERNAS = 1X1 M, PROFUNDIDADE = 1,40 M, EXCLUINDO TAMPÃO. AF_12/2020_PA</t>
  </si>
  <si>
    <t>2.777,97</t>
  </si>
  <si>
    <t>ACRÉSCIMO PARA POÇO DE VISITA RETANGULAR PARA DRENAGEM, EM ALVENARIA COM BLOCOS DE CONCRETO, DIMENSÕES INTERNAS = 1X1 M. AF_12/2020</t>
  </si>
  <si>
    <t>1.376,47</t>
  </si>
  <si>
    <t>BASE PARA POÇO DE VISITA RETANGULAR PARA DRENAGEM, EM ALVENARIA COM BLOCOS DE CONCRETO, DIMENSÕES INTERNAS = 1,5X2,5 M, PROFUNDIDADE = 1,40 M, EXCLUINDO TAMPÃO. AF_12/2020_PA</t>
  </si>
  <si>
    <t>6.176,81</t>
  </si>
  <si>
    <t>BASE PARA POÇO DE VISITA RETANGULAR PARA DRENAGEM, EM ALVENARIA COM BLOCOS DE CONCRETO, DIMENSÕES INTERNAS = 1X1,5 M, PROFUNDIDADE = 1,40 M, EXCLUINDO TAMPÃO. AF_12/2020_PA</t>
  </si>
  <si>
    <t>3.505,52</t>
  </si>
  <si>
    <t>ACRÉSCIMO PARA POÇO DE VISITA RETANGULAR PARA DRENAGEM, EM ALVENARIA COM BLOCOS DE CONCRETO, DIMENSÕES INTERNAS = 1X1,5 M. AF_12/2020</t>
  </si>
  <si>
    <t>1.644,72</t>
  </si>
  <si>
    <t>ACRÉSCIMO PARA POÇO DE VISITA RETANGULAR PARA DRENAGEM, EM ALVENARIA COM BLOCOS DE CONCRETO, DIMENSÕES INTERNAS = 1,5X2,5 M. AF_12/2020</t>
  </si>
  <si>
    <t>2.449,64</t>
  </si>
  <si>
    <t>BASE PARA POÇO DE VISITA RETANGULAR PARA DRENAGEM, EM ALVENARIA COM BLOCOS DE CONCRETO, DIMENSÕES INTERNAS = 1X2 M, PROFUNDIDADE = 1,40 M, EXCLUINDO TAMPÃO. AF_12/2020_PA</t>
  </si>
  <si>
    <t>4.233,05</t>
  </si>
  <si>
    <t>ACRÉSCIMO PARA POÇO DE VISITA RETANGULAR PARA DRENAGEM, EM ALVENARIA COM BLOCOS DE CONCRETO, DIMENSÕES INTERNAS = 1X2 M. AF_12/2020</t>
  </si>
  <si>
    <t>BASE PARA POÇO DE VISITA RETANGULAR PARA DRENAGEM, EM ALVENARIA COM BLOCOS DE CONCRETO, DIMENSÕES INTERNAS = 1X2,5 M, PROFUNDIDADE = 1,40 M, EXCLUINDO TAMPÃO. AF_12/2020_PA</t>
  </si>
  <si>
    <t>4.960,60</t>
  </si>
  <si>
    <t>POÇO DE INSPEÇÃO CIRCULAR PARA DRENAGEM, EM CONCRETO PRÉ-MOLDADO, DIÂMETRO INTERNO = 0,60 M, PROFUNDIDADE = 0,90 M, EXCLUINDO TAMPÃO. AF_12/2020_PA</t>
  </si>
  <si>
    <t>635,47</t>
  </si>
  <si>
    <t>ACRÉSCIMO PARA POÇO DE VISITA RETANGULAR PARA DRENAGEM, EM ALVENARIA COM BLOCOS DE CONCRETO, DIMENSÕES INTERNAS = 1X2,5 M. AF_12/2020</t>
  </si>
  <si>
    <t>POÇO DE INSPEÇÃO CIRCULAR PARA DRENAGEM, EM CONCRETO PRÉ-MOLDADO, DIÂMETRO INTERNO = 0,60 M, PROFUNDIDADE = 1,40 M, EXCLUINDO TAMPÃO. AF_12/2020_PA</t>
  </si>
  <si>
    <t>837,37</t>
  </si>
  <si>
    <t>BASE PARA POÇO DE VISITA RETANGULAR PARA DRENAGEM, EM ALVENARIA COM BLOCOS DE CONCRETO, DIMENSÕES INTERNAS = 1,5X3 M, PROFUNDIDADE = 1,40 M, EXCLUINDO TAMPÃO. AF_12/2020_PA</t>
  </si>
  <si>
    <t>7.089,74</t>
  </si>
  <si>
    <t>POÇO DE INSPEÇÃO CIRCULAR PARA DRENAGEM, EM ALVENARIA COM TIJOLOS CERÂMICOS MACIÇOS, DIÂMETRO INTERNO = 0,60 M, PROFUNDIDADE = 0,95 M, EXCLUINDO TAMPÃO. AF_12/2020_PA</t>
  </si>
  <si>
    <t>1.215,54</t>
  </si>
  <si>
    <t>POÇO DE INSPEÇÃO CIRCULAR PARA DRENAGEM, EM ALVENARIA COM TIJOLOS CERÂMICOS MACIÇOS, DIÂMETRO INTERNO = 0,60 M, PROFUNDIDADE = 1,45 M, EXCLUINDO TAMPÃO. AF_12/2020_PA</t>
  </si>
  <si>
    <t>1.706,34</t>
  </si>
  <si>
    <t>BASE PARA POÇO DE VISITA RETANGULAR PARA DRENAGEM, EM ALVENARIA COM BLOCOS DE CONCRETO, DIMENSÕES INTERNAS = 1X3 M, PROFUNDIDADE = 1,40 M, EXCLUINDO TAMPÃO. AF_12/2020_PA</t>
  </si>
  <si>
    <t>5.726,46</t>
  </si>
  <si>
    <t>BASE PARA POÇO DE VISITA CIRCULAR PARA DRENAGEM, EM CONCRETO PRÉ-MOLDADO, DIÂMETRO INTERNO = 0,80 M, PROFUNDIDADE = 1,35 M, EXCLUINDO TAMPÃO. AF_12/2020_PA</t>
  </si>
  <si>
    <t>1.210,39</t>
  </si>
  <si>
    <t>ACRÉSCIMO PARA POÇO DE VISITA RETANGULAR PARA DRENAGEM, EM ALVENARIA COM BLOCOS DE CONCRETO, DIMENSÕES INTERNAS = 1,5X3 M. AF_12/2020</t>
  </si>
  <si>
    <t>2.717,94</t>
  </si>
  <si>
    <t>ACRÉSCIMO PARA POÇO DE VISITA RETANGULAR PARA DRENAGEM, EM ALVENARIA COM BLOCOS DE CONCRETO, DIMENSÕES INTERNAS = 1X3 M. AF_12/2020</t>
  </si>
  <si>
    <t>ACRÉSCIMO PARA POÇO DE VISITA CIRCULAR PARA DRENAGEM, EM CONCRETO PRÉ-MOLDADO, DIÂMETRO INTERNO = 0,8 M. AF_12/2020</t>
  </si>
  <si>
    <t>537,14</t>
  </si>
  <si>
    <t>BASE PARA POÇO DE VISITA RETANGULAR PARA DRENAGEM, EM ALVENARIA COM BLOCOS DE CONCRETO, DIMENSÕES INTERNAS = 1X3,5 M, PROFUNDIDADE = 1,40 M, EXCLUINDO TAMPÃO. AF_12/2020_PA</t>
  </si>
  <si>
    <t>6.458,82</t>
  </si>
  <si>
    <t>BASE PARA POÇO DE VISITA CIRCULAR PARA DRENAGEM, EM ALVENARIA COM TIJOLOS CERÂMICOS MACIÇOS, DIÂMETRO INTERNO = 0,80 M, PROFUNDIDADE = 1,40 M, EXCLUINDO TAMPÃO. AF_12/2020_PA</t>
  </si>
  <si>
    <t>2.223,62</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</si>
  <si>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</si>
  <si>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</si>
  <si>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3.012,44</t>
  </si>
  <si>
    <t>ACRÉSCIMO PARA POÇO DE VISITA CIRCULAR PARA DRENAGEM, EM ALVENARIA COM TIJOLOS CERÂMICOS MACIÇOS, DIÂMETRO INTERNO = 0,8 M. AF_12/2020</t>
  </si>
  <si>
    <t>1.234,56</t>
  </si>
  <si>
    <t>BASE PARA POÇO DE VISITA RETANGULAR PARA DRENAGEM, EM ALVENARIA COM BLOCOS DE CONCRETO, DIMENSÕES INTERNAS = 1,5X3,5 M, PROFUNDIDADE = 1,40 M, EXCLUINDO TAMPÃO. AF_12/2020_PA</t>
  </si>
  <si>
    <t>8.002,83</t>
  </si>
  <si>
    <t>BASE PARA POÇO DE VISITA CIRCULAR PARA DRENAGEM, EM CONCRETO PRÉ-MOLDADO, DIÂMETRO INTERNO = 1,0 M, PROFUNDIDADE = 1,35 M, EXCLUINDO TAMPÃO. AF_05/2018_PA</t>
  </si>
  <si>
    <t>1.610,39</t>
  </si>
  <si>
    <t>BASE PARA POÇO DE VISITA RETANGULAR PARA DRENAGEM, EM ALVENARIA COM BLOCOS DE CONCRETO, DIMENSÕES INTERNAS = 1X4 M, PROFUNDIDADE = 1,40 M, EXCLUINDO TAMPÃO. AF_12/2020_PA</t>
  </si>
  <si>
    <t>7.191,25</t>
  </si>
  <si>
    <t>BASE PARA POÇO DE VISITA RETANGULAR PARA DRENAGEM, EM ALVENARIA COM BLOCOS DE CONCRETO, DIMENSÕES INTERNAS = 2,5X3 M, PROFUNDIDADE = 1,40 M, EXCLUINDO TAMPÃO. AF_12/2020_PA</t>
  </si>
  <si>
    <t>10.037,22</t>
  </si>
  <si>
    <t>ACRÉSCIMO PARA POÇO DE VISITA CIRCULAR PARA DRENAGEM, EM CONCRETO PRÉ-MOLDADO, DIÂMETRO INTERNO = 1 M. AF_12/2020</t>
  </si>
  <si>
    <t>711,22</t>
  </si>
  <si>
    <t>ACRÉSCIMO PARA POÇO DE VISITA RETANGULAR PARA DRENAGEM, EM ALVENARIA COM BLOCOS DE CONCRETO, DIMENSÕES INTERNAS = 1X4 M. AF_12/2020</t>
  </si>
  <si>
    <t>2.986,20</t>
  </si>
  <si>
    <t>BASE PARA POÇO DE VISITA RETANGULAR PARA DRENAGEM, EM ALVENARIA COM BLOCOS DE CONCRETO, DIMENSÕES INTERNAS = 1,5X1,5 M, PROFUNDIDADE = 1,40 M, EXCLUINDO TAMPÃO. AF_12/2020_PA</t>
  </si>
  <si>
    <t>4.320,38</t>
  </si>
  <si>
    <t>ACRÉSCIMO PARA POÇO DE VISITA RETANGULAR PARA DRENAGEM, EM ALVENARIA COM BLOCOS DE CONCRETO, DIMENSÕES INTERNAS = 1,5X3,5 M. AF_12/2020</t>
  </si>
  <si>
    <t>BASE PARA POÇO DE VISITA CIRCULAR PARA DRENAGEM, EM ALVENARIA COM TIJOLOS CERÂMICOS MACIÇOS, DIÂMETRO INTERNO = 1,0 M, PROFUNDIDADE = 1,40 M, EXCLUINDO TAMPÃO. AF_12/2020_PA</t>
  </si>
  <si>
    <t>2.740,99</t>
  </si>
  <si>
    <t>ACRÉSCIMO PARA POÇO DE VISITA CIRCULAR PARA DRENAGEM, EM ALVENARIA COM TIJOLOS CERÂMICOS MACIÇOS, DIÂMETRO INTERNO = 1 M. AF_12/2020</t>
  </si>
  <si>
    <t>1.497,86</t>
  </si>
  <si>
    <t>BASE PARA POÇO DE VISITA RETANGULAR PARA DRENAGEM, EM ALVENARIA COM BLOCOS DE CONCRETO, DIMENSÕES INTERNAS = 1,5X4 M, PROFUNDIDADE = 1,40 M, EXCLUINDO TAMPÃO. AF_12/2020_PA</t>
  </si>
  <si>
    <t>8.915,83</t>
  </si>
  <si>
    <t>ACRÉSCIMO PARA POÇO DE VISITA RETANGULAR PARA DRENAGEM, EM ALVENARIA COM BLOCOS DE CONCRETO, DIMENSÕES INTERNAS = 2,5X3 M. AF_12/2020</t>
  </si>
  <si>
    <t>3.280,73</t>
  </si>
  <si>
    <t>ACRÉSCIMO PARA POÇO DE VISITA RETANGULAR PARA DRENAGEM, EM ALVENARIA COM BLOCOS DE CONCRETO, DIMENSÕES INTERNAS = 1,5X4 M. AF_12/2020</t>
  </si>
  <si>
    <t>3.276,19</t>
  </si>
  <si>
    <t>BASE PARA POÇO DE VISITA RETANGULAR PARA DRENAGEM, EM ALVENARIA COM BLOCOS DE CONCRETO, DIMENSÕES INTERNAS = 2,5X3,5 M, PROFUNDIDADE = 1,40 M, EXCLUINDO TAMPÃO. AF_12/2020_PA</t>
  </si>
  <si>
    <t>11.339,85</t>
  </si>
  <si>
    <t>ACRÉSCIMO PARA POÇO DE VISITA RETANGULAR PARA DRENAGEM, EM ALVENARIA COM BLOCOS DE CONCRETO, DIMENSÕES INTERNAS = 2,5X3,5 M. AF_12/2020</t>
  </si>
  <si>
    <t>3.548,93</t>
  </si>
  <si>
    <t>BASE PARA POÇO DE VISITA RETANGULAR PARA DRENAGEM, EM ALVENARIA COM BLOCOS DE CONCRETO, DIMENSÕES INTERNAS = 2,5X4 M, PROFUNDIDADE = 1,40 M, EXCLUINDO TAMPÃO. AF_12/2020_PA</t>
  </si>
  <si>
    <t>12.642,47</t>
  </si>
  <si>
    <t>BASE PARA POÇO DE VISITA RETANGULAR PARA DRENAGEM, EM ALVENARIA COM BLOCOS DE CONCRETO, DIMENSÕES INTERNAS = 2X2 M, PROFUNDIDADE = 1,40 M, EXCLUINDO TAMPÃO. AF_12/2020_PA</t>
  </si>
  <si>
    <t>6.339,62</t>
  </si>
  <si>
    <t>ACRÉSCIMO PARA POÇO DE VISITA RETANGULAR PARA DRENAGEM, EM ALVENARIA COM BLOCOS DE CONCRETO, DIMENSÕES INTERNAS = 2,5X4 M. AF_12/2020</t>
  </si>
  <si>
    <t>3.821,71</t>
  </si>
  <si>
    <t>BASE PARA POÇO DE VISITA RETANGULAR PARA DRENAGEM, EM ALVENARIA COM BLOCOS DE CONCRETO, DIMENSÕES INTERNAS = 3X3 M, PROFUNDIDADE = 1,40 M, EXCLUINDO TAMPÃO. AF_12/2020_PA</t>
  </si>
  <si>
    <t>11.568,22</t>
  </si>
  <si>
    <t>ACRÉSCIMO PARA POÇO DE VISITA RETANGULAR PARA DRENAGEM, EM ALVENARIA COM BLOCOS DE CONCRETO, DIMENSÕES INTERNAS = 3X3 M. AF_12/2020</t>
  </si>
  <si>
    <t>3.553,45</t>
  </si>
  <si>
    <t>BASE PARA POÇO DE VISITA RETANGULAR PARA DRENAGEM, EM ALVENARIA COM BLOCOS DE CONCRETO, DIMENSÕES INTERNAS = 3X3,5 M, PROFUNDIDADE = 1,40 M, EXCLUINDO TAMPÃO. AF_12/2020_PA</t>
  </si>
  <si>
    <t>13.061,15</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</si>
  <si>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</si>
  <si>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</si>
  <si>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2.471,37</t>
  </si>
  <si>
    <t>BASE PARA POÇO DE VISITA RETANGULAR PARA DRENAGEM, EM ALVENARIA COM BLOCOS DE CONCRETO, DIMENSÕES INTERNAS = 3X4 M, PROFUNDIDADE = 1,40 M, EXCLUINDO TAMPÃO. AF_12/2020_PA</t>
  </si>
  <si>
    <t>14.554,17</t>
  </si>
  <si>
    <t>ACRÉSCIMO PARA POÇO DE VISITA RETANGULAR PARA DRENAGEM, EM ALVENARIA COM BLOCOS DE CONCRETO, DIMENSÕES INTERNAS = 3X4 M. AF_12/2020</t>
  </si>
  <si>
    <t>4.094,56</t>
  </si>
  <si>
    <t>BASE PARA POÇO DE VISITA RETANGULAR PARA DRENAGEM, EM ALVENARIA COM BLOCOS DE CONCRETO, DIMENSÕES INTERNAS = 3,5X3,5 M, PROFUNDIDADE = 1,40 M, EXCLUINDO TAMPÃO. AF_12/2020_PA</t>
  </si>
  <si>
    <t>14.782,59</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</si>
  <si>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</si>
  <si>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1,40 M, EXCLUINDO TAMPÃO. AF_12/2020_PA</t>
  </si>
  <si>
    <t>7.420,37</t>
  </si>
  <si>
    <t>BASE PARA POÇO DE VISITA RETANGULAR PARA DRENAGEM, EM ALVENARIA COM BLOCOS DE CONCRETO, DIMENSÕES INTERNAS = 3,5X4 M, PROFUNDIDADE = 1,40 M, EXCLUINDO TAMPÃO. AF_12/2020_PA</t>
  </si>
  <si>
    <t>16.465,76</t>
  </si>
  <si>
    <t>ACRÉSCIMO PARA POÇO DE VISITA RETANGULAR PARA DRENAGEM, EM ALVENARIA COM BLOCOS DE CONCRETO, DIMENSÕES INTERNAS = 3,5X4 M. AF_12/2020</t>
  </si>
  <si>
    <t>4.367,37</t>
  </si>
  <si>
    <t>BASE PARA POÇO DE VISITA RETANGULAR PARA DRENAGEM, EM ALVENARIA COM BLOCOS DE CONCRETO, DIMENSÕES INTERNAS = 4X4 M, PROFUNDIDADE = 1,40 M, EXCLUINDO TAMPÃO. AF_12/2020_PA</t>
  </si>
  <si>
    <t>18.377,45</t>
  </si>
  <si>
    <t>ACRÉSCIMO PARA POÇO DE VISITA RETANGULAR PARA DRENAGEM, EM ALVENARIA COM BLOCOS DE CONCRETO, DIMENSÕES INTERNAS = 2X2,5 M. AF_12/2020</t>
  </si>
  <si>
    <t>2.739,61</t>
  </si>
  <si>
    <t>CHAMINÉ CIRCULAR PARA POÇO DE VISITA PARA DRENAGEM, EM CONCRETO PRÉ-MOLDADO, DIÂMETRO INTERNO = 0,6 M. AF_12/2020</t>
  </si>
  <si>
    <t>396,35</t>
  </si>
  <si>
    <t>CHAMINÉ CIRCULAR PARA POÇO DE VISITA PARA DRENAGEM, EM ALVENARIA COM TIJOLOS CERÂMICOS MACIÇOS, DIÂMETRO INTERNO = 0,6 M. AF_12/2020</t>
  </si>
  <si>
    <t>985,22</t>
  </si>
  <si>
    <t>BASE PARA POÇO DE VISITA RETANGULAR PARA DRENAGEM, EM ALVENARIA COM BLOCOS DE CONCRETO, DIMENSÕES INTERNAS = 2X3 M, PROFUNDIDADE = 1,40 M, EXCLUINDO TAMPÃO. AF_12/2020_PA</t>
  </si>
  <si>
    <t>8.568,25</t>
  </si>
  <si>
    <t>ACRÉSCIMO PARA POÇO DE VISITA RETANGULAR PARA DRENAGEM, EM ALVENARIA COM BLOCOS DE CONCRETO, DIMENSÕES INTERNAS = 2X3 M. AF_12/2020</t>
  </si>
  <si>
    <t>3.007,91</t>
  </si>
  <si>
    <t>BASE PARA POÇO DE VISITA RETANGULAR PARA DRENAGEM, EM ALVENARIA COM BLOCOS DE CONCRETO, DIMENSÕES INTERNAS = 2X3,5 M, PROFUNDIDADE = 1,40 M, EXCLUINDO TAMPÃO. AF_12/2020_PA</t>
  </si>
  <si>
    <t>9.657,49</t>
  </si>
  <si>
    <t>ACRÉSCIMO PARA POÇO DE VISITA RETANGULAR PARA DRENAGEM, EM ALVENARIA COM BLOCOS DE CONCRETO, DIMENSÕES INTERNAS = 2X3,5 M. AF_12/2020</t>
  </si>
  <si>
    <t>BASE PARA POÇO DE VISITA RETANGULAR PARA DRENAGEM, EM ALVENARIA COM BLOCOS DE CONCRETO, DIMENSÕES INTERNAS = 2X4 M, PROFUNDIDADE = 1,40 M, EXCLUINDO TAMPÃO. AF_12/2020_PA</t>
  </si>
  <si>
    <t>10.746,73</t>
  </si>
  <si>
    <t>ACRÉSCIMO PARA POÇO DE VISITA RETANGULAR PARA DRENAGEM, EM ALVENARIA COM BLOCOS DE CONCRETO, DIMENSÕES INTERNAS = 2X4 M. AF_12/2020</t>
  </si>
  <si>
    <t>BASE PARA POÇO DE VISITA RETANGULAR PARA DRENAGEM, EM ALVENARIA COM BLOCOS DE CONCRETO, DIMENSÕES INTERNAS = 2,5X2,5 M, PROFUNDIDADE = 1,40 M, EXCLUINDO TAMPÃO. AF_12/2020_PA</t>
  </si>
  <si>
    <t>8.734,60</t>
  </si>
  <si>
    <t>ACRÉSCIMO PARA POÇO DE VISITA RETANGULAR PARA DRENAGEM, EM ALVENARIA COM BLOCOS DE CONCRETO, DIMENSÕES INTERNAS = 4X4 M. AF_12/2020</t>
  </si>
  <si>
    <t>4.595,90</t>
  </si>
  <si>
    <t>CAIXA COM GRELHA RETANGULAR DE FERRO FUNDIDO, EM ALVENARIA COM TIJOLOS CERÂMICOS MACIÇOS, DIMENSÕES INTERNAS: 0,30 X 1,00 X 1,00. AF_12/2020</t>
  </si>
  <si>
    <t>1.600,51</t>
  </si>
  <si>
    <t>CAIXA COM GRELHA RETANGULAR DE FERRO FUNDIDO, EM ALVENARIA COM BLOCOS DE CONCRETO, DIMENSÕES INTERNAS: 0,30 X 1,00 X 1,00. AF_12/2020</t>
  </si>
  <si>
    <t>1.125,84</t>
  </si>
  <si>
    <t>CAIXA ENTERRADA DISTRIBUIDORA DE VAZÃO (SUMIDOUROS MÚLTIPLOS), RETANGULAR, EM ALVENARIA COM TIJOLOS MACIÇOS, DIMENSÕES INTERNAS: 0,60 X 0,60 X H=0,50 M. AF_12/2020</t>
  </si>
  <si>
    <t>611,70</t>
  </si>
  <si>
    <t>CAIXA ENTERRADA DISTRIBUIDORA DE VAZÃO (SUMIDOUROS MÚLTIPLOS), RETANGULAR, EM ALVENARIA COM BLOCOS DE CONCRETO, DIMENSÕES INTERNAS: 0,60 X 0,60 X H=0,50 M. AF_12/2020</t>
  </si>
  <si>
    <t>555,71</t>
  </si>
  <si>
    <t>CAIXA ENTERRADA DISTRIBUIDORA DE VAZÃO (SUMIDOUROS MÚLTIPLOS), RETANGULAR, EM CONCRETO PRÉ-MOLDADO, DIMENSÕES INTERNAS: 0,60 X 0,60 X H=0,50 M. AF_12/2020</t>
  </si>
  <si>
    <t>729,81</t>
  </si>
  <si>
    <t>BASE PARA POCO DE VISITA RETANGULAR PARA ESGOTO E DRENAGEM, EM CONCRETO ESTRUTURAL, DIMENSÕES INTERNAS DE 90X150 M, PROFUNDIDADE DE 1,25 M, EXCLUINDO TAMPÃO. AF_12/2020_PA</t>
  </si>
  <si>
    <t>3.318,37</t>
  </si>
  <si>
    <t>BASE PARA POÇO DE VISITA CIRCULAR PARA  ESGOTO, EM CONCRETO PRÉ-MOLDADO, DIÂMETRO INTERNO = 1,20 M, PROFUNDIDADE = 1,60 M, EXCLUINDO TAMPÃO. AF_12/2020_PA</t>
  </si>
  <si>
    <t>2.117,76</t>
  </si>
  <si>
    <t>BASE PARA POÇO DE VISITA CIRCULAR PARA  ESGOTO, EM CONCRETO PRÉ-MOLDADO, DIÂMETRO INTERNO = 1,50 M, PROFUNDIDADE = 1,35 M, EXCLUINDO TAMPÃO. AF_12/2020_PA</t>
  </si>
  <si>
    <t>3.250,99</t>
  </si>
  <si>
    <t>BASE PARA POÇO DE VISITA CIRCULAR PARA DRENAGEM, EM CONCRETO PRÉ-MOLDADO, DIÂMETRO INTERNO = 1,50 M, PROFUNDIDADE = 1,35 M, EXCLUINDO TAMPÃO. AF_12/2020_PA</t>
  </si>
  <si>
    <t>3.214,95</t>
  </si>
  <si>
    <t>BASE PARA POÇO DE VISITA CIRCULAR PARA DRENAGEM, EM CONCRETO PRÉ-MOLDADO, DIÂMETRO INTERNO = 1,20 M, PROFUNDIDADE = 1,60 M, EXCLUINDO TAMPÃO. AF_05/2021_PA</t>
  </si>
  <si>
    <t>2.040,24</t>
  </si>
  <si>
    <t>GUIA (MEIO-FIO) CONCRETO, MOLDADA  IN LOCO  EM TRECHO RETO COM EXTRUSORA, 13 CM BASE X 22 CM ALTURA. AF_06/2016</t>
  </si>
  <si>
    <t>37,35</t>
  </si>
  <si>
    <t>GUIA (MEIO-FIO) CONCRETO, MOLDADA  IN LOCO  EM TRECHO CURVO COM EXTRUSORA, 13 CM BASE X 22 CM ALTURA. AF_06/2016</t>
  </si>
  <si>
    <t>41,98</t>
  </si>
  <si>
    <t>GUIA (MEIO-FIO) CONCRETO, MOLDADA  IN LOCO  EM TRECHO RETO COM EXTRUSORA, 15 CM BASE X 30 CM ALTURA. AF_06/2016</t>
  </si>
  <si>
    <t>47,54</t>
  </si>
  <si>
    <t>GUIA (MEIO-FIO) CONCRETO, MOLDADA  IN LOCO  EM TRECHO CURVO COM EXTRUSORA, 15 CM BASE X 30 CM ALTURA. AF_06/2016</t>
  </si>
  <si>
    <t>52,81</t>
  </si>
  <si>
    <t>GUIA (MEIO-FIO) E SARJETA CONJUGADOS DE CONCRETO, MOLDADA  IN LOCO  EM TRECHO RETO COM EXTRUSORA, 45 CM BASE (15 CM BASE DA GUIA + 30 CM BASE DA SARJETA) X 22 CM ALTURA. AF_06/2016</t>
  </si>
  <si>
    <t>55,65</t>
  </si>
  <si>
    <t>GUIA (MEIO-FIO) E SARJETA CONJUGADOS DE CONCRETO, MOLDADA  IN LOCO  EM TRECHO CURVO COM EXTRUSORA, 45 CM BASE (15 CM BASE DA GUIA + 30 CM BASE DA SARJETA) X 22 CM ALTURA. AF_06/2016</t>
  </si>
  <si>
    <t>61,46</t>
  </si>
  <si>
    <t>GUIA (MEIO-FIO) E SARJETA CONJUGADOS DE CONCRETO, MOLDADA  IN LOCO  EM TRECHO RETO COM EXTRUSORA, 60 CM BASE (15 CM BASE DA GUIA + 45 CM BASE DA SARJETA) X 26 CM ALTURA. AF_06/2016</t>
  </si>
  <si>
    <t>77,90</t>
  </si>
  <si>
    <t>GUIA (MEIO-FIO) E SARJETA CONJUGADOS DE CONCRETO, MOLDADA IN LOCO  EM TRECHO CURVO COM EXTRUSORA, 60 CM BASE (15 CM BASE DA GUIA + 45 CM BASE DA SARJETA) X 26 CM ALTURA. AF_06/2016</t>
  </si>
  <si>
    <t>86,01</t>
  </si>
  <si>
    <t>GUIA (MEIO-FIO) E SARJETA CONJUGADOS DE CONCRETO, MOLDADA  IN LOCO  EM TRECHO RETO COM EXTRUSORA, 65 CM BASE (15 CM BASE DA GUIA + 50 CM BASE DA SARJETA) X 30 CM ALTURA. AF_06/2016</t>
  </si>
  <si>
    <t>94,80</t>
  </si>
  <si>
    <t>GUIA (MEIO-FIO) E SARJETA CONJUGADOS DE CONCRETO, MOLDADA  IN LOCO  EM TRECHO CURVO COM EXTRUSORA, 65 CM BASE (15 CM BASE DA GUIA + 50 CM BASE DA SARJETA) X 26 CM ALTURA. AF_06/2016</t>
  </si>
  <si>
    <t>105,61</t>
  </si>
  <si>
    <t>62,28</t>
  </si>
  <si>
    <t>67,77</t>
  </si>
  <si>
    <t>ASSENTAMENTO DE GUIA (MEIO-FIO) EM TRECHO RETO, CONFECCIONADA EM CONCRETO PRÉ-FABRICADO, DIMENSÕES 100X15X13X20 CM (COMPRIMENTO X BASE INFERIOR X BASE SUPERIOR X ALTURA), PARA URBANIZAÇÃO INTERNA DE EMPREENDIMENTOS. AF_06/2016</t>
  </si>
  <si>
    <t>56,13</t>
  </si>
  <si>
    <t>ASSENTAMENTO DE GUIA (MEIO-FIO) EM TRECHO CURVO, CONFECCIONADA EM CONCRETO PRÉ-FABRICADO, DIMENSÕES 100X15X13X20 CM (COMPRIMENTO X BASE INFERIOR X BASE SUPERIOR X ALTURA), PARA URBANIZAÇÃO INTERNA DE EMPREENDIMENTOS. AF_06/2016</t>
  </si>
  <si>
    <t>ASSENTAMENTO DE GUIA (MEIO-FIO) EM TRECHO RETO, CONFECCIONADA EM CONCRETO PRÉ-FABRICADO, DIMENSÕES 80X08X08X25 CM (COMPRIMENTO X BASE INFERIOR X BASE SUPERIOR X ALTURA), PARA URBANIZAÇÃO INTERNA DE EMPREENDIMENTOS. AF_06/2016</t>
  </si>
  <si>
    <t>49,67</t>
  </si>
  <si>
    <t>ASSENTAMENTO DE GUIA (MEIO-FIO) EM TRECHO CURVO, CONFECCIONADA EM CONCRETO PRÉ-FABRICADO, DIMENSÕES 80X08X08X25 CM (COMPRIMENTO X BASE INFERIOR X BASE SUPERIOR X ALTURA), PARA URBANIZAÇÃO INTERNA DE EMPREENDIMENTOS. AF_06/2016</t>
  </si>
  <si>
    <t>55,16</t>
  </si>
  <si>
    <t>ASSENTAMENTO DE GUIA (MEIO-FIO) EM TRECHO RETO, CONFECCIONADA EM CONCRETO PRÉ-FABRICADO, DIMENSÕES 39X6,5X6,5X19 CM (COMPRIMENTO X BASE INFERIOR X BASE SUPERIOR X ALTURA), PARA DELIMITAÇÃO DE JARDINS, PRAÇAS OU PASSEIOS. AF_05/2016</t>
  </si>
  <si>
    <t>56,72</t>
  </si>
  <si>
    <t>ASSENTAMENTO DE GUIA (MEIO-FIO) EM TRECHO CURVO, CONFECCIONADA EM CONCRETO PRÉ-FABRICADO, DIMENSÕES 39X6,5X6,5X19 CM (COMPRIMENTO X BASE INFERIOR X BASE SUPERIOR X ALTURA), PARA DELIMITAÇÃO DE JARDINS, PRAÇAS OU PASSEIOS. AF_05/2016</t>
  </si>
  <si>
    <t>62,21</t>
  </si>
  <si>
    <t>78,18</t>
  </si>
  <si>
    <t>76,72</t>
  </si>
  <si>
    <t>93,45</t>
  </si>
  <si>
    <t>91,19</t>
  </si>
  <si>
    <t>107,92</t>
  </si>
  <si>
    <t>48,84</t>
  </si>
  <si>
    <t>63,46</t>
  </si>
  <si>
    <t>59,93</t>
  </si>
  <si>
    <t>74,56</t>
  </si>
  <si>
    <t>70,28</t>
  </si>
  <si>
    <t>84,91</t>
  </si>
  <si>
    <t>177,61</t>
  </si>
  <si>
    <t>9,50</t>
  </si>
  <si>
    <t>ADUELA/ GALERIA FECHADA PRE-MOLDADA DE CONCRETO ARMADO, SECAO QUADRANGULAR INTERNA DE 1,50 X 1,50 M (L X A), MISULA DE 20 X 20 CM, C = 1,00 M, ESPESSURA MIN = 15 CM, TB-45 E FCK DO CONCRETO = 30 MPA   FORNECIMENTO E ASSENTAMENTO. AF_01/2023</t>
  </si>
  <si>
    <t>5.548,94</t>
  </si>
  <si>
    <t>ADUELA/ GALERIA FECHADA PRE-MOLDADA DE CONCRETO ARMADO, SECAO QUADRANGULAR INTERNA DE 2,00 X 2,00 M (L X A), MISULA DE 20 X 20 CM, C = 1,00 M, ESPESSURA MIN = 15 CM, TB-45 E FCK DO CONCRETO = 30 MPA   FORNECIMENTO E ASSENTAMENTO. AF_01/2023</t>
  </si>
  <si>
    <t>6.940,17</t>
  </si>
  <si>
    <t>ADUELA/ GALERIA FECHADA PRE-MOLDADA DE CONCRETO ARMADO, SECAO QUADRANGULAR INTERNA DE 2,50 X 2,50 M (L X A), MISULA DE 20 X 20 CM, C = 1,00 M, ESPESSURA MIN = 15 CM, TB-45 E FCK DO CONCRETO = 30 MPA   FORNECIMENTO E ASSENTAMENTO. AF_01/2023</t>
  </si>
  <si>
    <t>9.376,89</t>
  </si>
  <si>
    <t>ADUELA/ GALERIA FECHADA PRE-MOLDADA DE CONCRETO ARMADO, SECAO QUADRANGULAR INTERNA DE 3,00 X 3,00 M (L X A), MISULA DE 20 X 20 CM, C = 1,00 M, ESPESSURA MIN = 20 CM, TB-45 E FCK DO CONCRETO = 30 MPA   FORNECIMENTO E ASSENTAMENTO. AF_01/2023</t>
  </si>
  <si>
    <t>11.202,98</t>
  </si>
  <si>
    <t>APLICAÇÃO DE MANTA GEOTÊXTIL NAS JUNTAS RÍGIDAS DE ADUELAS PRÉ-MOLDADAS DE CONCRETO ARMADO. AF_01/2023</t>
  </si>
  <si>
    <t>22,69</t>
  </si>
  <si>
    <t>FABRICAÇÃO, MONTAGEM E DESMONTAGEM DE FÔRMA PARA BOCA PARA BUEIRO, EM CHAPA DE MADEIRA COMPENSADA RESINADA, E = 17 MM, 2 UTILIZAÇÕES. AF_07/2021</t>
  </si>
  <si>
    <t>112,24</t>
  </si>
  <si>
    <t>ARMAÇÃO DE MURO ALA E MURO TESTA UTILIZANDO AÇO CA-50 DE 6,3 MM - MONTAGEM. AF_07/2021</t>
  </si>
  <si>
    <t>ARMAÇÃO DE MURO ALA E MURO TESTA UTILIZANDO AÇO CA-50 DE 8 MM - MONTAGEM. AF_07/2021</t>
  </si>
  <si>
    <t>15,56</t>
  </si>
  <si>
    <t>ARMAÇÃO DE MURO ALA E MURO TESTA UTILIZANDO AÇO CA-50 DE 10 MM - MONTAGEM. AF_07/2021</t>
  </si>
  <si>
    <t>13,76</t>
  </si>
  <si>
    <t>ARMAÇÃO DE MURO ALA E MURO TESTA UTILIZANDO AÇO CA-50 DE 12,5 MM - MONTAGEM. AF_07/2021</t>
  </si>
  <si>
    <t>11,56</t>
  </si>
  <si>
    <t>ARMAÇÃO DE MURO ALA E MURO TESTA UTILIZANDO AÇO CA-50 DE 16 MM - MONTAGEM. AF_07/2021</t>
  </si>
  <si>
    <t>10,81</t>
  </si>
  <si>
    <t>ARMAÇÃO DE MURO ALA E MURO TESTA UTILIZANDO AÇO CA-50 DE 20 MM - MONTAGEM. AF_07/2021</t>
  </si>
  <si>
    <t>11,91</t>
  </si>
  <si>
    <t>ARMAÇÃO DE SOLEIRA UTILIZANDO AÇO CA-50 DE 6,3 MM - MONTAGEM. AF_07/2021</t>
  </si>
  <si>
    <t>15,70</t>
  </si>
  <si>
    <t>ARMAÇÃO DE SOLEIRA UTILIZANDO AÇO CA-50 DE 8 MM - MONTAGEM. AF_07/2021</t>
  </si>
  <si>
    <t>14,54</t>
  </si>
  <si>
    <t>CONCRETAGEM DE BOCA PARA BUEIRO, FCK = 20 MPA, COM USO DE BOMBA - LANÇAMENTO, ADENSAMENTO E ACABAMENTO. AF_07/2021</t>
  </si>
  <si>
    <t>569,88</t>
  </si>
  <si>
    <t>BOCA PARA BUEIRO SIMPLES TUBULAR D = 40 CM EM CONCRETO, ALAS COM ESCONSIDADE DE 0°, INCLUINDO FÔRMAS E MATERIAIS. AF_07/2021</t>
  </si>
  <si>
    <t>1.155,68</t>
  </si>
  <si>
    <t>BOCA PARA BUEIRO SIMPLES TUBULAR D = 60 CM EM CONCRETO, ALAS COM ESCONSIDADE DE 0°, INCLUINDO FÔRMAS E MATERIAIS. AF_07/2021</t>
  </si>
  <si>
    <t>2.356,49</t>
  </si>
  <si>
    <t>BOCA PARA BUEIRO SIMPLES TUBULAR D = 80 CM EM CONCRETO, ALAS COM ESCONSIDADE DE 0°, INCLUINDO FÔRMAS E MATERIAIS. AF_07/2021</t>
  </si>
  <si>
    <t>3.941,40</t>
  </si>
  <si>
    <t>BOCA PARA BUEIRO SIMPLES TUBULAR D = 100 CM EM CONCRETO, ALAS COM ESCONSIDADE DE 0°, INCLUINDO FÔRMAS E MATERIAIS. AF_07/2021</t>
  </si>
  <si>
    <t>5.897,66</t>
  </si>
  <si>
    <t>BOCA PARA BUEIRO SIMPLES TUBULAR D = 120 CM EM CONCRETO, ALAS COM ESCONSIDADE DE 0°, INCLUINDO FÔRMAS E MATERIAIS. AF_07/2021</t>
  </si>
  <si>
    <t>8.263,10</t>
  </si>
  <si>
    <t>BOCA PARA BUEIRO SIMPLES TUBULAR D = 150 CM EM CONCRETO, ALAS COM ESCONSIDADE DE 0°, INCLUINDO FÔRMAS E MATERIAIS. AF_07/2021</t>
  </si>
  <si>
    <t>14.278,65</t>
  </si>
  <si>
    <t>BOCA PARA BUEIRO DUPLO TUBULAR D = 80 CM EM CONCRETO, ALAS COM ESCONSIDADE DE 0°, INCLUINDO FÔRMAS E MATERIAIS. AF_07/2021</t>
  </si>
  <si>
    <t>4.765,40</t>
  </si>
  <si>
    <t>BOCA PARA BUEIRO DUPLO TUBULAR D = 100 CM EM CONCRETO, ALAS COM ESCONSIDADE DE 0°, INCLUINDO FÔRMAS E MATERIAIS. AF_07/2021</t>
  </si>
  <si>
    <t>7.127,25</t>
  </si>
  <si>
    <t>BOCA PARA BUEIRO DUPLO TUBULAR D = 120 CM EM CONCRETO, ALAS COM ESCONSIDADE DE 0°, INCLUINDO FÔRMAS E MATERIAIS. AF_07/2021</t>
  </si>
  <si>
    <t>10.000,18</t>
  </si>
  <si>
    <t>BOCA PARA BUEIRO DUPLO TUBULAR D = 150 CM EM CONCRETO, ALAS COM ESCONSIDADE DE 0°, INCLUINDO FÔRMAS E MATERIAIS. AF_07/2021</t>
  </si>
  <si>
    <t>17.299,20</t>
  </si>
  <si>
    <t>BOCA PARA BUEIRO TRIPLO TUBULAR D = 100 CM EM CONCRETO, ALAS COM ESCONSIDADE DE 0°, INCLUINDO FÔRMAS E MATERIAIS. AF_07/2021</t>
  </si>
  <si>
    <t>8.832,03</t>
  </si>
  <si>
    <t>BOCA PARA BUEIRO TRIPLO TUBULAR D = 120 CM EM CONCRETO, ALAS COM ESCONSIDADE DE 0°, INCLUINDO FÔRMAS E MATERIAIS. AF_07/2021</t>
  </si>
  <si>
    <t>12.340,04</t>
  </si>
  <si>
    <t>BOCA PARA BUEIRO TRIPLO TUBULAR D = 150 CM EM CONCRETO, ALAS COM ESCONSIDADE DE 0°, INCLUINDO FÔRMAS E MATERIAIS. AF_07/2021</t>
  </si>
  <si>
    <t>21.140,17</t>
  </si>
  <si>
    <t>BOCA PARA BUEIRO SIMPLES TUBULAR D = 60 CM EM CONCRETO, ALAS COM ESCONSIDADE DE 30°, INCLUINDO FÔRMAS E MATERIAIS. AF_07/2021</t>
  </si>
  <si>
    <t>2.869,46</t>
  </si>
  <si>
    <t>BOCA PARA BUEIRO SIMPLES TUBULAR D = 80 CM EM CONCRETO, ALAS COM ESCONSIDADE DE 30°, INCLUINDO FÔRMAS E MATERIAIS. AF_07/2021</t>
  </si>
  <si>
    <t>4.972,05</t>
  </si>
  <si>
    <t>BOCA PARA BUEIRO SIMPLES TUBULAR D = 100 CM EM CONCRETO, ALAS COM ESCONSIDADE DE 30°, INCLUINDO FÔRMAS E MATERIAIS. AF_07/2021</t>
  </si>
  <si>
    <t>7.905,09</t>
  </si>
  <si>
    <t>BOCA PARA BUEIRO SIMPLES TUBULAR D = 120 CM EM CONCRETO, ALAS COM ESCONSIDADE DE 30°, INCLUINDO FÔRMAS E MATERIAIS. AF_07/2021</t>
  </si>
  <si>
    <t>11.682,08</t>
  </si>
  <si>
    <t>BOCA PARA BUEIRO SIMPLES TUBULAR D = 150 CM EM CONCRETO, ALAS COM ESCONSIDADE DE 30°, INCLUINDO FÔRMAS E MATERIAIS. AF_07/2021</t>
  </si>
  <si>
    <t>22.147,52</t>
  </si>
  <si>
    <t>BOCA PARA BUEIRO DUPLO TUBULAR D = 100 CM EM CONCRETO, ALAS COM ESCONSIDADE DE 30°, INCLUINDO FÔRMAS E MATERIAIS. AF_07/2021</t>
  </si>
  <si>
    <t>11.017,52</t>
  </si>
  <si>
    <t>BOCA PARA BUEIRO DUPLO TUBULAR D = 120 CM EM CONCRETO, ALAS COM ESCONSIDADE DE 30°, INCLUINDO FÔRMAS E MATERIAIS. AF_07/2021</t>
  </si>
  <si>
    <t>16.334,88</t>
  </si>
  <si>
    <t>BOCA PARA BUEIRO DUPLO TUBULAR D = 150 CM EM CONCRETO, ALAS COM ESCONSIDADE DE 30°, INCLUINDO FÔRMAS E MATERIAIS. AF_07/2021</t>
  </si>
  <si>
    <t>30.305,78</t>
  </si>
  <si>
    <t>BOCA PARA BUEIRO TRIPLO TUBULAR D = 100 CM EM CONCRETO, ALAS COM ESCONSIDADE DE 30°, INCLUINDO FÔRMAS E MATERIAIS. AF_07/2021</t>
  </si>
  <si>
    <t>14.145,49</t>
  </si>
  <si>
    <t>BOCA PARA BUEIRO TRIPLO TUBULAR D = 120 CM EM CONCRETO, ALAS COM ESCONSIDADE DE 30°, INCLUINDO FÔRMAS E MATERIAIS. AF_07/2021</t>
  </si>
  <si>
    <t>21.011,33</t>
  </si>
  <si>
    <t>BOCA PARA BUEIRO TRIPLO TUBULAR D = 150 CM EM CONCRETO, ALAS COM ESCONSIDADE DE 30°, INCLUINDO FÔRMAS E MATERIAIS. AF_07/2021</t>
  </si>
  <si>
    <t>38.624,69</t>
  </si>
  <si>
    <t>BOCA PARA BUEIRO SIMPLES CELULAR 150 X 150 CM EM CONCRETO, ALAS COM ESCONSIDADE DE 30°, INCLUINDO FÔRMAS E MATERIAIS. AF_07/2021</t>
  </si>
  <si>
    <t>13.759,93</t>
  </si>
  <si>
    <t>BOCA PARA BUEIRO SIMPLES CELULAR 200 X 200 CM EM CONCRETO, ALAS COM ESCONSIDADE DE 30°, INCLUINDO FÔRMAS E MATERIAIS. AF_07/2021</t>
  </si>
  <si>
    <t>21.118,04</t>
  </si>
  <si>
    <t>BOCA PARA BUEIRO SIMPLES CELULAR 250 X 250 CM EM CONCRETO, ALAS COM ESCONSIDADE DE 30°, INCLUINDO FÔRMAS E MATERIAIS. AF_07/2021</t>
  </si>
  <si>
    <t>29.312,37</t>
  </si>
  <si>
    <t>BOCA PARA BUEIRO SIMPLES CELULAR 300 X 300 CM EM CONCRETO, ALAS COM ESCONSIDADE DE 30°, INCLUINDO FÔRMAS E MATERIAIS. AF_07/2021</t>
  </si>
  <si>
    <t>41.154,03</t>
  </si>
  <si>
    <t>BOCA PARA BUEIRO DUPLO CELULAR 150 X 150 CM EM CONCRETO, ALAS COM ESCONSIDADE DE 30°, INCLUINDO FÔRMAS E MATERIAIS. AF_07/2021</t>
  </si>
  <si>
    <t>17.084,75</t>
  </si>
  <si>
    <t>BOCA PARA BUEIRO DUPLO CELULAR 200 X 200 CM EM CONCRETO, ALAS COM ESCONSIDADE DE 30°, INCLUINDO FÔRMAS E MATERIAIS. AF_07/2021</t>
  </si>
  <si>
    <t>25.562,69</t>
  </si>
  <si>
    <t>BOCA PARA BUEIRO DUPLO CELULAR 250 X 250 CM EM CONCRETO, ALAS COM ESCONSIDADE DE 30°, INCLUINDO FÔRMAS E MATERIAIS. AF_07/2021</t>
  </si>
  <si>
    <t>35.740,61</t>
  </si>
  <si>
    <t>BOCA PARA BUEIRO DUPLO CELULAR 300 X 300 CM EM CONCRETO, ALAS COM ESCONSIDADE DE 30°, INCLUINDO FÔRMAS E MATERIAIS. AF_07/2021</t>
  </si>
  <si>
    <t>49.746,66</t>
  </si>
  <si>
    <t>BOCA PARA BUEIRO TRIPLO CELULAR 150 X 150 CM EM CONCRETO, ALAS COM ESCONSIDADE DE 30°, INCLUINDO FÔRMAS E MATERIAIS. AF_07/2021</t>
  </si>
  <si>
    <t>19.679,17</t>
  </si>
  <si>
    <t>BOCA PARA BUEIRO TRIPLO CELULAR 200 X 200 CM EM CONCRETO, ALAS COM ESCONSIDADE DE 30°, INCLUINDO FÔRMAS E MATERIAIS. AF_07/2021</t>
  </si>
  <si>
    <t>30.066,15</t>
  </si>
  <si>
    <t>BOCA PARA BUEIRO TRIPLO CELULAR 250 X 250 CM EM CONCRETO, ALAS COM ESCONSIDADE DE 30°, INCLUINDO FÔRMAS E MATERIAIS. AF_07/2021</t>
  </si>
  <si>
    <t>42.011,87</t>
  </si>
  <si>
    <t>BOCA PARA BUEIRO TRIPLO CELULAR 300 X 300 CM EM CONCRETO, ALAS COM ESCONSIDADE DE 30°, INCLUINDO FÔRMAS E MATERIAIS. AF_07/2021</t>
  </si>
  <si>
    <t>58.934,03</t>
  </si>
  <si>
    <t>BOCA PARA BUEIRO SIMPLES TUBULAR D = 40 CM EM GABIÃO, ALAS COM ESCONSIDADE DE 45°, INCLUINDO FÔRMAS E MATERIAIS. AF_07/2021</t>
  </si>
  <si>
    <t>9.845,40</t>
  </si>
  <si>
    <t>BOCA PARA BUEIRO SIMPLES TUBULAR D = 60 CM EM GABIÃO, ALAS COM ESCONSIDADE DE 45°, INCLUINDO FÔRMAS E MATERIAIS. AF_07/2021</t>
  </si>
  <si>
    <t>BOCA PARA BUEIRO SIMPLES TUBULAR D = 80 CM EM GABIÃO, ALAS COM ESCONSIDADE DE 45°, INCLUINDO FÔRMAS E MATERIAIS. AF_07/2021</t>
  </si>
  <si>
    <t>14.705,70</t>
  </si>
  <si>
    <t>BOCA PARA BUEIRO SIMPLES TUBULAR D = 100 CM EM GABIÃO, ALAS COM ESCONSIDADE DE 45°, INCLUINDO FÔRMAS E MATERIAIS. AF_07/2021</t>
  </si>
  <si>
    <t>BOCA PARA BUEIRO SIMPLES TUBULAR D = 120 CM EM GABIÃO, ALAS COM ESCONSIDADE DE 45°, INCLUINDO FÔRMAS E MATERIAIS. AF_07/2021</t>
  </si>
  <si>
    <t>22.264,12</t>
  </si>
  <si>
    <t>BOCA PARA BUEIRO SIMPLES TUBULAR D = 150 CM EM GABIÃO, ALAS COM ESCONSIDADE DE 45°, INCLUINDO FÔRMAS E MATERIAIS. AF_07/2021</t>
  </si>
  <si>
    <t>33.412,62</t>
  </si>
  <si>
    <t>BOCA PARA BUEIRO DUPLO TUBULAR D = 40 CM EM GABIÃO, ALAS COM ESCONSIDADE DE 45°, INCLUINDO FÔRMAS E MATERIAIS. AF_07/2021</t>
  </si>
  <si>
    <t>BOCA PARA BUEIRO DUPLO TUBULAR D = 60 CM EM GABIÃO, ALAS COM ESCONSIDADE DE 45°, INCLUINDO FÔRMAS E MATERIAIS. AF_07/2021</t>
  </si>
  <si>
    <t>11.328,45</t>
  </si>
  <si>
    <t>BOCA PARA BUEIRO DUPLO TUBULAR D = 80 CM EM GABIÃO, ALAS COM ESCONSIDADE DE 45°, INCLUINDO FÔRMAS E MATERIAIS. AF_07/2021</t>
  </si>
  <si>
    <t>16.796,28</t>
  </si>
  <si>
    <t>BOCA PARA BUEIRO DUPLO TUBULAR D = 100 CM EM GABIÃO, ALAS COM ESCONSIDADE DE 45°, INCLUINDO FÔRMAS E MATERIAIS. AF_07/2021</t>
  </si>
  <si>
    <t>18.728,47</t>
  </si>
  <si>
    <t>BOCA PARA BUEIRO DUPLO TUBULAR D = 120 CM EM GABIÃO, ALAS COM ESCONSIDADE DE 45°, INCLUINDO FÔRMAS E MATERIAIS. AF_07/2021</t>
  </si>
  <si>
    <t>24.803,85</t>
  </si>
  <si>
    <t>BOCA PARA BUEIRO DUPLO TUBULAR D = 150 CM EM GABIÃO, ALAS COM ESCONSIDADE DE 45°, INCLUINDO FÔRMAS E MATERIAIS. AF_07/2021</t>
  </si>
  <si>
    <t>38.986,87</t>
  </si>
  <si>
    <t>BOCA PARA BUEIRO TRIPLO TUBULAR D = 40 CM EM GABIÃO, ALAS COM ESCONSIDADE DE 45°, INCLUINDO FÔRMAS E MATERIAIS. AF_07/2021</t>
  </si>
  <si>
    <t>BOCA PARA BUEIRO TRIPLO TUBULAR D = 60 CM EM GABIÃO, ALAS COM ESCONSIDADE DE 45°, INCLUINDO FÔRMAS E MATERIAIS. AF_07/2021</t>
  </si>
  <si>
    <t>12.653,10</t>
  </si>
  <si>
    <t>BOCA PARA BUEIRO TRIPLO TUBULAR D = 80 CM EM GABIÃO, ALAS COM ESCONSIDADE DE 45°, INCLUINDO FÔRMAS E MATERIAIS. AF_07/2021</t>
  </si>
  <si>
    <t>BOCA PARA BUEIRO TRIPLO TUBULAR D = 100 CM EM GABIÃO, ALAS COM ESCONSIDADE DE 45°, INCLUINDO FÔRMAS E MATERIAIS. AF_07/2021</t>
  </si>
  <si>
    <t>20.630,95</t>
  </si>
  <si>
    <t>BOCA PARA BUEIRO TRIPLO TUBULAR D = 120 CM EM GABIÃO, ALAS COM ESCONSIDADE DE 45°, INCLUINDO FÔRMAS E MATERIAIS. AF_07/2021</t>
  </si>
  <si>
    <t>27.165,37</t>
  </si>
  <si>
    <t>BOCA PARA BUEIRO TRIPLO TUBULAR D = 150 CM EM GABIÃO, ALAS COM ESCONSIDADE DE 45°, INCLUINDO FÔRMAS E MATERIAIS. AF_07/2021</t>
  </si>
  <si>
    <t>45.056,12</t>
  </si>
  <si>
    <t>BOCA PARA BUEIRO SIMPLES CELULAR 150 X 150 CM EM GABIÃO, ALAS COM ESCONSIDADE DE 45°, INCLUINDO FÔRMAS E MATERIAIS. AF_07/2021</t>
  </si>
  <si>
    <t>36.031,75</t>
  </si>
  <si>
    <t>BOCA PARA BUEIRO SIMPLES CELULAR 200 X 200 CM EM GABIÃO, ALAS COM ESCONSIDADE DE 45°, INCLUINDO FÔRMAS E MATERIAIS. AF_07/2021</t>
  </si>
  <si>
    <t>58.714,43</t>
  </si>
  <si>
    <t>BOCA PARA BUEIRO SIMPLES CELULAR 250 X 250 CM EM GABIÃO, ALAS COM ESCONSIDADE DE 45°, INCLUINDO FÔRMAS E MATERIAIS. AF_07/2021</t>
  </si>
  <si>
    <t>79.205,92</t>
  </si>
  <si>
    <t>BOCA PARA BUEIRO SIMPLES CELULAR 300 X 300 CM EM GABIÃO, ALAS COM ESCONSIDADE DE 45°, INCLUINDO FÔRMAS E MATERIAIS. AF_07/2021</t>
  </si>
  <si>
    <t>113.570,28</t>
  </si>
  <si>
    <t>BOCA PARA BUEIRO DUPLO CELULAR 150 X 150 CM EM GABIÃO, ALAS COM ESCONSIDADE DE 45°, INCLUINDO FÔRMAS E MATERIAIS. AF_07/2021</t>
  </si>
  <si>
    <t>38.435,97</t>
  </si>
  <si>
    <t>BOCA PARA BUEIRO DUPLO CELULAR 200 X 200 CM EM GABIÃO, ALAS COM ESCONSIDADE DE 45°, INCLUINDO FÔRMAS E MATERIAIS. AF_07/2021</t>
  </si>
  <si>
    <t>62.117,48</t>
  </si>
  <si>
    <t>BOCA PARA BUEIRO DUPLO CELULAR 250 X 250 CM EM GABIÃO, ALAS COM ESCONSIDADE DE 45°, INCLUINDO FÔRMAS E MATERIAIS. AF_07/2021</t>
  </si>
  <si>
    <t>88.131,63</t>
  </si>
  <si>
    <t>BOCA PARA BUEIRO DUPLO CELULAR 300 X 300 CM EM GABIÃO, ALAS COM ESCONSIDADE DE 45°, INCLUINDO FÔRMAS E MATERIAIS. AF_07/2021</t>
  </si>
  <si>
    <t>107.939,60</t>
  </si>
  <si>
    <t>BOCA PARA BUEIRO TRIPLO CELULAR 150 X 150 CM EM GABIÃO, ALAS COM ESCONSIDADE DE 45°, INCLUINDO FÔRMAS E MATERIAIS. AF_07/2021</t>
  </si>
  <si>
    <t>39.246,02</t>
  </si>
  <si>
    <t>BOCA PARA BUEIRO TRIPLO CELULAR 200 X 200 CM EM GABIÃO, ALAS COM ESCONSIDADE DE 45°, INCLUINDO FÔRMAS E MATERIAIS. AF_07/2021</t>
  </si>
  <si>
    <t>68.172,99</t>
  </si>
  <si>
    <t>BOCA PARA BUEIRO TRIPLO CELULAR 250 X 250 CM EM GABIÃO, ALAS COM ESCONSIDADE DE 45°, INCLUINDO FÔRMAS E MATERIAIS. AF_07/2021</t>
  </si>
  <si>
    <t>95.551,40</t>
  </si>
  <si>
    <t>BOCA PARA BUEIRO TRIPLO CELULAR 300 X 300 CM EM GABIÃO, ALAS COM ESCONSIDADE DE 45°, INCLUINDO FÔRMAS E MATERIAIS. AF_07/2021</t>
  </si>
  <si>
    <t>114.622,39</t>
  </si>
  <si>
    <t>ESCORAMENTO DE VALA, TIPO PONTALETEAMENTO, COM PROFUNDIDADE DE 0 A 1,5 M, LARGURA MENOR QUE 1,5 M. AF_08/2020</t>
  </si>
  <si>
    <t>31,10</t>
  </si>
  <si>
    <t>ESCORAMENTO DE VALA, TIPO PONTALETEAMENTO, COM PROFUNDIDADE DE 0 A 1,5 M, LARGURA MAIOR OU IGUAL A 1,5 M E MENOR QUE 2,5 M. AF_08/2020</t>
  </si>
  <si>
    <t>41,88</t>
  </si>
  <si>
    <t>ESCORAMENTO DE VALA, TIPO PONTALETEAMENTO, COM PROFUNDIDADE DE 1,5 A 3,0 M, LARGURA MENOR QUE 1,5 M. AF_08/2020</t>
  </si>
  <si>
    <t>24,46</t>
  </si>
  <si>
    <t>ESCORAMENTO DE VALA, TIPO PONTALETEAMENTO, COM PROFUNDIDADE DE 1,5 A 3,0 M, LARGURA MAIOR OU IGUAL A 1,5 M E MENOR QUE 2,5 M. AF_08/2020</t>
  </si>
  <si>
    <t>35,23</t>
  </si>
  <si>
    <t>ESCORAMENTO DE VALA, TIPO PONTALETEAMENTO, COM PROFUNDIDADE DE 3,0 A 4,5 M, LARGURA MENOR QUE 1,5 M. AF_08/2020</t>
  </si>
  <si>
    <t>18,78</t>
  </si>
  <si>
    <t>ESCORAMENTO DE VALA, TIPO PONTALETEAMENTO, COM PROFUNDIDADE DE 3,0 A 4,5 M, LARGURA MAIOR OU IGUAL A 1,5 M E MENOR QUE 2,5 M. AF_08/2020</t>
  </si>
  <si>
    <t>56,81</t>
  </si>
  <si>
    <t>ESCORAMENTO DE VALA, TIPO DESCONTÍNUO, COM PROFUNDIDADE DE 0 A 1,5 M, LARGURA MAIOR OU IGUAL A 1,5 M E MENOR QUE 2,5 M. AF_08/2020</t>
  </si>
  <si>
    <t>70,65</t>
  </si>
  <si>
    <t>47,12</t>
  </si>
  <si>
    <t>60,96</t>
  </si>
  <si>
    <t>ESCORAMENTO DE VALA, TIPO DESCONTÍNUO, COM PROFUNDIDADE DE 3,0 A 4,5 M, LARGURA MENOR QUE 1,5 M. AF_08/2020</t>
  </si>
  <si>
    <t>42,04</t>
  </si>
  <si>
    <t>56,04</t>
  </si>
  <si>
    <t>ESCORAMENTO DE VALA, TIPO CONTÍNUO, COM PROFUNDIDADE DE 0 A 1,5 M, LARGURA MENOR QUE 1,5 M. AF_08/2020</t>
  </si>
  <si>
    <t>93,57</t>
  </si>
  <si>
    <t>ESCORAMENTO DE VALA, TIPO CONTÍNUO, COM PROFUNDIDADE DE 0 A 1,5 M, LARGURA MAIOR OU IGUAL A 1,5 M E MENOR QUE 2,5 M. AF_08/2020</t>
  </si>
  <si>
    <t>115,21</t>
  </si>
  <si>
    <t>ESCORAMENTO DE VALA, TIPO CONTÍNUO, COM PROFUNDIDADE DE 1,5 M A 3,0 M, LARGURA MENOR QUE 1,5 M. AF_08/2020</t>
  </si>
  <si>
    <t>77,19</t>
  </si>
  <si>
    <t>ESCORAMENTO DE VALA, TIPO CONTÍNUO, COM PROFUNDIDADE DE 1,5 A 3,0 M, LARGURA MAIOR OU IGUAL A 1,5 M E MENOR QUE 2,5 M. AF_08/2020</t>
  </si>
  <si>
    <t>98,82</t>
  </si>
  <si>
    <t>ESCORAMENTO DE VALA, TIPO CONTÍNUO, COM PROFUNDIDADE DE 3,0 A 4,5 M, LARGURA MENOR QUE 1,5 M. AF_08/2020</t>
  </si>
  <si>
    <t>67,21</t>
  </si>
  <si>
    <t>ESCORAMENTO DE VALA, TIPO CONTÍNUO, COM PROFUNDIDADE DE 3,0 A 4,5 M, LARGURA MAIOR OU IGUAL A 1,5 E MENOR QUE 2,5 M. AF_08/2020</t>
  </si>
  <si>
    <t>89,02</t>
  </si>
  <si>
    <t>ESCORAMENTO DE VALA, TIPO CONTÍNUO COM PERFIL METÁLICO "U", COM PROFUNDIDADE DE 0 A 1,5 M, LARGURA MENOR QUE 1,5 M. AF_08/2020</t>
  </si>
  <si>
    <t>109,16</t>
  </si>
  <si>
    <t>ESCORAMENTO DE VALA,TIPO CONTÍNUO COM PERFIL METÁLICO "U", COM PROFUNDIDADE DE 0 A 1,5 M, LARGURA MAIOR OU IGUAL A 1,5 E MENOR QUE 2,5 M. AF_08/2020</t>
  </si>
  <si>
    <t>158,49</t>
  </si>
  <si>
    <t>ESCORAMENTO DE VALA, TIPO CONTÍNUO COM PERFIL METÁLICO "U", COM PROFUNDIDADE DE 1,5 A 3,0 M, LARGURA MENOR QUE 1,5 M. AF_08/2020</t>
  </si>
  <si>
    <t>82,91</t>
  </si>
  <si>
    <t>ESCORAMENTO DE VALA, TIPO CONTÍNUO COM PERFIL METÁLICO "U", COM PROFUNDIDADE DE 1,5 A 3,0 M, LARGURA MAIOR OU IGUAL 1,5 M E MENOR QUE 2,5 M. AF_08/2020</t>
  </si>
  <si>
    <t>132,24</t>
  </si>
  <si>
    <t>ESCORAMENTO DE VALA, TIPO CONTÍNUO COM PERFIL METÁLICO "U", COM PROFUNDIDADE DE 3,0 A 4,5 M, LARGURA MENOR QUE 1,5 M. AF_08/2020</t>
  </si>
  <si>
    <t>58,95</t>
  </si>
  <si>
    <t>ESCORAMENTO DE VALA, TIPO CONTÍNUO COM PERFIL METÁLICO "U", COM PROFUNDIDADE DE 3,0 A 4,5 M, LARGURA MAIOR OU IGUAL A 1,5 M E MENOR QUE 2,5 M. AF_08/2020</t>
  </si>
  <si>
    <t>108,41</t>
  </si>
  <si>
    <t>ESCORAMENTO DE VALA, TIPO BLINDAGEM, COM PROFUNDIDADE DE 0 A 1,5 M, LARGURA MENOR QUE 1,5 M - EXECUÇÃO, NÃO INCLUI MATERIAL. AF_08/2020</t>
  </si>
  <si>
    <t>20,26</t>
  </si>
  <si>
    <t>ESCORAMENTO DE VALA, TIPO BLINDAGEM COM PROFUNDIDADE DE 0 A 1,5 M, LARGURA MAIOR OU IGUAL A 1,5 M E MENOR QUE 2,5 M - EXECUÇÃO, NÃO INCLUI MATERIAL. AF_08/2020</t>
  </si>
  <si>
    <t>29,99</t>
  </si>
  <si>
    <t>ESCORAMENTO DE VALA, TIPO BLINDAGEM, COM PROFUNDIDADE DE 1,5 A 3,0 M, LARGURA MENOR QUE 1,5 M - EXECUÇÃO, NÃO INCLUI MATERIAL. AF_08/2020</t>
  </si>
  <si>
    <t>15,03</t>
  </si>
  <si>
    <t>ESCORAMENTO DE VALA, TIPO BLINDAGEM, COM PROFUNDIDADE DE 1,5 A 3,0 M, LARGURA MAIOR OU IGUAL A 1,5 M E MENOR QUE 2,5 M - EXECUÇÃO, NÃO INCLUI MATERIAL. AF_08/2020</t>
  </si>
  <si>
    <t>24,75</t>
  </si>
  <si>
    <t>ESCORAMENTO DE VALA, TIPO BLINDAGEM, COM PROFUNDIDADE DE 3,0 A 4,5 M, LARGURA MENOR QUE 1,5 M - EXECUÇÃO, NÃO INCLUI MATERIAL. AF_08/2020</t>
  </si>
  <si>
    <t>9,83</t>
  </si>
  <si>
    <t>ESCORAMENTO DE VALA, TIPO BLINDAGEM, COM PROFUNDIDADE DE 3,0 A 4,5 M, LARGURA MAIOR OU IGUAL A 1,5 M E MENOR QUE 2,5 M - EXECUÇÃO, NÃO INCLUI MATERIAL. AF_08/2020</t>
  </si>
  <si>
    <t>19,55</t>
  </si>
  <si>
    <t>KIT DE PORTA-PRONTA DE MADEIRA EM ACABAMENTO MELAMÍNICO BRANCO, FOLHA LEVE OU MÉDIA, 60X210CM, EXCLUSIVE FECHADURA, FIXAÇÃO COM PREENCHIMENTO PARCIAL DE ESPUMA EXPANSIVA - FORNECIMENTO E INSTALAÇÃO. AF_12/2019</t>
  </si>
  <si>
    <t>866,89</t>
  </si>
  <si>
    <t>KIT DE PORTA-PRONTA DE MADEIRA EM ACABAMENTO MELAMÍNICO BRANCO, FOLHA LEVE OU MÉDIA, 70X210CM, EXCLUSIVE FECHADURA, FIXAÇÃO COM PREENCHIMENTO PARCIAL DE ESPUMA EXPANSIVA - FORNECIMENTO E INSTALAÇÃO. AF_12/2019</t>
  </si>
  <si>
    <t>869,33</t>
  </si>
  <si>
    <t>KIT DE PORTA-PRONTA DE MADEIRA EM ACABAMENTO MELAMÍNICO BRANCO, FOLHA LEVE OU MÉDIA, 80X210CM, EXCLUSIVE FECHADURA, FIXAÇÃO COM PREENCHIMENTO PARCIAL DE ESPUMA EXPANSIVA - FORNECIMENTO E INSTALAÇÃO. AF_12/2019</t>
  </si>
  <si>
    <t>897,07</t>
  </si>
  <si>
    <t>KIT DE PORTA-PRONTA DE MADEIRA EM ACABAMENTO MELAMÍNICO BRANCO, FOLHA PESADA OU SUPERPESADA, 80X210CM, FIXAÇÃO COM PREENCHIMENTO PARCIAL DE ESPUMA EXPANSIVA - FORNECIMENTO E INSTALAÇÃO. AF_12/2019</t>
  </si>
  <si>
    <t>1.052,80</t>
  </si>
  <si>
    <t>KIT DE PORTA-PRONTA DE MADEIRA EM ACABAMENTO MELAMÍNICO BRANCO, FOLHA PESADA OU SUPERPESADA, 90X210CM, FIXAÇÃO COM PREENCHIMENTO TOTAL DE ESPUMA EXPANSIVA - FORNECIMENTO E INSTALAÇÃO. AF_12/2019</t>
  </si>
  <si>
    <t>1.114,74</t>
  </si>
  <si>
    <t>KIT DE PORTA-PRONTA DE MADEIRA EM ACABAMENTO MELAMÍNICO BRANCO, FOLHA LEVE OU MÉDIA, E BATENTE METÁLICO, 60X210CM, FIXAÇÃO COM ARGAMASSA - FORNECIMENTO E INSTALAÇÃO. AF_12/2019</t>
  </si>
  <si>
    <t>760,89</t>
  </si>
  <si>
    <t>KIT DE PORTA-PRONTA DE MADEIRA EM ACABAMENTO MELAMÍNICO BRANCO, FOLHA LEVE OU MÉDIA, E BATENTE METÁLICO, 70X210CM, FIXAÇÃO COM ARGAMASSA - FORNECIMENTO E INSTALAÇÃO. AF_12/2019</t>
  </si>
  <si>
    <t>770,44</t>
  </si>
  <si>
    <t>KIT DE PORTA-PRONTA DE MADEIRA EM ACABAMENTO MELAMÍNICO BRANCO, FOLHA LEVE OU MÉDIA, E BATENTE METÁLICO, 80X210CM, FIXAÇÃO COM ARGAMASSA - FORNECIMENTO E INSTALAÇÃO. AF_12/2019</t>
  </si>
  <si>
    <t>780,01</t>
  </si>
  <si>
    <t>KIT DE PORTA-PRONTA DE MADEIRA EM ACABAMENTO MELAMÍNICO BRANCO, FOLHA LEVE OU MÉDIA, E BATENTE METÁLICO, 90X210CM, FIXAÇÃO COM ARGAMASSA - FORNECIMENTO E INSTALAÇÃO. AF_12/2019</t>
  </si>
  <si>
    <t>789,57</t>
  </si>
  <si>
    <t>KIT DE PORTA-PRONTA DE MADEIRA EM ACABAMENTO MELAMÍNICO BRANCO, FOLHA PESADA OU SUPERPESADA, E BATENTE METÁLICO, 80X210CM, FIXAÇÃO COM ARGAMASSA - FORNECIMENTO E INSTALAÇÃO. AF_12/2019</t>
  </si>
  <si>
    <t>1.135,22</t>
  </si>
  <si>
    <t>KIT DE PORTA-PRONTA DE MADEIRA EM ACABAMENTO MELAMÍNICO BRANCO, FOLHA PESADA OU SUPERPESADA, E BATENTE METÁLICO, 90X210CM, FIXAÇÃO COM ARGAMASSA - FORNECIMENTO E INSTALAÇÃO. AF_12/2019</t>
  </si>
  <si>
    <t>1.173,13</t>
  </si>
  <si>
    <t>BATENTE PARA PORTA DE MADEIRA, PADRÃO MÉDIO - FORNECIMENTO E MONTAGEM. AF_12/2019</t>
  </si>
  <si>
    <t>385,86</t>
  </si>
  <si>
    <t>BATENTE PARA PORTA DE MADEIRA, FIXAÇÃO COM ARGAMASSA, PADRÃO MÉDIO - FORNECIMENTO E INSTALAÇÃO. AF_12/2019</t>
  </si>
  <si>
    <t>500,23</t>
  </si>
  <si>
    <t>PORTA DE MADEIRA PARA PINTURA, SEMI-OCA (LEVE OU MÉDIA), 60X210CM, ESPESSURA DE 3,5CM, INCLUSO DOBRADIÇAS - FORNECIMENTO E INSTALAÇÃO. AF_12/2019</t>
  </si>
  <si>
    <t>340,67</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</si>
  <si>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</si>
  <si>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</si>
  <si>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375,72</t>
  </si>
  <si>
    <t>PORTA DE MADEIRA PARA PINTURA, SEMI-OCA (LEVE OU MÉDIA), 90X210CM, ESPESSURA DE 3,5CM, INCLUSO DOBRADIÇAS - FORNECIMENTO E INSTALAÇÃO. AF_12/2019</t>
  </si>
  <si>
    <t>460,70</t>
  </si>
  <si>
    <t>PORTA DE MADEIRA PARA PINTURA, SEMI-OCA (PESADA OU SUPERPESADA), 80X210CM, ESPESSURA DE 3,5CM, INCLUSO DOBRADIÇAS - FORNECIMENTO E INSTALAÇÃO. AF_12/2019</t>
  </si>
  <si>
    <t>658,98</t>
  </si>
  <si>
    <t>PORTA DE MADEIRA, MACIÇA (PESADA OU SUPERPESADA), 90X210CM, ESPESSURA DE 3,5CM, INCLUSO DOBRADIÇAS - FORNECIMENTO E INSTALAÇÃO. AF_12/2019</t>
  </si>
  <si>
    <t>734,05</t>
  </si>
  <si>
    <t>FECHADURA DE EMBUTIR COM CILINDRO, EXTERNA, COMPLETA, ACABAMENTO PADRÃO MÉDIO, INCLUSO EXECUÇÃO DE FURO - FORNECIMENTO E INSTALAÇÃO. AF_12/2019</t>
  </si>
  <si>
    <t>214,17</t>
  </si>
  <si>
    <t>FECHADURA DE EMBUTIR PARA PORTA DE BANHEIRO, COMPLETA, ACABAMENTO PADRÃO MÉDIO, INCLUSO EXECUÇÃO DE FURO - FORNECIMENTO E INSTALAÇÃO. AF_12/2019</t>
  </si>
  <si>
    <t>186,91</t>
  </si>
  <si>
    <t>KIT DE PORTA DE MADEIRA PARA PINTURA, SEMI-OCA (LEVE OU MÉDIA), PADRÃO MÉDIO, 60X210CM, ESPESSURA DE 3,5CM, ITENS INCLUSOS: DOBRADIÇAS, MONTAGEM E INSTALAÇÃO DO BATENTE, FECHADURA COM EXECUÇÃO DO FURO - FORNECIMENTO E INSTALAÇÃO. AF_12/2019</t>
  </si>
  <si>
    <t>1.162,11</t>
  </si>
  <si>
    <t>KIT DE PORTA DE MADEIRA PARA PINTURA, SEMI-OCA (LEVE OU MÉDIA), PADRÃO MÉDIO, 70X210CM, ESPESSURA DE 3,5CM, ITENS INCLUSOS: DOBRADIÇAS, MONTAGEM E INSTALAÇÃO DO BATENTE, FECHADURA COM EXECUÇÃO DO FURO - FORNECIMENTO E INSTALAÇÃO. AF_12/2019</t>
  </si>
  <si>
    <t>1.173,54</t>
  </si>
  <si>
    <t>KIT DE PORTA DE MADEIRA PARA PINTURA, SEMI-OCA (LEVE OU MÉDIA), PADRÃO MÉDIO, 80X210CM, ESPESSURA DE 3,5CM, ITENS INCLUSOS: DOBRADIÇAS, MONTAGEM E INSTALAÇÃO DO BATENTE, FECHADURA COM EXECUÇÃO DO FURO - FORNECIMENTO E INSTALAÇÃO. AF_12/2019</t>
  </si>
  <si>
    <t>1.230,02</t>
  </si>
  <si>
    <t>KIT DE PORTA DE MADEIRA PARA PINTURA, SEMI-OCA (LEVE OU MÉDIA), PADRÃO MÉDIO, 90X210CM, ESPESSURA DE 3,5CM, ITENS INCLUSOS: DOBRADIÇAS, MONTAGEM E INSTALAÇÃO DO BATENTE, FECHADURA COM EXECUÇÃO DO FURO - FORNECIMENTO E INSTALAÇÃO. AF_12/2019</t>
  </si>
  <si>
    <t>1.317,79</t>
  </si>
  <si>
    <t>KIT DE PORTA DE MADEIRA PARA PINTURA, SEMI-OCA (PESADA OU SUPERPESADA), PADRÃO MÉDIO, 80X210CM, ESPESSURA DE 3,5CM, ITENS INCLUSOS: DOBRADIÇAS, MONTAGEM E INSTALAÇÃO DO BATENTE, FECHADURA COM EXECUÇÃO DO FURO - FORNECIMENTO E INSTALAÇÃO. AF_12/2019</t>
  </si>
  <si>
    <t>1.513,28</t>
  </si>
  <si>
    <t>KIT DE PORTA DE MADEIRA PARA PINTURA, SEMI-OCA (PESADA OU SUPERPESADA), PADRÃO MÉDIO, 90X210CM, ESPESSURA DE 3,5CM, ITENS INCLUSOS: DOBRADIÇAS, MONTAGEM E INSTALAÇÃO DO BATENTE, FECHADURA COM EXECUÇÃO DO FURO - FORNECIMENTO E INSTALAÇÃO. AF_12/2019</t>
  </si>
  <si>
    <t>1.591,14</t>
  </si>
  <si>
    <t>KIT DE PORTA DE MADEIRA PARA PINTURA, SEMI-OCA (LEVE OU MÉDIA), PADRÃO MÉDIO, 60X210CM, ESPESSURA DE 3,5CM, ITENS INCLUSOS: DOBRADIÇAS, MONTAGEM E INSTALAÇÃO DO BATENTE, SEM FECHADURA - FORNECIMENTO E INSTALAÇÃO. AF_12/2019</t>
  </si>
  <si>
    <t>975,20</t>
  </si>
  <si>
    <t>KIT DE PORTA DE MADEIRA PARA PINTURA, SEMI-OCA (LEVE OU MÉDIA), PADRÃO MÉDIO, 70X210CM, ESPESSURA DE 3,5CM, ITENS INCLUSOS: DOBRADIÇAS, MONTAGEM E INSTALAÇÃO DO BATENTE, SEM FECHADURA - FORNECIMENTO E INSTALAÇÃO. AF_12/2019</t>
  </si>
  <si>
    <t>986,63</t>
  </si>
  <si>
    <t>KIT DE PORTA DE MADEIRA PARA PINTURA, SEMI-OCA (LEVE OU MÉDIA), PADRÃO MÉDIO, 80X210CM, ESPESSURA DE 3,5CM, ITENS INCLUSOS: DOBRADIÇAS, MONTAGEM E INSTALAÇÃO DO BATENTE, SEM FECHADURA - FORNECIMENTO E INSTALAÇÃO. AF_12/2019</t>
  </si>
  <si>
    <t>1.015,85</t>
  </si>
  <si>
    <t>KIT DE PORTA DE MADEIRA PARA PINTURA, SEMI-OCA (LEVE OU MÉDIA), PADRÃO MÉDIO, 90X210CM, ESPESSURA DE 3,5CM, ITENS INCLUSOS: DOBRADIÇAS, MONTAGEM E INSTALAÇÃO DO BATENTE, SEM FECHADURA - FORNECIMENTO E INSTALAÇÃO. AF_12/2019</t>
  </si>
  <si>
    <t>1.103,62</t>
  </si>
  <si>
    <t>KIT DE PORTA DE MADEIRA PARA PINTURA, SEMI-OCA (PESADA OU SUPERPESADA), PADRÃO MÉDIO, 80X210CM, ESPESSURA DE 3,5CM, ITENS INCLUSOS: DOBRADIÇAS, MONTAGEM E INSTALAÇÃO DO BATENTE, SEM FECHADURA - FORNECIMENTO E INSTALAÇÃO. AF_12/2019</t>
  </si>
  <si>
    <t>1.299,11</t>
  </si>
  <si>
    <t>KIT DE PORTA DE MADEIRA PARA PINTURA, SEMI-OCA (PESADA OU SUPERPESADA), PADRÃO MÉDIO, 90X210CM, ESPESSURA DE 3,5CM, ITENS INCLUSOS: DOBRADIÇAS, MONTAGEM E INSTALAÇÃO DO BATENTE, SEM FECHADURA - FORNECIMENTO E INSTALAÇÃO. AF_12/2019</t>
  </si>
  <si>
    <t>1.376,97</t>
  </si>
  <si>
    <t>PORTA DE MADEIRA PARA VERNIZ, SEMI-OCA (LEVE OU MÉDIA), 60X210CM, ESPESSURA DE 3,5CM, INCLUSO DOBRADIÇAS - FORNECIMENTO E INSTALAÇÃO. AF_12/2019</t>
  </si>
  <si>
    <t>352,39</t>
  </si>
  <si>
    <t>PORTA DE MADEIRA PARA VERNIZ, SEMI-OCA (LEVE OU MÉDIA), 70X210CM, ESPESSURA DE 3,5CM, INCLUSO DOBRADIÇAS - FORNECIMENTO E INSTALAÇÃO. AF_12/2019</t>
  </si>
  <si>
    <t>361,58</t>
  </si>
  <si>
    <t>PORTA DE MADEIRA PARA VERNIZ, SEMI-OCA (LEVE OU MÉDIA), 80X210CM, ESPESSURA DE 3,5CM, INCLUSO DOBRADIÇAS - FORNECIMENTO E INSTALAÇÃO. AF_12/2019</t>
  </si>
  <si>
    <t>423,31</t>
  </si>
  <si>
    <t>PORTA DE MADEIRA PARA VERNIZ, SEMI-OCA (LEVE OU MÉDIA), 90X210CM, ESPESSURA DE 3,5CM, INCLUSO DOBRADIÇAS - FORNECIMENTO E INSTALAÇÃO. AF_12/2019</t>
  </si>
  <si>
    <t>471,08</t>
  </si>
  <si>
    <t>KIT DE PORTA DE MADEIRA PARA VERNIZ, SEMI-OCA (LEVE OU MÉDIA), PADRÃO MÉDIO, 60X210CM, ESPESSURA DE 3,5CM, ITENS INCLUSOS: DOBRADIÇAS, MONTAGEM E INSTALAÇÃO DO BATENTE, SEM FECHADURA - FORNECIMENTO E INSTALAÇÃO. AF_12/2019</t>
  </si>
  <si>
    <t>986,92</t>
  </si>
  <si>
    <t>KIT DE PORTA DE MADEIRA PARA VERNIZ, SEMI-OCA (LEVE OU MÉDIA), PADRÃO MÉDIO, 70X210CM, ESPESSURA DE 3,5CM, ITENS INCLUSOS: DOBRADIÇAS, MONTAGEM E INSTALAÇÃO DO BATENTE, SEM FECHADURA - FORNECIMENTO E INSTALAÇÃO. AF_12/2019</t>
  </si>
  <si>
    <t>998,91</t>
  </si>
  <si>
    <t>KIT DE PORTA DE MADEIRA PARA VERNIZ, SEMI-OCA (LEVE OU MÉDIA), PADRÃO MÉDIO, 80X210CM, ESPESSURA DE 3,5CM, ITENS INCLUSOS: DOBRADIÇAS, MONTAGEM E INSTALAÇÃO DO BATENTE, SEM FECHADURA - FORNECIMENTO E INSTALAÇÃO. AF_12/2019</t>
  </si>
  <si>
    <t>1.063,44</t>
  </si>
  <si>
    <t>KIT DE PORTA DE MADEIRA PARA VERNIZ, SEMI-OCA (LEVE OU MÉDIA), PADRÃO MÉDIO, 90X210CM, ESPESSURA DE 3,5CM, ITENS INCLUSOS: DOBRADIÇAS, MONTAGEM E INSTALAÇÃO DO BATENTE, SEM FECHADURA - FORNECIMENTO E INSTALAÇÃO. AF_12/2019</t>
  </si>
  <si>
    <t>1.114,00</t>
  </si>
  <si>
    <t>BATENTE PARA PORTA DE MADEIRA, PADRÃO POPULAR - FORNECIMENTO E MONTAGEM. AF_12/2019</t>
  </si>
  <si>
    <t>292,73</t>
  </si>
  <si>
    <t>BATENTE PARA PORTA DE MADEIRA, FIXAÇÃO COM ARGAMASSA, PADRÃO POPULAR. FORNECIMENTO E INSTALAÇÃO. AF_12/2019</t>
  </si>
  <si>
    <t>407,10</t>
  </si>
  <si>
    <t>PORTA DE MADEIRA FRISADA, SEMI-OCA (LEVE OU MÉDIA), 60X210CM, ESPESSURA DE 3CM, INCLUSO DOBRADIÇAS - FORNECIMENTO E INSTALAÇÃO. AF_12/2019</t>
  </si>
  <si>
    <t>362,54</t>
  </si>
  <si>
    <t>PORTA DE MADEIRA FRISADA, SEMI-OCA (LEVE OU MÉDIA), 70X210CM, ESPESSURA DE 3CM, INCLUSO DOBRADIÇAS - FORNECIMENTO E INSTALAÇÃO. AF_12/2019</t>
  </si>
  <si>
    <t>389,93</t>
  </si>
  <si>
    <t>PORTA DE MADEIRA FRISADA, SEMI-OCA (LEVE OU MÉDIA), 80X210CM, ESPESSURA DE 3,5CM, INCLUSO DOBRADIÇAS - FORNECIMENTO E INSTALAÇÃO. AF_12/2019</t>
  </si>
  <si>
    <t>430,07</t>
  </si>
  <si>
    <t>PORTA DE MADEIRA TIPO VENEZIANA, 80X210CM, ESPESSURA DE 3CM, INCLUSO DOBRADIÇAS - FORNECIMENTO E INSTALAÇÃO. AF_12/2019</t>
  </si>
  <si>
    <t>921,77</t>
  </si>
  <si>
    <t>PORTA DE MADEIRA, TIPO MEXICANA, MACIÇA (PESADA OU SUPERPESADA), 80X210CM, ESPESSURA DE 3,5CM, INCLUSO DOBRADIÇAS - FORNECIMENTO E INSTALAÇÃO. AF_12/2019</t>
  </si>
  <si>
    <t>1.294,51</t>
  </si>
  <si>
    <t>FECHADURA DE EMBUTIR COM CILINDRO, EXTERNA, COMPLETA, ACABAMENTO PADRÃO POPULAR, INCLUSO EXECUÇÃO DE FURO - FORNECIMENTO E INSTALAÇÃO. AF_12/2019</t>
  </si>
  <si>
    <t>133,45</t>
  </si>
  <si>
    <t>FECHADURA DE EMBUTIR PARA PORTA DE BANHEIRO, COMPLETA, ACABAMENTO PADRÃO POPULAR, INCLUSO EXECUÇÃO DE FURO - FORNECIMENTO E INSTALAÇÃO. AF_12/2019</t>
  </si>
  <si>
    <t>131,38</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</si>
  <si>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</si>
  <si>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</si>
  <si>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112,64</t>
  </si>
  <si>
    <t>KIT DE PORTA DE MADEIRA PARA PINTURA, SEMI-OCA (LEVE OU MÉDIA), PADRÃO POPULAR, 60X210CM, ESPESSURA DE 3,5CM, ITENS INCLUSOS: DOBRADIÇAS, MONTAGEM E INSTALAÇÃO DO BATENTE, FECHADURA COM EXECUÇÃO DO FURO - FORNECIMENTO E INSTALAÇÃO. AF_12/2019</t>
  </si>
  <si>
    <t>973,32</t>
  </si>
  <si>
    <t>KIT DE PORTA DE MADEIRA PARA PINTURA, SEMI-OCA (LEVE OU MÉDIA), PADRÃO POPULAR, 70X210CM, ESPESSURA DE 3,5CM, ITENS INCLUSOS: DOBRADIÇAS, MONTAGEM E INSTALAÇÃO DO BATENTE, FECHADURA COM EXECUÇÃO DO FURO - FORNECIMENTO E INSTALAÇÃO. AF_12/2019</t>
  </si>
  <si>
    <t>965,17</t>
  </si>
  <si>
    <t>KIT DE PORTA DE MADEIRA PARA PINTURA, SEMI-OCA (LEVE OU MÉDIA), PADRÃO POPULAR, 80X210CM, ESPESSURA DE 3,5CM, ITENS INCLUSOS: DOBRADIÇAS, MONTAGEM E INSTALAÇÃO DO BATENTE, FECHADURA COM EXECUÇÃO DO FURO - FORNECIMENTO E INSTALAÇÃO. AF_12/2019</t>
  </si>
  <si>
    <t>1.014,37</t>
  </si>
  <si>
    <t>KIT DE PORTA DE MADEIRA PARA PINTURA, SEMI-OCA (LEVE OU MÉDIA), PADRÃO POPULAR, 90X210CM, ESPESSURA DE 3,5CM, ITENS INCLUSOS: DOBRADIÇAS, MONTAGEM E INSTALAÇÃO DO BATENTE, FECHADURA COM EXECUÇÃO DO FURO - FORNECIMENTO E INSTALAÇÃO. AF_12/2019</t>
  </si>
  <si>
    <t>1.101,31</t>
  </si>
  <si>
    <t>KIT DE PORTA DE MADEIRA PARA PINTURA, SEMI-OCA (PESADA OU SUPERPESADA), PADRÃO POPULAR, 80X210CM, ESPESSURA DE 3,5CM, ITENS INCLUSOS: DOBRADIÇAS, MONTAGEM E INSTALAÇÃO DO BATENTE, FECHADURA COM EXECUÇÃO DO FURO - FORNECIMENTO E INSTALAÇÃO. AF_12/2019</t>
  </si>
  <si>
    <t>1.297,63</t>
  </si>
  <si>
    <t>KIT DE PORTA DE MADEIRA PARA PINTURA, SEMI-OCA (PESADA OU SUPERPESADA), PADRÃO POPULAR, 90X210CM, ESPESSURA DE 3,5CM, ITENS INCLUSOS: DOBRADIÇAS, MONTAGEM E INSTALAÇÃO DO BATENTE, FECHADURA COM EXECUÇÃO DO FURO - FORNECIMENTO E INSTALAÇÃO. AF_12/2019</t>
  </si>
  <si>
    <t>1.374,66</t>
  </si>
  <si>
    <t>KIT DE PORTA DE MADEIRA PARA PINTURA, SEMI-OCA (LEVE OU MÉDIA), PADRÃO POPULAR, 60X210CM, ESPESSURA DE 3,5CM, ITENS INCLUSOS: DOBRADIÇAS, MONTAGEM E INSTALAÇÃO DO BATENTE, SEM FECHADURA - FORNECIMENTO E INSTALAÇÃO. AF_12/2019</t>
  </si>
  <si>
    <t>841,94</t>
  </si>
  <si>
    <t>KIT DE PORTA DE MADEIRA PARA PINTURA, SEMI-OCA (LEVE OU MÉDIA), PADRÃO POPULAR, 70X210CM, ESPESSURA DE 3,5CM, ITENS INCLUSOS: DOBRADIÇAS, MONTAGEM E INSTALAÇÃO DO BATENTE, SEM FECHADURA - FORNECIMENTO E INSTALAÇÃO. AF_12/2019</t>
  </si>
  <si>
    <t>852,53</t>
  </si>
  <si>
    <t>KIT DE PORTA DE MADEIRA PARA PINTURA, SEMI-OCA (LEVE OU MÉDIA), PADRÃO POPULAR, 80X210CM, ESPESSURA DE 3,5CM, ITENS INCLUSOS: DOBRADIÇAS, MONTAGEM E INSTALAÇÃO DO BATENTE, SEM FECHADURA - FORNECIMENTO E INSTALAÇÃO. AF_12/2019</t>
  </si>
  <si>
    <t>880,92</t>
  </si>
  <si>
    <t>KIT DE PORTA DE MADEIRA PARA PINTURA, SEMI-OCA (LEVE OU MÉDIA), PADRÃO POPULAR, 90X210CM, ESPESSURA DE 3,5CM, ITENS INCLUSOS: DOBRADIÇAS, MONTAGEM E INSTALAÇÃO DO BATENTE, SEM FECHADURA - FORNECIMENTO E INSTALAÇÃO. AF_12/2019</t>
  </si>
  <si>
    <t>967,86</t>
  </si>
  <si>
    <t>KIT DE PORTA DE MADEIRA PARA PINTURA, SEMI-OCA (PESADA OU SUPERPESADA), PADRÃO POPULAR, 80X210CM, ESPESSURA DE 3,5CM, ITENS INCLUSOS: DOBRADIÇAS, MONTAGEM E INSTALAÇÃO DO BATENTE, SEM FECHADURA - FORNECIMENTO E INSTALAÇÃO. AF_12/2019</t>
  </si>
  <si>
    <t>1.164,18</t>
  </si>
  <si>
    <t>KIT DE PORTA DE MADEIRA PARA PINTURA, SEMI-OCA (PESADA OU SUPERPESADA), PADRÃO POPULAR, 90X210CM, ESPESSURA DE 3,5CM, ITENS INCLUSOS: DOBRADIÇAS, MONTAGEM E INSTALAÇÃO DO BATENTE, SEM FECHADURA - FORNECIMENTO E INSTALAÇÃO. AF_12/2019</t>
  </si>
  <si>
    <t>1.241,21</t>
  </si>
  <si>
    <t>KIT DE PORTA DE MADEIRA PARA VERNIZ, SEMI-OCA (LEVE OU MÉDIA), PADRÃO POPULAR, 60X210CM, ESPESSURA DE 3,5CM, ITENS INCLUSOS: DOBRADIÇAS, MONTAGEM E INSTALAÇÃO DO BATENTE, SEM FECHADURA - FORNECIMENTO E INSTALAÇÃO. AF_12/2019</t>
  </si>
  <si>
    <t>853,66</t>
  </si>
  <si>
    <t>KIT DE PORTA DE MADEIRA PARA VERNIZ, SEMI-OCA (LEVE OU MÉDIA), PADRÃO POPULAR, 70X210CM, ESPESSURA DE 3,5CM, ITENS INCLUSOS: DOBRADIÇAS, MONTAGEM E INSTALAÇÃO DO BATENTE, SEM FECHADURA - FORNECIMENTO E INSTALAÇÃO. AF_12/2019</t>
  </si>
  <si>
    <t>864,81</t>
  </si>
  <si>
    <t>KIT DE PORTA DE MADEIRA PARA VERNIZ, SEMI-OCA (LEVE OU MÉDIA), PADRÃO POPULAR, 80X210CM, ESPESSURA DE 3,5CM, ITENS INCLUSOS: DOBRADIÇAS, MONTAGEM E INSTALAÇÃO DO BATENTE, SEM FECHADURA - FORNECIMENTO E INSTALAÇÃO. AF_12/2019</t>
  </si>
  <si>
    <t>928,51</t>
  </si>
  <si>
    <t>KIT DE PORTA DE MADEIRA PARA VERNIZ, SEMI-OCA (LEVE OU MÉDIA), PADRÃO POPULAR, 90X210CM, ESPESSURA DE 3,5CM, ITENS INCLUSOS: DOBRADIÇAS, MONTAGEM E INSTALAÇÃO DO BATENTE, SEM FECHADURA - FORNECIMENTO E INSTALAÇÃO. AF_12/2019</t>
  </si>
  <si>
    <t>978,24</t>
  </si>
  <si>
    <t>KIT DE PORTA DE MADEIRA FRISADA, SEMI-OCA (LEVE OU MÉDIA), PADRÃO MÉDIO 60X210CM, ESPESSURA DE 3CM, ITENS INCLUSOS: DOBRADIÇAS, MONTAGEM E INSTALAÇÃO DO BATENTE, SEM FECHADURA - FORNECIMENTO E INSTALAÇÃO. AF_12/2019</t>
  </si>
  <si>
    <t>997,07</t>
  </si>
  <si>
    <t>KIT DE PORTA DE MADEIRA FRISADA, SEMI-OCA (LEVE OU MÉDIA), PADRÃO POPULAR, 60X210CM, ESPESSURA DE 3CM, ITENS INCLUSOS: DOBRADIÇAS, MONTAGEM E INSTALAÇÃO DO BATENTE, SEM FECHADURA - FORNECIMENTO E INSTALAÇÃO. AF_12/2019</t>
  </si>
  <si>
    <t>863,81</t>
  </si>
  <si>
    <t>KIT DE PORTA DE MADEIRA FRISADA, SEMI-OCA (LEVE OU MÉDIA), PADRÃO MÉDIO, 70X210CM, ESPESSURA DE 3CM, ITENS INCLUSOS: DOBRADIÇAS, MONTAGEM E INSTALAÇÃO DO BATENTE, SEM FECHADURA - FORNECIMENTO E INSTALAÇÃO. AF_12/2019</t>
  </si>
  <si>
    <t>1.027,26</t>
  </si>
  <si>
    <t>KIT DE PORTA DE MADEIRA FRISADA, SEMI-OCA (LEVE OU MÉDIA), PADRÃO POPULAR, 70X210CM, ESPESSURA DE 3CM, ITENS INCLUSOS: DOBRADIÇAS, MONTAGEM E INSTALAÇÃO DO BATENTE, SEM FECHADURA - FORNECIMENTO E INSTALAÇÃO. AF_12/2019</t>
  </si>
  <si>
    <t>893,16</t>
  </si>
  <si>
    <t>KIT DE PORTA DE MADEIRA FRISADA, SEMI-OCA (LEVE OU MÉDIA), PADRÃO MÉDIO, 80X210CM, ESPESSURA DE 3,5CM, ITENS INCLUSOS: DOBRADIÇAS, MONTAGEM E INSTALAÇÃO DO BATENTE, SEM FECHADURA - FORNECIMENTO E INSTALAÇÃO. AF_12/2019</t>
  </si>
  <si>
    <t>1.070,20</t>
  </si>
  <si>
    <t>KIT DE PORTA DE MADEIRA FRISADA, SEMI-OCA (LEVE OU MÉDIA), PADRÃO POPULAR, 80X210CM, ESPESSURA DE 3,5CM, ITENS INCLUSOS: DOBRADIÇAS, MONTAGEM E INSTALAÇÃO DO BATENTE, SEM FECHADURA - FORNECIMENTO E INSTALAÇÃO. AF_12/2019</t>
  </si>
  <si>
    <t>935,27</t>
  </si>
  <si>
    <t>KIT DE PORTA DE MADEIRA TIPO VENEZIANA, PADRÃO MÉDIO, 80X210CM, ESPESSURA DE 3CM, ITENS INCLUSOS: DOBRADIÇAS, MONTAGEM E INSTALAÇÃO DO BATENTE, SEM FECHADURA - FORNECIMENTO E INSTALAÇÃO. AF_12/2019</t>
  </si>
  <si>
    <t>1.561,90</t>
  </si>
  <si>
    <t>KIT DE PORTA DE MADEIRA TIPO VENEZIANA, PADRÃO POPULAR, 80X210CM, ESPESSURA DE 3CM, ITENS INCLUSOS: DOBRADIÇAS, MONTAGEM E INSTALAÇÃO DO BATENTE, SEM FECHADURA - FORNECIMENTO E INSTALAÇÃO. AF_12/2019</t>
  </si>
  <si>
    <t>1.426,97</t>
  </si>
  <si>
    <t>KIT DE PORTA DE MADEIRA TIPO MEXICANA, MACIÇA (PESADA OU SUPERPESADA), PADRÃO MÉDIO, 80X210CM, ESPESSURA DE 3CM, ITENS INCLUSOS: DOBRADIÇAS, MONTAGEM E INSTALAÇÃO DO BATENTE, SEM FECHADURA - FORNECIMENTO E INSTALAÇÃO. AF_12/2019</t>
  </si>
  <si>
    <t>1.934,64</t>
  </si>
  <si>
    <t>KIT DE PORTA DE MADEIRA TIPO MEXICANA, MACIÇA (PESADA OU SUPERPESADA), PADRÃO POPULAR, 80X210CM, ESPESSURA DE 3CM, ITENS INCLUSOS: DOBRADIÇAS, MONTAGEM E INSTALAÇÃO DO BATENTE, SEM FECHADURA - FORNECIMENTO E INSTALAÇÃO. AF_12/2019</t>
  </si>
  <si>
    <t>1.799,71</t>
  </si>
  <si>
    <t>ALIZAR DE 5X1,5CM PARA PORTA FIXADO COM PREGOS, PADRÃO MÉDIO - FORNECIMENTO E INSTALAÇÃO. AF_12/2019</t>
  </si>
  <si>
    <t>13,99</t>
  </si>
  <si>
    <t>ALIZAR DE 5X1,5CM PARA PORTA FIXADO COM PREGOS, PADRÃO POPULAR - FORNECIMENTO E INSTALAÇÃO. AF_12/2019</t>
  </si>
  <si>
    <t>9,81</t>
  </si>
  <si>
    <t>KIT DE PORTA-PRONTA DE MADEIRA EM ACABAMENTO MELAMÍNICO BRANCO, FOLHA LEVE OU MÉDIA, 90X210, EXCLUSIVE FECHADURA, FIXAÇÃO COM PREENCHIMENTO TOTAL DE ESPUMA EXPANSIVA - FORNECIMENTO E INSTALAÇÃO. AF_12/2019</t>
  </si>
  <si>
    <t>991,39</t>
  </si>
  <si>
    <t>BATENTE PARA PORTA COM BANDEIRA, FIXAÇÃO COM PARAFUSO E BUCHA. AF_12/2019</t>
  </si>
  <si>
    <t>244,33</t>
  </si>
  <si>
    <t>KIT DE PORTA DE MADEIRA PARA VERNIZ, SEMI-OCA (LEVE OU MÉDIA), PADRÃO MÉDIO, 60X210CM, ESPESSURA DE 3,5CM, ITENS INCLUSOS: DOBRADIÇAS, MONTAGEM E INSTALAÇÃO DE BATENTE, FECHADURA COM EXECUÇÃO DO FURO - FORNECIMENTO E INSTALAÇÃO. AF_12/2019</t>
  </si>
  <si>
    <t>1.173,83</t>
  </si>
  <si>
    <t>KIT DE PORTA DE MADEIRA PARA VERNIZ, SEMI-OCA (LEVE OU MÉDIA), PADRÃO POPULAR, 60X210CM, ESPESSURA DE 3,5CM, ITENS INCLUSOS: DOBRADIÇAS, MONTAGEM E INSTALAÇÃO DE BATENTE, FECHADURA COM EXECUÇÃO DO FURO - FORNECIMENTO E INSTALAÇÃO. AF_12/2019</t>
  </si>
  <si>
    <t>985,04</t>
  </si>
  <si>
    <t>KIT DE PORTA DE MADEIRA PARA VERNIZ, SEMI-OCA (LEVE OU MÉDIA), PADRÃO MÉDIO, 70X210CM, ESPESSURA DE 3,5CM, ITENS INCLUSOS: DOBRADIÇAS, MONTAGEM E INSTALAÇÃO DE BATENTE, FECHADURA COM EXECUÇÃO DO FURO - FORNECIMENTO E INSTALAÇÃO. AF_12/2019</t>
  </si>
  <si>
    <t>1.185,82</t>
  </si>
  <si>
    <t>KIT DE PORTA DE MADEIRA FRISADA, SEMI-OCA (LEVE OU MÉDIA), PADRÃO MÉDIO, 70X210CM, ESPESSURA DE 3CM, ITENS INCLUSOS: DOBRADIÇAS, MONTAGEM E INSTALAÇÃO DE BATENTE, FECHADURA COM EXECUÇÃO DO FURO - FORNECIMENTO E INSTALAÇÃO. AF_12/2019</t>
  </si>
  <si>
    <t>1.214,17</t>
  </si>
  <si>
    <t>KIT DE PORTA DE MADEIRA FRISADA, SEMI-OCA (LEVE OU MÉDIA), PADRÃO POPULAR, 70X210CM, ESPESSURA DE 3CM, ITENS INCLUSOS: DOBRADIÇAS, MONTAGEM E INSTALAÇÃO DE BATENTE, FECHADURA COM EXECUÇÃO DO FURO - FORNECIMENTO E INSTALAÇÃO. AF_12/2019</t>
  </si>
  <si>
    <t>1.005,80</t>
  </si>
  <si>
    <t>KIT DE PORTA DE MADEIRA PARA VERNIZ, SEMI-OCA (LEVE OU MÉDIA), PADRÃO MÉDIO, 80X210CM, ESPESSURA DE 3,5CM, ITENS INCLUSOS: DOBRADIÇAS, MONTAGEM E INSTALAÇÃO DE BATENTE, FECHADURA COM EXECUÇÃO DO FURO - FORNECIMENTO E INSTALAÇÃO. AF_12/2019</t>
  </si>
  <si>
    <t>1.277,61</t>
  </si>
  <si>
    <t>KIT DE PORTA DE MADEIRA PARA VERNIZ, SEMI-OCA (LEVE OU MÉDIA), PADRÃO POPULAR, 80X210CM, ESPESSURA DE 3,5CM, ITENS INCLUSOS: DOBRADIÇAS, MONTAGEM E INSTALAÇÃO DE BATENTE, FECHADURA COM EXECUÇÃO DO FURO - FORNECIMENTO E INSTALAÇÃO. AF_12/2019</t>
  </si>
  <si>
    <t>1.061,96</t>
  </si>
  <si>
    <t>KIT DE PORTA DE MADEIRA PARA VERNIZ, SEMI-OCA (LEVE OU MÉDIA), PADRÃO MÉDIO, 90X210CM, ESPESSURA DE 3,5CM, ITENS INCLUSOS: DOBRADIÇAS, MONTAGEM E INSTALAÇÃO DE BATENTE, FECHADURA COM EXECUÇÃO DO FURO - FORNECIMENTO E INSTALAÇÃO. AF_12/2019</t>
  </si>
  <si>
    <t>1.328,17</t>
  </si>
  <si>
    <t>KIT DE PORTA DE MADEIRA PARA VERNIZ, SEMI-OCA (LEVE OU MÉDIA), PADRÃO POPULAR, 90X210CM, ESPESSURA DE 3CM, ITENS INCLUSOS: DOBRADIÇAS, MONTAGEM E INSTALAÇÃO DE BATENTE, FECHADURA COM EXECUÇÃO DO FURO - FORNECIMENTO E INSTALAÇÃO. AF_12/2019</t>
  </si>
  <si>
    <t>1.111,69</t>
  </si>
  <si>
    <t>KIT DE PORTA DE MADEIRA FRISADA, SEMI-OCA (LEVE OU MÉDIA), PADRÃO MÉDIO, 60X210CM, ESPESSURA DE 3,5CM, ITENS INCLUSOS: DOBRADIÇAS, MONTAGEM E INSTALAÇÃO DE BATENTE, FECHADURA COM EXECUÇÃO DO FURO - FORNECIMENTO E INSTALAÇÃO. AF_12/2019</t>
  </si>
  <si>
    <t>1.183,98</t>
  </si>
  <si>
    <t>KIT DE PORTA DE MADEIRA FRISADA, SEMI-OCA (LEVE OU MÉDIA), PADRÃO POPULAR, 60X210CM, ESPESSURA DE 3CM, ITENS INCLUSOS: DOBRADIÇAS, MONTAGEM E INSTALAÇÃO DE BATENTE, FECHADURA COM EXECUÇÃO DO FURO - FORNECIMENTO E INSTALAÇÃO. AF_12/2019</t>
  </si>
  <si>
    <t>995,19</t>
  </si>
  <si>
    <t>KIT DE PORTA DE MADEIRA FRISADA, SEMI-OCA (LEVE OU MÉDIA), PADRÃO MÉDIO, 80X210CM, ESPESSURA DE 3,5CM, ITENS INCLUSOS: DOBRADIÇAS, MONTAGEM E INSTALAÇÃO DE BATENTE, FECHADURA COM EXECUÇÃO DO FURO - FORNECIMENTO E INSTALAÇÃO. AF_12/2019</t>
  </si>
  <si>
    <t>1.284,37</t>
  </si>
  <si>
    <t>KIT DE PORTA DE MADEIRA FRISADA, SEMI-OCA (LEVE OU MÉDIA), PADRÃO POPULAR, 80X210CM, ESPESSURA DE 3,5CM, ITENS INCLUSOS: DOBRADIÇAS, MONTAGEM E INSTALAÇÃO DE BATENTE, FECHADURA COM EXECUÇÃO DO FURO - FORNECIMENTO E INSTALAÇÃO. AF_12/2019</t>
  </si>
  <si>
    <t>1.068,72</t>
  </si>
  <si>
    <t>KIT DE PORTA DE MADEIRA TIPO VENEZIANA, 80X210CM (ESPESSURA DE 3CM), PADRÃO MÉDIO, ITENS INCLUSOS: DOBRADIÇAS, MONTAGEM E INSTALAÇÃO DE BATENTE, FECHADURA COM EXECUÇÃO DO FURO - FORNECIMENTO E INSTALAÇÃO. AF_12/2019</t>
  </si>
  <si>
    <t>1.776,07</t>
  </si>
  <si>
    <t>KIT DE PORTA DE MADEIRA TIPO VENEZIANA, 80X210CM (ESPESSURA DE 3CM), PADRÃO POPULAR, ITENS INCLUSOS: DOBRADIÇAS, MONTAGEM E INSTALAÇÃO DE BATENTE, FECHADURA COM EXECUÇÃO DO FURO - FORNECIMENTO E INSTALAÇÃO. AF_12/2019</t>
  </si>
  <si>
    <t>1.560,42</t>
  </si>
  <si>
    <t>KIT DE PORTA DE MADEIRA TIPO MEXICANA, MACIÇA (PESADA OU SUPERPESADA), PADRÃO MÉDIO, 80X210CM, ESPESSURA DE 3,5CM, ITENS INCLUSOS: DOBRADIÇAS, MONTAGEM E INSTALAÇÃO DE BATENTE, FECHADURA COM EXECUÇÃO DO FURO - FORNECIMENTO E INSTALAÇÃO. AF_12/2019</t>
  </si>
  <si>
    <t>2.148,81</t>
  </si>
  <si>
    <t>KIT DE PORTA DE MADEIRA TIPO MEXICANA, MACIÇA (PESADA OU SUPERPESADA), PADRÃO POPULAR, 80X210CM, ESPESSURA DE 3,5CM, ITENS INCLUSOS: DOBRADIÇAS, MONTAGEM E INSTALAÇÃO DE BATENTE, FECHADURA COM EXECUÇÃO DO FURO - FORNECIMENTO E INSTALAÇÃO. AF_12/2019</t>
  </si>
  <si>
    <t>1.933,16</t>
  </si>
  <si>
    <t>RECOLOCAÇÃO DE FOLHAS DE PORTA DE MADEIRA LEVE OU MÉDIA DE 60CM DE LARGURA, CONSIDERANDO REAPROVEITAMENTO DO MATERIAL. AF_12/2019</t>
  </si>
  <si>
    <t>81,72</t>
  </si>
  <si>
    <t>RECOLOCAÇÃO DE FOLHAS DE PORTA DE MADEIRA LEVE OU MÉDIA DE 70CM DE LARGURA, CONSIDERANDO REAPROVEITAMENTO DO MATERIAL. AF_12/2019</t>
  </si>
  <si>
    <t>90,84</t>
  </si>
  <si>
    <t>RECOLOCAÇÃO DE FOLHAS DE PORTA DE MADEIRA LEVE OU MÉDIA DE 80CM DE LARGURA, CONSIDERANDO REAPROVEITAMENTO DO MATERIAL. AF_12/2019</t>
  </si>
  <si>
    <t>100,01</t>
  </si>
  <si>
    <t>RECOLOCAÇÃO DE FOLHAS DE PORTA DE MADEIRA LEVE OU MÉDIA DE 90CM DE LARGURA, CONSIDERANDO REAPROVEITAMENTO DO MATERIAL. AF_12/2019</t>
  </si>
  <si>
    <t>109,15</t>
  </si>
  <si>
    <t>RECOLOCAÇÃO DE FOLHAS DE PORTA DE MADEIRA PESADA OU SUPERPESADA DE 80CM DE LARGURA, CONSIDERANDO REAPROVEITAMENTO DO MATERIAL. AF_12/2019</t>
  </si>
  <si>
    <t>130,46</t>
  </si>
  <si>
    <t>PORTA DE MADEIRA COMPENSADA LISA PARA PINTURA, 120X210X3,5CM, 2 FOLHAS, INCLUSO ADUELA 2A, ALIZAR 2A E DOBRADIÇAS. AF_12/2019</t>
  </si>
  <si>
    <t>948,09</t>
  </si>
  <si>
    <t>KIT DE PORTA DE MADEIRA PARA VERNIZ, SEMI-OCA (LEVE OU MÉDIA), PADRÃO POPULAR, 70X210CM, ESPESSURA DE 3,5CM, ITENS INCLUSOS: DOBRADIÇAS, MONTAGEM E INSTALAÇÃO DE BATENTE, FECHADURA COM EXECUÇÃO DO FURO - FORNECIMENTO E INSTALAÇÃO. AF_12/2019</t>
  </si>
  <si>
    <t>977,45</t>
  </si>
  <si>
    <t>JANELA DE MADEIRA - CEDRINHO/ANGELIM OU EQUIVALENTE DA REGIÃO - DE ABRIR COM 4 FOLHAS (2 VENEZIANAS E 2 GUILHOTINAS PARA VIDRO), COM BATENTE, ALIZAR E FERRAGENS. EXCLUSIVE VIDROS, ACABAMENTO E CONTRAMARCO. FORNECIMENTO E INSTALAÇÃO. AF_12/2019</t>
  </si>
  <si>
    <t>1.226,33</t>
  </si>
  <si>
    <t>JANELA DE MADEIRA (PINUS/EUCALIPTO OU EQUIV.) DE ABRIR COM 4 FOLHAS (2 VENEZIANAS E 2 GUILHOTINAS PARA VIDRO), COM BATENTE, ALIZAR E FERRAGENS. EXCLUSIVE VIDROS, ACABAMENTO E CONTRAMARCO. FORNECIMENTO E INSTALAÇÃO. AF_12/2019</t>
  </si>
  <si>
    <t>971,10</t>
  </si>
  <si>
    <t>JANELA DE MADEIRA (IMBUIA/CEDRO OU EQUIV.) DE ABRIR COM 4 FOLHAS (2 VENEZIANAS E 2 GUILHOTINAS PARA VIDRO), COM BATENTE, ALIZAR E FERRAGENS. EXCLUSIVE VIDROS, ACABAMENTO E CONTRAMARCO. FORNECIMENTO E INSTALAÇÃO. AF_12/2019</t>
  </si>
  <si>
    <t>1.587,15</t>
  </si>
  <si>
    <t>JANELA DE MADEIRA (CEDRINHO/ANGELIM OU EQUIV.) TIPO MAXIM-AR, PARA VIDRO, COM BATENTE, ALIZAR E FERRAGENS. EXCLUSIVE VIDRO, ACABAMENTO E CONTRAMARCO. FORNECIMENTO E INSTALAÇÃO. AF_12/2019</t>
  </si>
  <si>
    <t>1.903,65</t>
  </si>
  <si>
    <t>JANELA DE MADEIRA (PINUS/EUCALIPTO OU EQUIV.) TIPO BASCULANTE COM 2 FOLHAS PARA VIDRO, COM BATENTE, ALIZAR E FERRAGENS. EXCLUSIVE VIDROS, ACABAMENTO E CONTRAMARCO. FORNECIMENTO E INSTALAÇÃO. AF_12/2019</t>
  </si>
  <si>
    <t>1.149,31</t>
  </si>
  <si>
    <t>JANELA DE MADEIRA (CEDRINHO/ANGELIM OU EQUIV.) DE CORRER COM 6 FOLHAS (2 VENEZ. FIXAS, 2 VENEZ. DE CORRER E 2 DE CORRER PARA VIDRO), COM BATENTE, ALIZAR E FERRAGENS. EXCLUSIVE VIDROS, ACABAMENTO E CONTRAMARCO. FORNECIMENTO E INSTALAÇÃO. AF_12/2019</t>
  </si>
  <si>
    <t>1.532,52</t>
  </si>
  <si>
    <t>JANELA DE MADEIRA (IMBUIA/CEDRO OU EQUIV) DE CORRER COM 6 FOLHAS (2 VENEZIANAS FIXAS, 2 VENEZIANAS DE CORRER E 2 DE CORRER PARA VIDRO), COM BATENTE, ALIZAR E FERRAGENS. EXCLUSIVE VIDROS, ACABAMENTO E CONTRAMARCO. FORNECIMENTO E INSTALAÇÃO. AF_12/2019</t>
  </si>
  <si>
    <t>1.899,37</t>
  </si>
  <si>
    <t>JANELA DE MADEIRA (PINUS/EUCALIPTO OU EQUIV.) DE CORRER COM 6 FOLHAS (2 VENEZ. FIXAS, 2 VENEZ. DE CORRER E 2 DE CORRER PARA VIDRO), COM BATENTE, ALIZAR E FERRAGENS. EXCLUSIVE VIDROS, ACABAMENTO E CONTRAMARCO. FORNECIMENTO EINSTALAÇÃO. AF_12/2019</t>
  </si>
  <si>
    <t>1.230,19</t>
  </si>
  <si>
    <t>PORTA DE FERRO, DE ABRIR, TIPO GRADE COM CHAPA, COM GUARNIÇÕES. AF_12/2019</t>
  </si>
  <si>
    <t>669,08</t>
  </si>
  <si>
    <t>JANELA DE AÇO TIPO BASCULANTE PARA VIDROS, COM BATENTE, FERRAGENS E PINTURA ANTICORROSIVA. EXCLUSIVE VIDROS, ACABAMENTO, ALIZAR E CONTRAMARCO. FORNECIMENTO E INSTALAÇÃO. AF_12/2019</t>
  </si>
  <si>
    <t>730,25</t>
  </si>
  <si>
    <t>JANELA DE AÇO DE CORRER COM 4 FOLHAS PARA VIDRO, COM BATENTE, FERRAGENS E PINTURA ANTICORROSIVA. EXCLUSIVE VIDROS, ALIZAR E CONTRAMARCO. FORNECIMENTO E INSTALAÇÃO. AF_12/2019</t>
  </si>
  <si>
    <t>654,47</t>
  </si>
  <si>
    <t>CONTRAMARCO DE AÇO, FIXAÇÃO COM ARGAMASSA - FORNECIMENTO E INSTALAÇÃO. AF_12/2019</t>
  </si>
  <si>
    <t>75,73</t>
  </si>
  <si>
    <t>CONTRAMARCO DE AÇO, FIXAÇÃO COM PARAFUSO - FORNECIMENTO E INSTALAÇÃO. AF_12/2019</t>
  </si>
  <si>
    <t>64,42</t>
  </si>
  <si>
    <t>GUARDA-CORPO DE AÇO GALVANIZADO DE 1,10M, MONTANTES TUBULARES DE 1.1/4 ESPAÇADOS DE 1,20M, TRAVESSA SUPERIOR DE 1.1/2, GRADIL FORMADO POR TUBOS HORIZONTAIS DE 1 E VERTICAIS DE 3/4, FIXADO COM CHUMBADOR MECÂNICO. AF_04/2019_PS</t>
  </si>
  <si>
    <t>641,12</t>
  </si>
  <si>
    <t>GUARDA-CORPO DE AÇO GALVANIZADO DE 1,10M DE ALTURA, MONTANTES TUBULARES DE 1.1/2  ESPAÇADOS DE 1,20M, TRAVESSA SUPERIOR DE 2 , GRADIL FORMADO POR BARRAS CHATAS EM FERRO DE 32X4,8MM, FIXADO COM CHUMBADOR MECÂNICO. AF_04/2019_PS</t>
  </si>
  <si>
    <t>558,62</t>
  </si>
  <si>
    <t>GUARDA-CORPO PANORÂMICO COM PERFIS DE ALUMÍNIO E VIDRO LAMINADO 8 MM, FIXADO COM CHUMBADOR MECÂNICO. AF_04/2019_PS</t>
  </si>
  <si>
    <t>863,29</t>
  </si>
  <si>
    <t>CORRIMÃO SIMPLES, DIÂMETRO EXTERNO = 1 1/2, EM AÇO GALVANIZADO. AF_04/2019_PS</t>
  </si>
  <si>
    <t>120,07</t>
  </si>
  <si>
    <t>CORRIMÃO SIMPLES, DIÂMETRO EXTERNO = 1 1/2, EM ALUMÍNIO. AF_04/2019_PS</t>
  </si>
  <si>
    <t>107,53</t>
  </si>
  <si>
    <t>GRADIL EM FERRO FIXADO EM VÃOS DE JANELAS, FORMADO POR BARRAS CHATAS DE 25X4,8 MM. AF_04/2019</t>
  </si>
  <si>
    <t>725,24</t>
  </si>
  <si>
    <t>GRADIL EM ALUMÍNIO FIXADO EM VÃOS DE JANELAS, FORMADO POR TUBOS DE 3/4". AF_04/2019</t>
  </si>
  <si>
    <t>684,17</t>
  </si>
  <si>
    <t>PORTA CORTA-FOGO 90X210X4CM - FORNECIMENTO E INSTALAÇÃO. AF_12/2019</t>
  </si>
  <si>
    <t>1.703,16</t>
  </si>
  <si>
    <t>PORTA DE ALUMÍNIO DE ABRIR COM LAMBRI, COM GUARNIÇÃO, FIXAÇÃO COM PARAFUSOS - FORNECIMENTO E INSTALAÇÃO. AF_12/2019</t>
  </si>
  <si>
    <t>880,08</t>
  </si>
  <si>
    <t>PORTA EM ALUMÍNIO DE ABRIR TIPO VENEZIANA COM GUARNIÇÃO, FIXAÇÃO COM PARAFUSOS - FORNECIMENTO E INSTALAÇÃO. AF_12/2019</t>
  </si>
  <si>
    <t>692,85</t>
  </si>
  <si>
    <t>PORTA DE ALUMÍNIO DE ABRIR PARA VIDRO SEM GUARNIÇÃO, 87X210CM, FIXAÇÃO COM PARAFUSOS, INCLUSIVE VIDROS - FORNECIMENTO E INSTALAÇÃO. AF_12/2019</t>
  </si>
  <si>
    <t>845,32</t>
  </si>
  <si>
    <t>PORTA EM AÇO DE ABRIR PARA VIDRO SEM GUARNIÇÃO, 87X210CM, FIXAÇÃO COM PARAFUSOS, EXCLUSIVE VIDROS - FORNECIMENTO E INSTALAÇÃO. AF_12/2019</t>
  </si>
  <si>
    <t>782,95</t>
  </si>
  <si>
    <t>PORTA EM AÇO DE ABRIR TIPO VENEZIANA SEM GUARNIÇÃO, 87X210CM, FIXAÇÃO COM PARAFUSOS - FORNECIMENTO E INSTALAÇÃO. AF_12/2019</t>
  </si>
  <si>
    <t>714,42</t>
  </si>
  <si>
    <t>PORTA DE CORRER DE ALUMÍNIO, COM DUAS FOLHAS PARA VIDRO, INCLUSO VIDRO LISO INCOLOR, FECHADURA E PUXADOR, SEM ALIZAR. AF_12/2019</t>
  </si>
  <si>
    <t>482,33</t>
  </si>
  <si>
    <t>MOLA HIDRAULICA DE PISO PARA PORTA DE VIDRO TEMPERADO. AF_01/2021</t>
  </si>
  <si>
    <t>1.128,78</t>
  </si>
  <si>
    <t>JOGO DE FERRAGENS CROMADAS PARA PORTA DE VIDRO TEMPERADO, UMA FOLHA COMPOSTO DE DOBRADICAS SUPERIOR E INFERIOR, TRINCO, FECHADURA, CONTRA FECHADURA COM CAPUCHINHO SEM MOLA E PUXADOR. AF_01/2021</t>
  </si>
  <si>
    <t>305,80</t>
  </si>
  <si>
    <t>PUXADOR CENTRAL PARA ESQUADRIA DE MADEIRA. AF_12/2019</t>
  </si>
  <si>
    <t>40,10</t>
  </si>
  <si>
    <t>PORTA CADEADO ZINCADO OXIDADO PRETO COM CADEADO DE AÇO INOX, LARGURA DE *50* MM. AF_12/2019</t>
  </si>
  <si>
    <t>83,35</t>
  </si>
  <si>
    <t>TARJETA TIPO LIVRE/OCUPADO PARA PORTA DE BANHEIRO. AF_12/2019</t>
  </si>
  <si>
    <t>98,91</t>
  </si>
  <si>
    <t>CREMONA EM LATÃO CROMADO OU POLIDO, COMPLETA. AF_12/2019</t>
  </si>
  <si>
    <t>91,79</t>
  </si>
  <si>
    <t>FECHO DE EMBUTIR TIPO UNHA 22CM. AF_12/2019</t>
  </si>
  <si>
    <t>176,35</t>
  </si>
  <si>
    <t>FECHO DE EMBUTIR TIPO UNHA 40CM. AF_12/2019</t>
  </si>
  <si>
    <t>219,27</t>
  </si>
  <si>
    <t>DOBRADIÇA EM AÇO/FERRO, 3" X 21/2", E=1,9 A 2MM, SEN ANEL, CROMADO OU ZINCADO, TAMPA BOLA, COM PARAFUSOS. AF_12/2019</t>
  </si>
  <si>
    <t>57,77</t>
  </si>
  <si>
    <t>DOBRADIÇA TIPO VAI E VEM EM LATÃO POLIDO 3". AF_12/2019</t>
  </si>
  <si>
    <t>121,42</t>
  </si>
  <si>
    <t>INSTALAÇÃO DE VIDRO LISO INCOLOR, E = 3 MM, EM ESQUADRIA DE MADEIRA, FIXADO COM BAGUETE. AF_01/2021</t>
  </si>
  <si>
    <t>132,70</t>
  </si>
  <si>
    <t>INSTALAÇÃO DE VIDRO LISO, E = 4 MM, EM ESQUADRIA DE MADEIRA, FIXADO COM BAGUETE. AF_01/2021</t>
  </si>
  <si>
    <t>144,58</t>
  </si>
  <si>
    <t>INSTALAÇÃO DE VIDRO LISO FUME, E = 4 MM, EM ESQUADRIA DE MADEIRA, FIXADO COM BAGUETE. AF_01/2021</t>
  </si>
  <si>
    <t>INSTALAÇÃO DE VIDRO LISO INCOLOR, E = 5 MM, EM ESQUADRIA DE MADEIRA, FIXADO COM BAGUETE. AF_01/2021</t>
  </si>
  <si>
    <t>150,64</t>
  </si>
  <si>
    <t>INSTALAÇÃO DE VIDRO LISO FUME, E = 5 MM, EM ESQUADRIA DE MADEIRA, FIXADO COM BAGUETE. AF_01/2021</t>
  </si>
  <si>
    <t>176,54</t>
  </si>
  <si>
    <t>INSTALAÇÃO DE VIDRO LISO INCOLOR, E = 6 MM, EM ESQUADRIA DE MADEIRA, FIXADO COM BAGUETE. AF_01/2021</t>
  </si>
  <si>
    <t>165,09</t>
  </si>
  <si>
    <t>INSTALAÇÃO DE VIDRO LISO FUME, E = 6 MM, EM ESQUADRIA DE MADEIRA, FIXADO COM BAGUETE. AF_01/2021</t>
  </si>
  <si>
    <t>220,51</t>
  </si>
  <si>
    <t>INSTALAÇÃO DE VIDRO LISO INCOLOR, E = 8 MM, EM ESQUADRIA DE MADEIRA, FIXADO COM BAGUETE. AF_01/2021</t>
  </si>
  <si>
    <t>218,98</t>
  </si>
  <si>
    <t>INSTALAÇÃO DE VIDRO LISO INCOLOR, E = 10 MM, EM ESQUADRIA DE MADEIRA, FIXADO COM BAGUETE. AF_01/2021</t>
  </si>
  <si>
    <t>257,34</t>
  </si>
  <si>
    <t>INSTALAÇÃO DE VIDRO IMPRESSO, E = 4 MM, EM ESQUADRIA DE MADEIRA, FIXADO COM BAGUETE. AF_01/2021</t>
  </si>
  <si>
    <t>128,74</t>
  </si>
  <si>
    <t>INSTALAÇÃO DE VIDRO LISO INCOLOR, E = 3 MM, EM ESQUADRIA DE ALUMÍNIO OU PVC, FIXADO COM BAGUETE. AF_01/2021_PS</t>
  </si>
  <si>
    <t>240,68</t>
  </si>
  <si>
    <t>INSTALAÇÃO DE VIDRO LISO INCOLOR, E = 4 MM, EM ESQUADRIA DE ALUMÍNIO OU PVC, FIXADO COM BAGUETE. AF_01/2021_PS</t>
  </si>
  <si>
    <t>252,56</t>
  </si>
  <si>
    <t>INSTALAÇÃO DE VIDRO LISO FUME, E = 4 MM, EM ESQUADRIA DE ALUMÍNIO OU PVC, FIXADO COM BAGUETE. AF_01/2021_PS</t>
  </si>
  <si>
    <t>284,22</t>
  </si>
  <si>
    <t>INSTALAÇÃO DE VIDRO LISO INCOLOR, E = 5 MM, EM ESQUADRIA DE ALUMÍNIO OU PVC, FIXADO COM BAGUETE. AF_01/2021_PS</t>
  </si>
  <si>
    <t>238,75</t>
  </si>
  <si>
    <t>INSTALAÇÃO DE VIDRO LISO FUME, E = 5 MM, EM ESQUADRIA DE ALUMÍNIO OU PVC, FIXADO COM BAGUETE. AF_01/2021_PS</t>
  </si>
  <si>
    <t>264,65</t>
  </si>
  <si>
    <t>INSTALAÇÃO DE VIDRO LISO INCOLOR, E = 6 MM, EM ESQUADRIA DE ALUMÍNIO OU PVC, FIXADO COM BAGUETE. AF_01/2021_PS</t>
  </si>
  <si>
    <t>233,30</t>
  </si>
  <si>
    <t>INSTALAÇÃO DE VIDRO LISO FUME, E = 6 MM, EM ESQUADRIA DE ALUMÍNIO OU PVC, FIXADO COM BAGUETE. AF_01/2021_PS</t>
  </si>
  <si>
    <t>288,72</t>
  </si>
  <si>
    <t>INSTALAÇÃO DE VIDRO LISO INCOLOR, E = 8 MM, EM ESQUADRIA DE ALUMÍNIO OU PVC, FIXADO COM BAGUETE. AF_01/2021_PS</t>
  </si>
  <si>
    <t>269,54</t>
  </si>
  <si>
    <t>INSTALAÇÃO DE VIDRO LISO INCOLOR, E = 10 MM, EM ESQUADRIA DE ALUMÍNIO OU PVC, FIXADO COM BAGUETE. AF_01/2021_PS</t>
  </si>
  <si>
    <t>301,36</t>
  </si>
  <si>
    <t>INSTALAÇÃO DE VIDRO IMPRESSO, E = 4 MM, EM ESQUADRIA DE ALUMÍNIO OU PVC, FIXADO COM BAGUETE. AF_01/2021_PS</t>
  </si>
  <si>
    <t>236,72</t>
  </si>
  <si>
    <t>INSTALAÇÃO DE VIDRO ARAMADO, E = 6 MM, EM ESQUADRIA DE ALUMÍNIO OU PVC, FIXADO COM BAGUETE. AF_01/2021_PS</t>
  </si>
  <si>
    <t>365,42</t>
  </si>
  <si>
    <t>INSTALAÇÃO DE VIDRO ARAMADO, E = 7 MM, EM ESQUADRIA DE ALUMÍNIO OU PVC, FIXADO COM BAGUETE. AF_01/2021_PS</t>
  </si>
  <si>
    <t>344,13</t>
  </si>
  <si>
    <t>INSTALAÇÃO DE VIDRO LAMINADO, E = 8 MM (4+4), ENCAIXADO EM PERFIL U. AF_01/2021_PS</t>
  </si>
  <si>
    <t>640,94</t>
  </si>
  <si>
    <t>INSTALAÇÃO DE VIDRO LAMINADO, E = 12 MM (4+4+4), ENCAIXADO EM PERFIL U. AF_01/2021_PS</t>
  </si>
  <si>
    <t>1.194,92</t>
  </si>
  <si>
    <t>INSTALAÇÃO DE VIDRO LAMINADO, E = 15 MM (5+5+5), ENCAIXADO EM PERFIL U. AF_01/2021_PS</t>
  </si>
  <si>
    <t>1.353,23</t>
  </si>
  <si>
    <t>INSTALAÇÃO DE VIDRO TEMPERADO, E = 6 MM, ENCAIXADO EM PERFIL U. AF_01/2021_PS</t>
  </si>
  <si>
    <t>445,82</t>
  </si>
  <si>
    <t>INSTALAÇÃO DE VIDRO TEMPERADO, E = 8 MM, ENCAIXADO EM PERFIL U. AF_01/2021_PS</t>
  </si>
  <si>
    <t>526,05</t>
  </si>
  <si>
    <t>INSTALAÇÃO DE VIDRO TEMPERADO, E = 10 MM, ENCAIXADO EM PERFIL U. AF_01/2021_PS</t>
  </si>
  <si>
    <t>632,34</t>
  </si>
  <si>
    <t>PORTA PIVOTANTE DE VIDRO TEMPERADO, 90X210 CM, ESPESSURA 10 MM, INCLUSIVE ACESSÓRIOS. AF_01/2021</t>
  </si>
  <si>
    <t>1.339,55</t>
  </si>
  <si>
    <t>PORTA PIVOTANTE DE VIDRO TEMPERADO, 2 FOLHAS DE 90X210 CM, ESPESSURA DE 10MM, INCLUSIVE ACESSÓRIOS. AF_01/2021</t>
  </si>
  <si>
    <t>2.694,01</t>
  </si>
  <si>
    <t>PORTA DE ABRIR COM MOLA HIDRÁULICA, EM VIDRO TEMPERADO, 90X210 CM, ESPESSURA 10 MM, INCLUSIVE ACESSÓRIOS. AF_01/2021</t>
  </si>
  <si>
    <t>2.440,56</t>
  </si>
  <si>
    <t>PORTA DE ABRIR COM MOLA HIDRÁULICA, EM VIDRO TEMPERADO, 2 FOLHAS DE 90X210 CM, ESPESSURA DD 10MM, INCLUSIVE ACESSÓRIOS. AF_01/2021</t>
  </si>
  <si>
    <t>4.895,63</t>
  </si>
  <si>
    <t>REMOÇÃO DE VIDRO LISO COMUM DE ESQUADRIA COM BAGUETE DE MADEIRA. AF_01/2021</t>
  </si>
  <si>
    <t>22,94</t>
  </si>
  <si>
    <t>REMOÇÃO DE VIDRO LISO COMUM DE ESQUADRIA COM BAGUETE DE ALUMÍNIO OU PVC. AF_01/2021</t>
  </si>
  <si>
    <t>27,88</t>
  </si>
  <si>
    <t>REMOÇÃO DE VIDRO TEMPERADO FIXADO EM PERFIL U. AF_01/2021</t>
  </si>
  <si>
    <t>19,90</t>
  </si>
  <si>
    <t>JANELA DE ALUMÍNIO TIPO MAXIM-AR, COM VIDROS, BATENTE E FERRAGENS. EXCLUSIVE ALIZAR, ACABAMENTO E CONTRAMARCO. FORNECIMENTO E INSTALAÇÃO. AF_12/2019</t>
  </si>
  <si>
    <t>781,03</t>
  </si>
  <si>
    <t>JANELA DE ALUMÍNIO DE CORRER COM 2 FOLHAS PARA VIDROS, COM VIDROS, BATENTE, ACABAMENTO COM ACETATO OU BRILHANTE E FERRAGENS. EXCLUSIVE ALIZAR E CONTRAMARCO. FORNECIMENTO E INSTALAÇÃO. AF_12/2019</t>
  </si>
  <si>
    <t>402,49</t>
  </si>
  <si>
    <t>JANELA DE ALUMÍNIO DE CORRER COM 3 FOLHAS (2 VENEZIANAS E 1 PARA VIDRO), COM VIDROS, BATENTE E FERRAGENS. EXCLUSIVE ACABAMENTO, ALIZAR E CONTRAMARCO. FORNECIMENTO E INSTALAÇÃO. AF_12/2019</t>
  </si>
  <si>
    <t>574,62</t>
  </si>
  <si>
    <t>JANELA DE ALUMÍNIO DE CORRER COM 4 FOLHAS PARA VIDROS, COM VIDROS, BATENTE, ACABAMENTO COM ACETATO OU BRILHANTE E FERRAGENS. EXCLUSIVE ALIZAR E CONTRAMARCO. FORNECIMENTO E INSTALAÇÃO. AF_12/2019</t>
  </si>
  <si>
    <t>469,23</t>
  </si>
  <si>
    <t>JANELA DE ALUMÍNIO DE CORRER COM 6 FOLHAS (2 VENEZIANAS FIXAS, 2 VENEZIANAS DE CORRER E 2 PARA VIDRO), COM VIDROS, BATENTE, ACABAMENTO COM ACETATO OU BRILHANTE E FERRAGENS. EXCLUSIVE ALIZAR E CONTRAMARCO. FORNECIMENTO E INSTALAÇÃO. AF_12/2019</t>
  </si>
  <si>
    <t>643,62</t>
  </si>
  <si>
    <t>CONTRAMARCO DE ALUMÍNIO, FIXAÇÃO COM ARGAMASSA - FORNECIMENTO E INSTALAÇÃO. AF_12/2019</t>
  </si>
  <si>
    <t>26,34</t>
  </si>
  <si>
    <t>CONTRAMARCO DE ALUMÍNIO, FIXAÇÃO COM PARAFUSO - FORNECIMENTO E INSTALAÇÃO. AF_12/2019</t>
  </si>
  <si>
    <t>20,66</t>
  </si>
  <si>
    <t>JANELA FIXA DE ALUMÍNIO PARA VIDRO, COM VIDRO, BATENTE E FERRAGENS. EXCLUSIVE ACABAMENTO, ALIZAR E CONTRAMARCO. FORNECIMENTO E INSTALAÇÃO. AF_12/2019</t>
  </si>
  <si>
    <t>840,74</t>
  </si>
  <si>
    <t>TUBULÃO A CÉU ABERTO, DIÂMETRO DO FUSTE DE 70CM, ESCAVAÇÃO MANUAL, SEM ALARGAMENTO DE BASE, CONCRETO FEITO EM OBRA E LANÇADO COM JERICA. AF_05/2020_PA</t>
  </si>
  <si>
    <t>1.366,48</t>
  </si>
  <si>
    <t>TUBULÃO A CÉU ABERTO, DIÂMETRO DO FUSTE DE 80CM, ESCAVAÇÃO MANUAL, SEM ALARGAMENTO DE BASE, CONCRETO FEITO EM OBRA E LANÇADO COM JERICA. AF_05/2020_PA</t>
  </si>
  <si>
    <t>1.286,22</t>
  </si>
  <si>
    <t>TUBULÃO A CÉU ABERTO, DIÂMETRO DO FUSTE DE 100CM, ESCAVAÇÃO MANUAL, SEM ALARGAMENTO DE BASE, CONCRETO FEITO EM OBRA E LANÇADO COM JERICA. AF_05/2020_PA</t>
  </si>
  <si>
    <t>1.182,92</t>
  </si>
  <si>
    <t>TUBULÃO A CÉU ABERTO, DIÂMETRO DO FUSTE DE 120CM, ESCAVAÇÃO MANUAL, SEM ALARGAMENTO DE BASE, CONCRETO FEITO EM OBRA E LANÇADO COM JERICA. AF_05/2020_PA</t>
  </si>
  <si>
    <t>1.077,60</t>
  </si>
  <si>
    <t>TUBULÃO A CÉU ABERTO, DIÂMETRO DO FUSTE DE 70CM, ESCAVAÇÃO MECÂNICA, SEM ALARGAMENTO DE BASE, CONCRETO FEITO EM OBRA E LANÇADO COM JERICA. AF_05/2020_PA</t>
  </si>
  <si>
    <t>954,42</t>
  </si>
  <si>
    <t>TUBULÃO A CÉU ABERTO, DIÂMETRO DO FUSTE DE 80CM, ESCAVAÇÃO MECÂNICA, SEM ALARGAMENTO DE BASE, CONCRETO FEITO EM OBRA E LANÇADO COM JERICA (EXCLUSIVE MOBILIZAÇÃO E DESMOBILIZAÇÃO). AF_05/2020_PA</t>
  </si>
  <si>
    <t>930,24</t>
  </si>
  <si>
    <t>TUBULÃO A CÉU ABERTO, DIÂMETRO DO FUSTE DE 100CM, ESCAVAÇÃO MECÂNICA, SEM ALARGAMENTO DE BASE, CONCRETO FEITO EM OBRA E LANÇADO COM JERICA (EXCLUSIVE MOBILIZAÇÃO E DESMOBILIZAÇÃO). AF_05/2020_PA</t>
  </si>
  <si>
    <t>904,27</t>
  </si>
  <si>
    <t>TUBULÃO A CÉU ABERTO, DIÂMETRO DO FUSTE DE 120CM, ESCAVAÇÃO MECÂNICA, SEM ALARGAMENTO DE BASE, CONCRETO FEITO EM OBRA E LANÇADO COM JERICA (EXCLUSIVE MOBILIZAÇÃO E DESMOBILIZAÇÃO). AF_05/2020_PA</t>
  </si>
  <si>
    <t>849,18</t>
  </si>
  <si>
    <t>TUBULÃO A CÉU ABERTO, DIÂMETRO DO FUSTE DE 70CM, ESCAVAÇÃO MANUAL, SEM ALARGAMENTO DE BASE, CONCRETO USINADO E LANÇADO COM BOMBA OU DIRETAMENTE DO CAMINHÃO (EXCLUSIVE BOMBEAMENTO). AF_05/2020_PA</t>
  </si>
  <si>
    <t>1.326,04</t>
  </si>
  <si>
    <t>TUBULÃO A CÉU ABERTO, DIÂMETRO DO FUSTE DE 80CM, ESCAVAÇÃO MANUAL, SEM ALARGAMENTO DE BASE, CONCRETO USINADO E LANÇADO COM BOMBA OU DIRETAMENTE DO CAMINHÃO (EXCLUSIVE BOMBEAMENTO). AF_05/2020_PA</t>
  </si>
  <si>
    <t>1.246,70</t>
  </si>
  <si>
    <t>TUBULÃO A CÉU ABERTO, DIÂMETRO DO FUSTE DE 100CM, ESCAVAÇÃO MANUAL, SEM ALARGAMENTO DE BASE, CONCRETO USINADO E LANÇADO COM BOMBA OU DIRETAMENTE DO CAMINHÃO (EXCLUSIVE BOMBEAMENTO). AF_05/2020_PA</t>
  </si>
  <si>
    <t>1.145,36</t>
  </si>
  <si>
    <t>TUBULÃO A CÉU ABERTO, DIÂMETRO DO FUSTE DE 120CM, ESCAVAÇÃO MANUAL, SEM ALARGAMENTO DE BASE, CONCRETO USINADO E LANÇADO COM BOMBA OU DIRETAMENTE DO CAMINHÃO (EXCLUSIVE BOMBEAMENTO). AF_05/2020_PA</t>
  </si>
  <si>
    <t>1.041,87</t>
  </si>
  <si>
    <t>TUBULÃO A CÉU ABERTO, DIÂMETRO DO FUSTE DE 70CM, ESCAVAÇÃO MECÂNICA, SEM ALARGAMENTO DE BASE, CONCRETO USINADO E LANÇADO COM BOMBA OU DIRETAMENTE DO CAMINHÃO (EXCLUSIVE BOMBEAMENTO, MOBILIZAÇÃO E DESMOBILIZAÇÃO). AF_05/2020_PA</t>
  </si>
  <si>
    <t>907,12</t>
  </si>
  <si>
    <t>TUBULÃO A CÉU ABERTO, DIÂMETRO DO FUSTE DE 80CM, ESCAVAÇÃO MECÂNICA, SEM ALARGAMENTO DE BASE, CONCRETO USINADO E LANÇADO COM BOMBA OU DIRETAMENTE DO CAMINHÃO (EXCLUSIVE BOMBEAMENTO, MOBILIZAÇÃO E DESMOBILIZAÇÃO). AF_05/2020_PA</t>
  </si>
  <si>
    <t>884,23</t>
  </si>
  <si>
    <t>TUBULÃO A CÉU ABERTO, DIÂMETRO DO FUSTE DE 100CM, ESCAVAÇÃO MECÂNICA, SEM ALARGAMENTO DE BASE, CONCRETO USINADO E LANÇADO COM BOMBA OU DIRETAMENTE DO CAMINHÃO (EXCLUSIVE BOMBEAMENTO, MOBILIZAÇÃO E DESMOBILIZAÇÃO). AF_05/2020_PA</t>
  </si>
  <si>
    <t>860,99</t>
  </si>
  <si>
    <t>TUBULÃO A CÉU ABERTO, DIÂMETRO DO FUSTE DE 120CM, ESCAVAÇÃO MECÂNICA, SEM ALARGAMENTO DE BASE, CONCRETO USINADO E LANÇADO COM BOMBA OU DIRETAMENTE DO CAMINHÃO (EXCLUSIVE BOMBEAMENTO, MOBILIZAÇÃO E DESMOBILIZAÇÃO). AF_05/2020_PA</t>
  </si>
  <si>
    <t>808,51</t>
  </si>
  <si>
    <t>ALARGAMENTO DE BASE DE TUBULÃO A CÉU ABERTO, ESCAVAÇÃO MANUAL, CONCRETO FEITO EM OBRA E LANÇADO COM JERICA. AF_05/2020</t>
  </si>
  <si>
    <t>942,96</t>
  </si>
  <si>
    <t>ALARGAMENTO DE BASE DE TUBULÃO A CÉU ABERTO, ESCAVAÇÃO MANUAL, CONCRETO USINADO E LANÇADO COM BOMBA OU DIRETAMENTE DO CAMINHÃO (EXCLUSIVE BOMBEAMENTO). AF_05/2020</t>
  </si>
  <si>
    <t>907,64</t>
  </si>
  <si>
    <t>ARRASAMENTO MECANICO DE ESTACA DE CONCRETO ARMADO, DIAMETROS DE ATÉ 40 CM. AF_05/2021</t>
  </si>
  <si>
    <t>23,09</t>
  </si>
  <si>
    <t>ARRASAMENTO MECANICO DE ESTACA DE CONCRETO ARMADO, DIAMETROS DE 41 CM A 60 CM. AF_05/2021</t>
  </si>
  <si>
    <t>36,96</t>
  </si>
  <si>
    <t>ARRASAMENTO MECANICO DE ESTACA DE CONCRETO ARMADO, DIAMETROS DE 61 CM A 80 CM. AF_05/2021</t>
  </si>
  <si>
    <t>63,06</t>
  </si>
  <si>
    <t>ARRASAMENTO MECANICO DE ESTACA DE CONCRETO ARMADO, DIAMETROS DE 81 CM A 100 CM. AF_05/2021</t>
  </si>
  <si>
    <t>97,86</t>
  </si>
  <si>
    <t>ARRASAMENTO MECANICO DE ESTACA DE CONCRETO ARMADO, DIAMETROS DE 101 CM A 150 CM. AF_05/2021</t>
  </si>
  <si>
    <t>179,68</t>
  </si>
  <si>
    <t>ARRASAMENTO DE ESTACA METÁLICA, PERFIL LAMINADO TIPO  I  FAMÍLIA 250. AF_05/2021</t>
  </si>
  <si>
    <t>24,70</t>
  </si>
  <si>
    <t>ARRASAMENTO MECÂNICO DE ESTACA METÁLICA, PERFIL LAMINADO TIPO  H - FAMÍLIA 250. AF_05/2021</t>
  </si>
  <si>
    <t>35,84</t>
  </si>
  <si>
    <t>ARRASAMENTO MECÂNICO DE ESTACA METÁLICA, PERFIL LAMINADO TIPO  H - FAMÍLIA 310. AF_05/2021</t>
  </si>
  <si>
    <t>45,44</t>
  </si>
  <si>
    <t>ESTACA HÉLICE CONTÍNUA, DIÂMETRO DE 30 CM, INCLUSO CONCRETO FCK=30MPA E ARMADURA MÍNIMA (EXCLUSIVE BOMBEAMENTO, MOBILIZAÇÃO E DESMOBILIZAÇÃO). AF_12/2019_PA</t>
  </si>
  <si>
    <t>139,05</t>
  </si>
  <si>
    <t>ESTACA HÉLICE CONTÍNUA , DIÂMETRO DE 50 CM, INCLUSO CONCRETO FCK=30MPA E ARMADURA MÍNIMA (EXCLUSIVE BOMBEAMENTO, MOBILIZAÇÃO E DESMOBILIZAÇÃO). AF_12/2019_PA</t>
  </si>
  <si>
    <t>255,56</t>
  </si>
  <si>
    <t>ESTACA HÉLICE CONTÍNUA, DIÂMETRO DE 70 CM, INCLUSO CONCRETO FCK=30MPA E ARMADURA MÍNIMA (EXCLUSIVE BOMBEAMENTO, MOBILIZAÇÃO E DESMOBILIZAÇÃO). AF_12/2019_PA</t>
  </si>
  <si>
    <t>417,16</t>
  </si>
  <si>
    <t>ESTACA HÉLICE CONTÍNUA, DIÂMETRO DE 80 CM, INCLUSO CONCRETO FCK=30MPA E ARMADURA MÍNIMA (EXCLUSIVE BOMBEAMENTO, MOBILIZAÇÃO E DESMOBILIZAÇÃO). AF_12/2019_PA</t>
  </si>
  <si>
    <t>562,78</t>
  </si>
  <si>
    <t>ESTACA HÉLICE CONTÍNUA, DIÂMETRO DE 90 CM, INCLUSO CONCRETO FCK=30MPA E ARMADURA MÍNIMA (EXCLUSIVE BOMBEAMENTO, MOBILIZAÇÃO E DESMOBILIZAÇÃO). AF_12/2019_PA</t>
  </si>
  <si>
    <t>647,50</t>
  </si>
  <si>
    <t>ESTACA PRÉ-MOLDADA DE CONCRETO, SEÇÃO QUADRADA, CAPACIDADE DE 25 TONELADAS, INCLUSO EMENDA (EXCLUSIVE MOBILIZAÇÃO E DESMOBILIZAÇÃO). AF_12/2019</t>
  </si>
  <si>
    <t>121,78</t>
  </si>
  <si>
    <t>ESTACA PRÉ-MOLDADA DE CONCRETO SEÇÃO QUADRADA, CAPACIDADE DE 50 TONELADAS, INCLUSO EMENDA (EXCLUSIVE MOBILIZAÇÃO E DESMOBILIZAÇÃO). AF_12/2019</t>
  </si>
  <si>
    <t>156,45</t>
  </si>
  <si>
    <t>ESTACA PRÉ-MOLDADA DE CONCRETO CENTRIFUGADO, SEÇÃO CIRCULAR, CAPACIDADE DE 100 TONELADAS, INCLUSO EMENDA (EXCLUSIVE MOBILIZAÇÃO E DESMOBILIZAÇÃO). AF_12/2019</t>
  </si>
  <si>
    <t>357,88</t>
  </si>
  <si>
    <t>ESTACA METÁLICA PARA FUNDAÇÃO, UTILIZANDO PERFIL LAMINADO HP250X62 (EXCLUSIVE MOBILIZAÇÃO E DESMOBILIZAÇÃO). AF_01/2020</t>
  </si>
  <si>
    <t>15,15</t>
  </si>
  <si>
    <t>ESTACA METÁLICA PARA FUNDAÇÃO, UTILIZANDO PERFIL LAMINADO HP310X79 (EXCLUSIVE MOBILIZAÇÃO E DESMOBILIZAÇÃO). AF_01/2020</t>
  </si>
  <si>
    <t>14,94</t>
  </si>
  <si>
    <t>ESTACA METÁLICA PARA CONTENÇÃO, UTILIZANDO PERFIL LAMINADO W250X32,7 (EXCLUSIVE MOBILIZAÇÃO E DESMOBILIZAÇÃO). AF_01/2020</t>
  </si>
  <si>
    <t>14,51</t>
  </si>
  <si>
    <t>ESTACA METÁLICA PARA CONTENÇÃO, UTILIZANDO PERFIL LAMINADO W250X38,5 (EXCLUSIVE MOBILIZAÇÃO E DESMOBILIZAÇÃO). AF_01/2020</t>
  </si>
  <si>
    <t>14,30</t>
  </si>
  <si>
    <t>ESTACA METÁLICA PARA CONTENÇÃO, UTILIZANDO PERFIL LAMINADO W250X44,8 (EXCLUSIVE MOBILIZAÇÃO E DESMOBILIZAÇÃO). AF_01/2020</t>
  </si>
  <si>
    <t>14,14</t>
  </si>
  <si>
    <t>ESTACA ESCAVADA MECANICAMENTE, SEM FLUIDO ESTABILIZANTE, COM 25CM DE DIÂMETRO, CONCRETO LANÇADO POR CAMINHÃO BETONEIRA (EXCLUSIVE MOBILIZAÇÃO E DESMOBILIZAÇÃO). AF_01/2020_PA</t>
  </si>
  <si>
    <t>62,82</t>
  </si>
  <si>
    <t>ESTACA ESCAVADA MECANICAMENTE, SEM FLUIDO ESTABILIZANTE, COM 40CM DE DIÂMETRO, CONCRETO LANÇADO POR CAMINHÃO BETONEIRA (EXCLUSIVE MOBILIZAÇÃO E DESMOBILIZAÇÃO). AF_01/2020_PA</t>
  </si>
  <si>
    <t>117,18</t>
  </si>
  <si>
    <t>ESTACA ESCAVADA MECANICAMENTE, SEM FLUIDO ESTABILIZANTE, COM 60CM DE DIÂMETRO, CONCRETO LANÇADO POR CAMINHÃO BETONEIRA (EXCLUSIVE MOBILIZAÇÃO E DESMOBILIZAÇÃO). AF_01/2020_PA</t>
  </si>
  <si>
    <t>218,93</t>
  </si>
  <si>
    <t>ESTACA ESCAVADA MECANICAMENTE, SEM FLUIDO ESTABILIZANTE, COM 25CM DE DIÂMETRO, CONCRETO LANÇADO MANUALMENTE (EXCLUSIVE MOBILIZAÇÃO E DESMOBILIZAÇÃO). AF_01/2020_PA</t>
  </si>
  <si>
    <t>94,03</t>
  </si>
  <si>
    <t>ESTACA ESCAVADA MECANICAMENTE, SEM FLUIDO ESTABILIZANTE, COM 60CM DE DIÂMETRO, CONCRETO LANÇADO POR BOMBA LANÇA (EXCLUSIVE BOMBEAMENTO, MOBILIZAÇÃO E DESMOBILIZAÇÃO). AF_01/2020_PA</t>
  </si>
  <si>
    <t>250,86</t>
  </si>
  <si>
    <t>ESTACA BROCA DE CONCRETO, DIÂMETRO DE 20CM, ESCAVAÇÃO MANUAL COM TRADO CONCHA, COM ARMADURA DE ARRANQUE. AF_05/2020</t>
  </si>
  <si>
    <t>67,72</t>
  </si>
  <si>
    <t>ESTACA BROCA DE CONCRETO, DIÂMETRO DE 25CM, ESCAVAÇÃO MANUAL COM TRADO CONCHA, COM ARMADURA DE ARRANQUE. AF_05/2020</t>
  </si>
  <si>
    <t>95,77</t>
  </si>
  <si>
    <t>ESTACA BROCA DE CONCRETO, DIÂMETRO DE 30CM, ESCAVAÇÃO MANUAL COM TRADO CONCHA, COM ARMADURA DE ARRANQUE. AF_05/2020</t>
  </si>
  <si>
    <t>130,68</t>
  </si>
  <si>
    <t>ESTACA BROCA DE CONCRETO, DIÂMETRO DE 30CM, ESCAVAÇÃO MANUAL COM TRADO CONCHA, INTEIRAMENTE ARMADA. AF_05/2020_PA</t>
  </si>
  <si>
    <t>162,94</t>
  </si>
  <si>
    <t>ARRASAMENTO MECÂNICO DE ESTACA BARRETE DE CONCRETO ARMADO, SEÇÃO DE 0,40 X 2,50 M. AF_05/2021</t>
  </si>
  <si>
    <t>148,23</t>
  </si>
  <si>
    <t>ARRASAMENTO MECÂNICO DE ESTACA BARRETE DE CONCRETO ARMADO, SEÇÃO DE 0,60 X 2,50 M. AF_05/2021</t>
  </si>
  <si>
    <t>217,46</t>
  </si>
  <si>
    <t>ARRASAMENTO MECÂNICO DE ESTACA BARRETE DE CONCRETO ARMADO, SEÇÃO DE 0,80 X 2,50 M. AF_05/2021</t>
  </si>
  <si>
    <t>286,69</t>
  </si>
  <si>
    <t>LASTRO DE CONCRETO MAGRO, APLICADO EM PISOS, LAJES SOBRE SOLO OU RADIERS, ESPESSURA DE 3 CM. AF_07/2016</t>
  </si>
  <si>
    <t>19,60</t>
  </si>
  <si>
    <t>LASTRO DE CONCRETO MAGRO, APLICADO EM PISOS, LAJES SOBRE SOLO OU RADIERS, ESPESSURA DE 5 CM. AF_07/2016</t>
  </si>
  <si>
    <t>32,67</t>
  </si>
  <si>
    <t>LASTRO DE CONCRETO MAGRO, APLICADO EM BLOCOS DE COROAMENTO OU SAPATAS. AF_08/2017</t>
  </si>
  <si>
    <t>686,41</t>
  </si>
  <si>
    <t>LASTRO DE CONCRETO MAGRO, APLICADO EM BLOCOS DE COROAMENTO OU SAPATAS, ESPESSURA DE 3 CM. AF_08/2017</t>
  </si>
  <si>
    <t>20,57</t>
  </si>
  <si>
    <t>LASTRO DE CONCRETO MAGRO, APLICADO EM BLOCOS DE COROAMENTO OU SAPATAS, ESPESSURA DE 5 CM. AF_08/2017</t>
  </si>
  <si>
    <t>LASTRO DE CONCRETO MAGRO, APLICADO EM PISOS, LAJES SOBRE SOLO OU RADIERS. AF_08/2017</t>
  </si>
  <si>
    <t>653,87</t>
  </si>
  <si>
    <t>LASTRO COM MATERIAL GRANULAR, APLICAÇÃO EM BLOCOS DE COROAMENTO, ESPESSURA DE *5 CM*. AF_08/2017</t>
  </si>
  <si>
    <t>271,71</t>
  </si>
  <si>
    <t>LASTRO COM MATERIAL GRANULAR, APLICADO EM PISOS OU LAJES SOBRE SOLO, ESPESSURA DE *5 CM*. AF_08/2017</t>
  </si>
  <si>
    <t>176,15</t>
  </si>
  <si>
    <t>LASTRO COM MATERIAL GRANULAR, APLICADO EM BLOCOS DE COROAMENTO, ESPESSURA DE *10 CM*. AF_08/2017</t>
  </si>
  <si>
    <t>249,44</t>
  </si>
  <si>
    <t>LASTRO COM MATERIAL GRANULAR (PEDRA BRITADA N.2), APLICADO EM PISOS OU LAJES SOBRE SOLO, ESPESSURA DE *10 CM*. AF_08/2017</t>
  </si>
  <si>
    <t>168,30</t>
  </si>
  <si>
    <t>ESCAVAÇÃO MANUAL DE VIGA DE BORDA PARA RADIER. AF_09/2021</t>
  </si>
  <si>
    <t>78,75</t>
  </si>
  <si>
    <t>COMPACTAÇÃO MECÂNICA DE SOLO PARA EXECUÇÃO DE RADIER, PISO DE CONCRETO OU LAJE SOBRE SOLO, COM COMPACTADOR DE SOLOS A PERCUSSÃO. AF_09/2021</t>
  </si>
  <si>
    <t>4,16</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</si>
  <si>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</si>
  <si>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</si>
  <si>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170,12</t>
  </si>
  <si>
    <t>CAMADA SEPARADORA PARA EXECUÇÃO DE RADIER, PISO DE CONCRETO OU LAJE SOBRE SOLO, EM LONA PLÁSTICA. AF_09/2021</t>
  </si>
  <si>
    <t>ARMAÇÃO PARA EXECUÇÃO DE RADIER, PISO DE CONCRETO OU LAJE SOBRE SOLO, COM USO DE TELA Q-92. AF_09/2021</t>
  </si>
  <si>
    <t>17,22</t>
  </si>
  <si>
    <t>ARMAÇÃO PARA EXECUÇÃO DE RADIER, PISO DE CONCRETO OU LAJE SOBRE SOLO, COM USO DE TELA Q-113. AF_09/2021</t>
  </si>
  <si>
    <t>15,71</t>
  </si>
  <si>
    <t>ARMAÇÃO PARA EXECUÇÃO DE RADIER, PISO DE CONCRETO OU LAJE SOBRE SOLO, COM USO DE TELA Q-138. AF_09/2021</t>
  </si>
  <si>
    <t>15,37</t>
  </si>
  <si>
    <t>ARMAÇÃO PARA EXECUÇÃO DE RADIER, PISO DE CONCRETO OU LAJE SOBRE SOLO, COM USO DE TELA Q-159. AF_09/2021</t>
  </si>
  <si>
    <t>14,87</t>
  </si>
  <si>
    <t>ARMAÇÃO PARA EXECUÇÃO DE RADIER, PISO DE CONCRETO OU LAJE SOBRE SOLO, COM USO DE TELA Q-196. AF_09/2021</t>
  </si>
  <si>
    <t>14,36</t>
  </si>
  <si>
    <t>ARMAÇÃO PARA EXECUÇÃO DE RADIER, PISO DE CONCRETO OU LAJE SOBRE SOLO, COM USO DE TELA Q-283. AF_09/2021</t>
  </si>
  <si>
    <t>13,42</t>
  </si>
  <si>
    <t>CONCRETAGEM DE RADIER, PISO DE CONCRETO OU LAJE SOBRE SOLO, FCK 30 MPA - LANÇAMENTO, ADENSAMENTO E ACABAMENTO. AF_09/2021</t>
  </si>
  <si>
    <t>548,77</t>
  </si>
  <si>
    <t>ACABAMENTO POLIDO PARA PISO DE CONCRETO ARMADO OU LAJE SOBRE SOLO DE ALTA RESISTÊNCIA. AF_09/2021</t>
  </si>
  <si>
    <t>35,42</t>
  </si>
  <si>
    <t>EXECUÇÃO DE RADIER, ESPESSURA DE 10 CM, FCK = 30 MPA, COM USO DE FORMAS EM MADEIRA SERRADA. AF_09/2021</t>
  </si>
  <si>
    <t>170,58</t>
  </si>
  <si>
    <t>EXECUÇÃO DE RADIER, ESPESSURA DE 15 CM, FCK = 30 MPA, COM USO DE FORMAS EM MADEIRA SERRADA. AF_09/2021</t>
  </si>
  <si>
    <t>212,50</t>
  </si>
  <si>
    <t>EXECUÇÃO DE RADIER, ESPESSURA DE 20 CM, FCK = 30 MPA, COM USO DE FORMAS EM MADEIRA SERRADA. AF_09/2021</t>
  </si>
  <si>
    <t>250,66</t>
  </si>
  <si>
    <t>LASTRO COM MATERIAL GRANULAR (PEDRA BRITADA N.3), APLICADO EM PISOS OU LAJES SOBRE SOLO, ESPESSURA DE *10 CM*. AF_07/2019</t>
  </si>
  <si>
    <t>160,87</t>
  </si>
  <si>
    <t>LASTRO COM MATERIAL GRANULAR (AREIA MÉDIA), APLICADO EM PISOS OU LAJES SOBRE SOLO, ESPESSURA DE *10 CM*. AF_07/2019</t>
  </si>
  <si>
    <t>146,93</t>
  </si>
  <si>
    <t>LASTRO COM MATERIAL GRANULAR (PEDRA BRITADA N.1 E PEDRA BRITADA N.2), APLICADO EM PISOS OU LAJES SOBRE SOLO, ESPESSURA DE *10 CM*. AF_07/2019</t>
  </si>
  <si>
    <t>167,97</t>
  </si>
  <si>
    <t>EXECUÇÃO DE RADIER, ESPESSURA DE 25 CM, FCK = 30 MPA, COM USO DE FORMAS EM MADEIRA SERRADA. AF_09/2021</t>
  </si>
  <si>
    <t>295,86</t>
  </si>
  <si>
    <t>EXECUÇÃO DE RADIER, ESPESSURA DE 30 CM, FCK = 30 MPA, COM USO DE FORMAS EM MADEIRA SERRADA. AF_09/2021</t>
  </si>
  <si>
    <t>357,63</t>
  </si>
  <si>
    <t>EXECUÇÃO DE PISO DE CONCRETO, SEM ACABAMENTO SUPERFICIAL, ESPESSURA DE 15 CM, FCK = 30 MPA, COM USO DE FORMAS EM MADEIRA SERRADA. AF_09/2021</t>
  </si>
  <si>
    <t>167,07</t>
  </si>
  <si>
    <t>EXECUÇÃO DE PISO DE CONCRETO, COM ACABAMENTO SUPERFICIAL, ESPESSURA DE 15 CM, FCK = 30 MPA, COM USO DE FORMAS EM MADEIRA SERRADA. AF_09/2021</t>
  </si>
  <si>
    <t>202,49</t>
  </si>
  <si>
    <t>EXECUÇÃO DE LAJE SOBRE SOLO, ESPESSURA DE 10 CM, FCK = 30 MPA, COM USO DE FORMAS EM MADEIRA SERRADA. AF_09/2021</t>
  </si>
  <si>
    <t>148,12</t>
  </si>
  <si>
    <t>EXECUÇÃO DE LAJE SOBRE SOLO, ESPESSURA DE 15 CM, FCK = 30 MPA, COM USO DE FORMAS EM MADEIRA SERRADA. AF_09/2021</t>
  </si>
  <si>
    <t>190,04</t>
  </si>
  <si>
    <t>EXECUÇÃO DE LAJE SOBRE SOLO, ESPESSURA DE 20 CM, FCK = 30 MPA, COM USO DE FORMAS EM MADEIRA SERRADA. AF_09/2021</t>
  </si>
  <si>
    <t>228,20</t>
  </si>
  <si>
    <t>EXECUÇÃO DE LAJE SOBRE SOLO, ESPESSURA DE 25 CM, FCK = 30 MPA, COM USO DE FORMAS EM MADEIRA SERRADA. AF_09/2021</t>
  </si>
  <si>
    <t>273,41</t>
  </si>
  <si>
    <t>EXECUÇÃO DE LAJE SOBRE SOLO, ESPESSURA DE 30 CM, FCK = 30 MPA, COM USO DE FORMAS EM MADEIRA SERRADA. AF_09/2021</t>
  </si>
  <si>
    <t>335,18</t>
  </si>
  <si>
    <t>FABRICAÇÃO DE FÔRMA PARA PILARES E ESTRUTURAS SIMILARES, EM CHAPA DE MADEIRA COMPENSADA RESINADA, E = 17 MM. AF_09/2020</t>
  </si>
  <si>
    <t>185,32</t>
  </si>
  <si>
    <t>FABRICAÇÃO DE FÔRMA PARA PILARES E ESTRUTURAS SIMILARES, EM CHAPA DE MADEIRA COMPENSADA PLASTIFICADA, E = 18 MM. AF_09/2020</t>
  </si>
  <si>
    <t>235,11</t>
  </si>
  <si>
    <t>FABRICAÇÃO DE FÔRMA PARA VIGAS, EM CHAPA DE MADEIRA COMPENSADA RESINADA, E = 17 MM. AF_09/2020</t>
  </si>
  <si>
    <t>136,58</t>
  </si>
  <si>
    <t>FABRICAÇÃO DE FÔRMA PARA VIGAS, EM CHAPA DE MADEIRA COMPENSADA PLASTIFICADA, E = 18 MM. AF_09/2020</t>
  </si>
  <si>
    <t>179,29</t>
  </si>
  <si>
    <t>FABRICAÇÃO DE FÔRMA PARA LAJES, EM CHAPA DE MADEIRA COMPENSADA RESINADA, E = 17 MM. AF_09/2020</t>
  </si>
  <si>
    <t>57,78</t>
  </si>
  <si>
    <t>FABRICAÇÃO DE FÔRMA PARA LAJES, EM CHAPA DE MADEIRA COMPENSADA PLASTIFICADA, E = 18 MM. AF_09/2020</t>
  </si>
  <si>
    <t>96,92</t>
  </si>
  <si>
    <t>FABRICAÇÃO DE FÔRMA PARA PILARES E ESTRUTURAS SIMILARES, EM MADEIRA SERRADA, E=25 MM. AF_09/2020</t>
  </si>
  <si>
    <t>143,91</t>
  </si>
  <si>
    <t>FABRICAÇÃO DE FÔRMA PARA VIGAS, COM MADEIRA SERRADA, E = 25 MM. AF_09/2020</t>
  </si>
  <si>
    <t>243,03</t>
  </si>
  <si>
    <t>FABRICAÇÃO DE FÔRMA PARA LAJES, EM MADEIRA SERRADA, E=25 MM. AF_09/2020</t>
  </si>
  <si>
    <t>159,71</t>
  </si>
  <si>
    <t>FABRICAÇÃO DE ESCORAS DE VIGA DO TIPO GARFO, EM MADEIRA. AF_09/2020</t>
  </si>
  <si>
    <t>40,94</t>
  </si>
  <si>
    <t>FABRICAÇÃO DE ESCORAS DO TIPO PONTALETE, EM MADEIRA, PARA PÉ-DIREITO SIMPLES. AF_09/2020</t>
  </si>
  <si>
    <t>17,04</t>
  </si>
  <si>
    <t>MONTAGEM E DESMONTAGEM DE FÔRMA DE PILARES RETANGULARES E ESTRUTURAS SIMILARES, PÉ-DIREITO SIMPLES, EM MADEIRA SERRADA, 1 UTILIZAÇÃO. AF_09/2020</t>
  </si>
  <si>
    <t>269,82</t>
  </si>
  <si>
    <t>MONTAGEM E DESMONTAGEM DE FÔRMA DE PILARES RETANGULARES E ESTRUTURAS SIMILARES, PÉ-DIREITO SIMPLES, EM MADEIRA SERRADA, 2 UTILIZAÇÕES. AF_09/2020</t>
  </si>
  <si>
    <t>184,97</t>
  </si>
  <si>
    <t>MONTAGEM E DESMONTAGEM DE FÔRMA DE PILARES RETANGULARES E ESTRUTURAS SIMILARES, PÉ-DIREITO SIMPLES, EM MADEIRA SERRADA, 4 UTILIZAÇÕES. AF_09/2020</t>
  </si>
  <si>
    <t>123,36</t>
  </si>
  <si>
    <t>MONTAGEM E DESMONTAGEM DE FÔRMA DE PILARES RETANGULARES E ESTRUTURAS SIMILARES, PÉ-DIREITO SIMPLES, EM CHAPA DE MADEIRA COMPENSADA RESINADA, 2 UTILIZAÇÕES. AF_09/2020</t>
  </si>
  <si>
    <t>160,71</t>
  </si>
  <si>
    <t>MONTAGEM E DESMONTAGEM DE FÔRMA DE PILARES RETANGULARES E ESTRUTURAS SIMILARES, PÉ-DIREITO DUPLO, EM CHAPA DE MADEIRA COMPENSADA RESINADA, 2 UTILIZAÇÕES. AF_09/2020</t>
  </si>
  <si>
    <t>190,11</t>
  </si>
  <si>
    <t>MONTAGEM E DESMONTAGEM DE FÔRMA DE PILARES RETANGULARES E ESTRUTURAS SIMILARES, PÉ-DIREITO SIMPLES, EM CHAPA DE MADEIRA COMPENSADA RESINADA, 4 UTILIZAÇÕES. AF_09/2020</t>
  </si>
  <si>
    <t>101,69</t>
  </si>
  <si>
    <t>MONTAGEM E DESMONTAGEM DE FÔRMA DE PILARES RETANGULARES E ESTRUTURAS SIMILARES, PÉ-DIREITO DUPLO, EM CHAPA DE MADEIRA COMPENSADA RESINADA, 4 UTILIZAÇÕES. AF_09/2020</t>
  </si>
  <si>
    <t>124,24</t>
  </si>
  <si>
    <t>MONTAGEM E DESMONTAGEM DE FÔRMA DE PILARES RETANGULARES E ESTRUTURAS SIMILARES, PÉ-DIREITO SIMPLES, EM CHAPA DE MADEIRA COMPENSADA RESINADA, 6 UTILIZAÇÕES. AF_09/2020</t>
  </si>
  <si>
    <t>83,19</t>
  </si>
  <si>
    <t>MONTAGEM E DESMONTAGEM DE FÔRMA DE PILARES RETANGULARES E ESTRUTURAS SIMILARES, PÉ-DIREITO DUPLO, EM CHAPA DE MADEIRA COMPENSADA RESINADA, 6 UTILIZAÇÕES. AF_09/2020</t>
  </si>
  <si>
    <t>102,80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</si>
  <si>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</si>
  <si>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</si>
  <si>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91,99</t>
  </si>
  <si>
    <t>MONTAGEM E DESMONTAGEM DE FÔRMA DE PILARES RETANGULARES E ESTRUTURAS SIMILARES, PÉ-DIREITO SIMPLES, EM CHAPA DE MADEIRA COMPENSADA PLASTIFICADA, 10 UTILIZAÇÕES. AF_09/2020</t>
  </si>
  <si>
    <t>69,30</t>
  </si>
  <si>
    <t>MONTAGEM E DESMONTAGEM DE FÔRMA DE PILARES RETANGULARES E ESTRUTURAS SIMILARES, PÉ-DIREITO DUPLO, EM CHAPA DE MADEIRA COMPENSADA PLASTIFICADA, 10 UTILIZAÇÕES. AF_09/2020</t>
  </si>
  <si>
    <t>86,56</t>
  </si>
  <si>
    <t>MONTAGEM E DESMONTAGEM DE FÔRMA DE PILARES RETANGULARES E ESTRUTURAS SIMILARES, PÉ-DIREITO SIMPLES, EM CHAPA DE MADEIRA COMPENSADA PLASTIFICADA, 12 UTILIZAÇÕES. AF_09/2020</t>
  </si>
  <si>
    <t>65,80</t>
  </si>
  <si>
    <t>MONTAGEM E DESMONTAGEM DE FÔRMA DE PILARES RETANGULARES E ESTRUTURAS SIMILARES, PÉ-DIREITO DUPLO, EM CHAPA DE MADEIRA COMPENSADA PLASTIFICADA, 12 UTILIZAÇÕES. AF_09/2020</t>
  </si>
  <si>
    <t>82,47</t>
  </si>
  <si>
    <t>MONTAGEM E DESMONTAGEM DE FÔRMA DE PILARES RETANGULARES E ESTRUTURAS SIMILARES, PÉ-DIREITO SIMPLES, EM CHAPA DE MADEIRA COMPENSADA PLASTIFICADA, 14 UTILIZAÇÕES. AF_09/2020</t>
  </si>
  <si>
    <t>63,26</t>
  </si>
  <si>
    <t>MONTAGEM E DESMONTAGEM DE FÔRMA DE PILARES RETANGULARES E ESTRUTURAS SIMILARES, PÉ-DIREITO DUPLO, EM CHAPA DE MADEIRA COMPENSADA PLASTIFICADA, 14 UTILIZAÇÕES. AF_09/2020</t>
  </si>
  <si>
    <t>79,52</t>
  </si>
  <si>
    <t>MONTAGEM E DESMONTAGEM DE FÔRMA DE PILARES RETANGULARES E ESTRUTURAS SIMILARES, PÉ-DIREITO SIMPLES, EM CHAPA DE MADEIRA COMPENSADA PLASTIFICADA, 18 UTILIZAÇÕES. AF_09/2020</t>
  </si>
  <si>
    <t>57,92</t>
  </si>
  <si>
    <t>MONTAGEM E DESMONTAGEM DE FÔRMA DE PILARES RETANGULARES E ESTRUTURAS SIMILARES, PÉ-DIREITO DUPLO, EM CHAPA DE MADEIRA COMPENSADA PLASTIFICADA, 18 UTILIZAÇÕES. AF_09/2020</t>
  </si>
  <si>
    <t>73,59</t>
  </si>
  <si>
    <t>MONTAGEM E DESMONTAGEM DE FÔRMA DE VIGA, ESCORAMENTO COM PONTALETE DE MADEIRA, PÉ-DIREITO SIMPLES, EM MADEIRA SERRADA, 1 UTILIZAÇÃO. AF_09/2020</t>
  </si>
  <si>
    <t>404,59</t>
  </si>
  <si>
    <t>MONTAGEM E DESMONTAGEM DE FÔRMA DE VIGA, ESCORAMENTO COM PONTALETE DE MADEIRA, PÉ-DIREITO SIMPLES, EM MADEIRA SERRADA, 2 UTILIZAÇÕES. AF_09/2020</t>
  </si>
  <si>
    <t>277,66</t>
  </si>
  <si>
    <t>MONTAGEM E DESMONTAGEM DE FÔRMA DE VIGA, ESCORAMENTO COM PONTALETE DE MADEIRA, PÉ-DIREITO SIMPLES, EM MADEIRA SERRADA, 4 UTILIZAÇÕES. AF_09/2020</t>
  </si>
  <si>
    <t>213,19</t>
  </si>
  <si>
    <t>MONTAGEM E DESMONTAGEM DE FÔRMA DE VIGA, ESCORAMENTO COM GARFO DE MADEIRA, PÉ-DIREITO DUPLO, EM CHAPA DE MADEIRA RESINADA, 2 UTILIZAÇÕES. AF_09/2020</t>
  </si>
  <si>
    <t>321,65</t>
  </si>
  <si>
    <t>MONTAGEM E DESMONTAGEM DE FÔRMA DE VIGA, ESCORAMENTO METÁLICO, PÉ-DIREITO DUPLO, EM CHAPA DE MADEIRA RESINADA, 2 UTILIZAÇÕES. AF_09/2020</t>
  </si>
  <si>
    <t>343,07</t>
  </si>
  <si>
    <t>MONTAGEM E DESMONTAGEM DE FÔRMA DE VIGA, ESCORAMENTO COM GARFO DE MADEIRA, PÉ-DIREITO SIMPLES, EM CHAPA DE MADEIRA RESINADA, 2 UTILIZAÇÕES. AF_09/2020</t>
  </si>
  <si>
    <t>219,23</t>
  </si>
  <si>
    <t>MONTAGEM E DESMONTAGEM DE FÔRMA DE VIGA, ESCORAMENTO METÁLICO, PÉ-DIREITO SIMPLES, EM CHAPA DE MADEIRA RESINADA, 2 UTILIZAÇÕES. AF_09/2020</t>
  </si>
  <si>
    <t>208,39</t>
  </si>
  <si>
    <t>MONTAGEM E DESMONTAGEM DE FÔRMA DE VIGA, ESCORAMENTO COM GARFO DE MADEIRA, PÉ-DIREITO DUPLO, EM CHAPA DE MADEIRA RESINADA, 4 UTILIZAÇÕES. AF_09/2020</t>
  </si>
  <si>
    <t>275,14</t>
  </si>
  <si>
    <t>MONTAGEM E DESMONTAGEM DE FÔRMA DE VIGA, ESCORAMENTO METÁLICO, PÉ-DIREITO DUPLO, EM CHAPA DE MADEIRA RESINADA, 4 UTILIZAÇÕES. AF_09/2020</t>
  </si>
  <si>
    <t>307,63</t>
  </si>
  <si>
    <t>MONTAGEM E DESMONTAGEM DE FÔRMA DE VIGA, ESCORAMENTO COM GARFO DE MADEIRA, PÉ-DIREITO SIMPLES, EM CHAPA DE MADEIRA RESINADA, 4 UTILIZAÇÕES. AF_09/2020</t>
  </si>
  <si>
    <t>179,86</t>
  </si>
  <si>
    <t>MONTAGEM E DESMONTAGEM DE FÔRMA DE VIGA, ESCORAMENTO METÁLICO, PÉ-DIREITO SIMPLES, EM CHAPA DE MADEIRA RESINADA, 4 UTILIZAÇÕES. AF_09/2020</t>
  </si>
  <si>
    <t>172,94</t>
  </si>
  <si>
    <t>MONTAGEM E DESMONTAGEM DE FÔRMA DE VIGA, ESCORAMENTO COM GARFO DE MADEIRA, PÉ-DIREITO DUPLO, EM CHAPA DE MADEIRA RESINADA, 6 UTILIZAÇÕES. AF_09/2020</t>
  </si>
  <si>
    <t>239,86</t>
  </si>
  <si>
    <t>284,96</t>
  </si>
  <si>
    <t>MONTAGEM E DESMONTAGEM DE FÔRMA DE VIGA, ESCORAMENTO COM GARFO DE MADEIRA, PÉ-DIREITO SIMPLES, EM CHAPA DE MADEIRA RESINADA, 6 UTILIZAÇÕES. AF_09/2020</t>
  </si>
  <si>
    <t>153,41</t>
  </si>
  <si>
    <t>MONTAGEM E DESMONTAGEM DE FÔRMA DE VIGA, ESCORAMENTO METÁLICO, PÉ-DIREITO SIMPLES, EM CHAPA DE MADEIRA RESINADA, 6 UTILIZAÇÕES. AF_09/2020</t>
  </si>
  <si>
    <t>145,36</t>
  </si>
  <si>
    <t>MONTAGEM E DESMONTAGEM DE FÔRMA DE VIGA, ESCORAMENTO COM GARFO DE MADEIRA, PÉ-DIREITO DUPLO, EM CHAPA DE MADEIRA RESINADA, 8 UTILIZAÇÕES. AF_09/2020</t>
  </si>
  <si>
    <t>221,58</t>
  </si>
  <si>
    <t>MONTAGEM E DESMONTAGEM DE FÔRMA DE VIGA, ESCORAMENTO METÁLICO, PÉ-DIREITO DUPLO, EM CHAPA DE MADEIRA RESINADA, 8 UTILIZAÇÕES. AF_09/2020</t>
  </si>
  <si>
    <t>270,44</t>
  </si>
  <si>
    <t>MONTAGEM E DESMONTAGEM DE FÔRMA DE VIGA, ESCORAMENTO COM GARFO DE MADEIRA, PÉ-DIREITO SIMPLES, EM CHAPA DE MADEIRA RESINADA, 8 UTILIZAÇÕES. AF_09/2020</t>
  </si>
  <si>
    <t>139,32</t>
  </si>
  <si>
    <t>MONTAGEM E DESMONTAGEM DE FÔRMA DE VIGA, ESCORAMENTO METÁLICO, PÉ-DIREITO SIMPLES, EM CHAPA DE MADEIRA RESINADA, 8 UTILIZAÇÕES. AF_09/2020</t>
  </si>
  <si>
    <t>137,08</t>
  </si>
  <si>
    <t>MONTAGEM E DESMONTAGEM DE FÔRMA DE VIGA, ESCORAMENTO COM GARFO DE MADEIRA, PÉ-DIREITO DUPLO, EM CHAPA DE MADEIRA PLASTIFICADA, 10 UTILIZAÇÕES. AF_09/2020</t>
  </si>
  <si>
    <t>178,50</t>
  </si>
  <si>
    <t>MONTAGEM E DESMONTAGEM DE FÔRMA DE VIGA, ESCORAMENTO METÁLICO, PÉ-DIREITO DUPLO, EM CHAPA DE MADEIRA PLASTIFICADA, 10 UTILIZAÇÕES. AF_09/2020</t>
  </si>
  <si>
    <t>262,07</t>
  </si>
  <si>
    <t>MONTAGEM E DESMONTAGEM DE FÔRMA DE VIGA, ESCORAMENTO COM GARFO DE MADEIRA, PÉ-DIREITO SIMPLES, EM CHAPA DE MADEIRA PLASTIFICADA, 10 UTILIZAÇÕES. AF_09/2020</t>
  </si>
  <si>
    <t>115,75</t>
  </si>
  <si>
    <t>MONTAGEM E DESMONTAGEM DE FÔRMA DE VIGA, ESCORAMENTO METÁLICO, PÉ-DIREITO SIMPLES, EM CHAPA DE MADEIRA PLASTIFICADA, 10 UTILIZAÇÕES. AF_09/2020</t>
  </si>
  <si>
    <t>129,35</t>
  </si>
  <si>
    <t>MONTAGEM E DESMONTAGEM DE FÔRMA DE VIGA, ESCORAMENTO COM GARFO DE MADEIRA, PÉ-DIREITO DUPLO, EM CHAPA DE MADEIRA PLASTIFICADA, 12 UTILIZAÇÕES. AF_09/2020</t>
  </si>
  <si>
    <t>162,96</t>
  </si>
  <si>
    <t>MONTAGEM E DESMONTAGEM DE FÔRMA DE VIGA, ESCORAMENTO METÁLICO, PÉ-DIREITO DUPLO, EM CHAPA DE MADEIRA PLASTIFICADA, 12 UTILIZAÇÕES. AF_09/2020</t>
  </si>
  <si>
    <t>253,76</t>
  </si>
  <si>
    <t>MONTAGEM E DESMONTAGEM DE FÔRMA DE VIGA, ESCORAMENTO COM GARFO DE MADEIRA, PÉ-DIREITO SIMPLES, EM CHAPA DE MADEIRA PLASTIFICADA, 12 UTILIZAÇÕES. AF_09/2020</t>
  </si>
  <si>
    <t>105,82</t>
  </si>
  <si>
    <t>MONTAGEM E DESMONTAGEM DE FÔRMA DE VIGA, ESCORAMENTO METÁLICO, PÉ-DIREITO SIMPLES, EM CHAPA DE MADEIRA PLASTIFICADA, 12 UTILIZAÇÕES. AF_09/2020</t>
  </si>
  <si>
    <t>122,15</t>
  </si>
  <si>
    <t>MONTAGEM E DESMONTAGEM DE FÔRMA DE VIGA, ESCORAMENTO COM GARFO DE MADEIRA, PÉ-DIREITO DUPLO, EM CHAPA DE MADEIRA PLASTIFICADA, 14 UTILIZAÇÕES. AF_09/2020</t>
  </si>
  <si>
    <t>150,35</t>
  </si>
  <si>
    <t>MONTAGEM E DESMONTAGEM DE FÔRMA DE VIGA, ESCORAMENTO METÁLICO, PÉ-DIREITO DUPLO, EM CHAPA DE MADEIRA PLASTIFICADA, 14 UTILIZAÇÕES. AF_09/2020</t>
  </si>
  <si>
    <t>246,59</t>
  </si>
  <si>
    <t>MONTAGEM E DESMONTAGEM DE FÔRMA DE VIGA, ESCORAMENTO COM GARFO DE MADEIRA, PÉ-DIREITO SIMPLES, EM CHAPA DE MADEIRA PLASTIFICADA, 14 UTILIZAÇÕES. AF_09/2020</t>
  </si>
  <si>
    <t>97,74</t>
  </si>
  <si>
    <t>MONTAGEM E DESMONTAGEM DE FÔRMA DE VIGA, ESCORAMENTO METÁLICO, PÉ-DIREITO SIMPLES, EM CHAPA DE MADEIRA PLASTIFICADA, 14 UTILIZAÇÕES. AF_09/2020</t>
  </si>
  <si>
    <t>116,02</t>
  </si>
  <si>
    <t>MONTAGEM E DESMONTAGEM DE FÔRMA DE VIGA, ESCORAMENTO COM GARFO DE MADEIRA, PÉ-DIREITO DUPLO, EM CHAPA DE MADEIRA PLASTIFICADA, 18 UTILIZAÇÕES. AF_09/2020</t>
  </si>
  <si>
    <t>123,52</t>
  </si>
  <si>
    <t>MONTAGEM E DESMONTAGEM DE FÔRMA DE VIGA, ESCORAMENTO METÁLICO, PÉ-DIREITO DUPLO, EM CHAPA DE MADEIRA PLASTIFICADA, 18 UTILIZAÇÕES. AF_09/2020</t>
  </si>
  <si>
    <t>232,50</t>
  </si>
  <si>
    <t>MONTAGEM E DESMONTAGEM DE FÔRMA DE VIGA, ESCORAMENTO COM GARFO DE MADEIRA, PÉ-DIREITO SIMPLES, EM CHAPA DE MADEIRA PLASTIFICADA, 18 UTILIZAÇÕES. AF_09/2020</t>
  </si>
  <si>
    <t>80,52</t>
  </si>
  <si>
    <t>MONTAGEM E DESMONTAGEM DE FÔRMA DE VIGA, ESCORAMENTO METÁLICO, PÉ-DIREITO SIMPLES, EM CHAPA DE MADEIRA PLASTIFICADA, 18 UTILIZAÇÕES. AF_09/2020</t>
  </si>
  <si>
    <t>103,83</t>
  </si>
  <si>
    <t>MONTAGEM E DESMONTAGEM DE FÔRMA DE LAJE MACIÇA, PÉ-DIREITO SIMPLES, EM MADEIRA SERRADA, 1 UTILIZAÇÃO. AF_09/2020</t>
  </si>
  <si>
    <t>457,22</t>
  </si>
  <si>
    <t>MONTAGEM E DESMONTAGEM DE FÔRMA DE LAJE MACIÇA, PÉ-DIREITO SIMPLES, EM MADEIRA SERRADA, 2 UTILIZAÇÕES. AF_09/2020</t>
  </si>
  <si>
    <t>310,69</t>
  </si>
  <si>
    <t>MONTAGEM E DESMONTAGEM DE FÔRMA DE LAJE MACIÇA, PÉ-DIREITO SIMPLES, EM MADEIRA SERRADA, 4 UTILIZAÇÕES. AF_09/2020</t>
  </si>
  <si>
    <t>218,28</t>
  </si>
  <si>
    <t>MONTAGEM E DESMONTAGEM DE FÔRMA DE LAJE NERVURADA COM CUBETA E ASSOALHO, PÉ-DIREITO DUPLO, EM CHAPA DE MADEIRA COMPENSADA RESINADA, 8 UTILIZAÇÕES. AF_09/2020</t>
  </si>
  <si>
    <t>128,53</t>
  </si>
  <si>
    <t>MONTAGEM E DESMONTAGEM DE FÔRMA DE LAJE NERVURADA COM CUBETA E ASSOALHO, PÉ-DIREITO SIMPLES, EM CHAPA DE MADEIRA COMPENSADA RESINADA, 8 UTILIZAÇÕES. AF_09/2020</t>
  </si>
  <si>
    <t>88,25</t>
  </si>
  <si>
    <t>MONTAGEM E DESMONTAGEM DE FÔRMA DE LAJE NERVURADA COM CUBETA E ASSOALHO, PÉ-DIREITO DUPLO, EM CHAPA DE MADEIRA COMPENSADA RESINADA, 10 UTILIZAÇÕES. AF_09/2020</t>
  </si>
  <si>
    <t>121,70</t>
  </si>
  <si>
    <t>MONTAGEM E DESMONTAGEM DE FÔRMA DE LAJE NERVURADA COM CUBETA E ASSOALHO, PÉ-DIREITO SIMPLES, EM CHAPA DE MADEIRA COMPENSADA RESINADA, 10 UTILIZAÇÕES. AF_09/2020</t>
  </si>
  <si>
    <t>82,82</t>
  </si>
  <si>
    <t>MONTAGEM E DESMONTAGEM DE FÔRMA DE LAJE NERVURADA COM CUBETA E ASSOALHO, PÉ-DIREITO DUPLO, EM CHAPA DE MADEIRA COMPENSADA RESINADA, 12 UTILIZAÇÕES. AF_09/2020</t>
  </si>
  <si>
    <t>115,94</t>
  </si>
  <si>
    <t>MONTAGEM E DESMONTAGEM DE FÔRMA DE LAJE NERVURADA COM CUBETA E ASSOALHO, PÉ-DIREITO SIMPLES, EM CHAPA DE MADEIRA COMPENSADA RESINADA, 12 UTILIZAÇÕES. AF_09/2020</t>
  </si>
  <si>
    <t>78,26</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</si>
  <si>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</si>
  <si>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</si>
  <si>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74,74</t>
  </si>
  <si>
    <t>MONTAGEM E DESMONTAGEM DE FÔRMA DE LAJE NERVURADA COM CUBETA E ASSOALHO, PÉ-DIREITO DUPLO, EM CHAPA DE MADEIRA COMPENSADA RESINADA, 18 UTILIZAÇÕES. AF_09/2020</t>
  </si>
  <si>
    <t>102,73</t>
  </si>
  <si>
    <t>MONTAGEM E DESMONTAGEM DE FÔRMA DE LAJE NERVURADA COM CUBETA E ASSOALHO, PÉ-DIREITO SIMPLES, EM CHAPA DE MADEIRA COMPENSADA RESINADA, 18 UTILIZAÇÕES. AF_09/2020</t>
  </si>
  <si>
    <t>68,22</t>
  </si>
  <si>
    <t>MONTAGEM E DESMONTAGEM DE FÔRMA DE LAJE MACIÇA, PÉ-DIREITO DUPLO, EM CHAPA DE MADEIRA COMPENSADA RESINADA, 2 UTILIZAÇÕES. AF_09/2020</t>
  </si>
  <si>
    <t>124,62</t>
  </si>
  <si>
    <t>MONTAGEM E DESMONTAGEM DE FÔRMA DE LAJE MACIÇA, PÉ-DIREITO SIMPLES, EM CHAPA DE MADEIRA COMPENSADA RESINADA, 2 UTILIZAÇÕES. AF_09/2020</t>
  </si>
  <si>
    <t>81,92</t>
  </si>
  <si>
    <t>MONTAGEM E DESMONTAGEM DE FÔRMA DE LAJE MACIÇA, PÉ-DIREITO DUPLO, EM CHAPA DE MADEIRA COMPENSADA RESINADA, 4 UTILIZAÇÕES. AF_09/2020</t>
  </si>
  <si>
    <t>107,38</t>
  </si>
  <si>
    <t>MONTAGEM E DESMONTAGEM DE FÔRMA DE LAJE MACIÇA, PÉ-DIREITO SIMPLES, EM CHAPA DE MADEIRA COMPENSADA RESINADA, 4 UTILIZAÇÕES. AF_09/2020</t>
  </si>
  <si>
    <t>66,18</t>
  </si>
  <si>
    <t>MONTAGEM E DESMONTAGEM DE FÔRMA DE LAJE MACIÇA, PÉ-DIREITO DUPLO, EM CHAPA DE MADEIRA COMPENSADA RESINADA, 6 UTILIZAÇÕES. AF_09/2020</t>
  </si>
  <si>
    <t>98,48</t>
  </si>
  <si>
    <t>MONTAGEM E DESMONTAGEM DE FÔRMA DE LAJE MACIÇA, PÉ-DIREITO SIMPLES, EM CHAPA DE MADEIRA COMPENSADA RESINADA, 6 UTILIZAÇÕES. AF_09/2020</t>
  </si>
  <si>
    <t>58,71</t>
  </si>
  <si>
    <t>MONTAGEM E DESMONTAGEM DE FÔRMA DE LAJE MACIÇA, PÉ-DIREITO DUPLO, EM CHAPA DE MADEIRA COMPENSADA RESINADA, 8 UTILIZAÇÕES. AF_09/2020</t>
  </si>
  <si>
    <t>92,48</t>
  </si>
  <si>
    <t>MONTAGEM E DESMONTAGEM DE FÔRMA DE LAJE MACIÇA, PÉ-DIREITO SIMPLES, EM CHAPA DE MADEIRA COMPENSADA RESINADA, 8 UTILIZAÇÕES. AF_09/2020</t>
  </si>
  <si>
    <t>54,01</t>
  </si>
  <si>
    <t>MONTAGEM E DESMONTAGEM DE FÔRMA DE LAJE MACIÇA, PÉ-DIREITO DUPLO, EM CHAPA DE MADEIRA COMPENSADA PLASTIFICADA, 10 UTILIZAÇÕES. AF_09/2020</t>
  </si>
  <si>
    <t>91,50</t>
  </si>
  <si>
    <t>MONTAGEM E DESMONTAGEM DE FÔRMA DE LAJE MACIÇA, PÉ-DIREITO SIMPLES, EM CHAPA DE MADEIRA COMPENSADA PLASTIFICADA, 10 UTILIZAÇÕES. AF_09/2020</t>
  </si>
  <si>
    <t>54,25</t>
  </si>
  <si>
    <t>MONTAGEM E DESMONTAGEM DE FÔRMA DE LAJE MACIÇA, PÉ-DIREITO DUPLO, EM CHAPA DE MADEIRA COMPENSADA PLASTIFICADA, 12 UTILIZAÇÕES. AF_09/2020</t>
  </si>
  <si>
    <t>87,47</t>
  </si>
  <si>
    <t>MONTAGEM E DESMONTAGEM DE FÔRMA DE LAJE MACIÇA, PÉ-DIREITO SIMPLES, EM CHAPA DE MADEIRA COMPENSADA PLASTIFICADA, 12 UTILIZAÇÕES. AF_09/2020</t>
  </si>
  <si>
    <t>51,35</t>
  </si>
  <si>
    <t>MONTAGEM E DESMONTAGEM DE FÔRMA DE LAJE MACIÇA, PÉ-DIREITO DUPLO, EM CHAPA DE MADEIRA COMPENSADA PLASTIFICADA, 14 UTILIZAÇÕES. AF_09/2020</t>
  </si>
  <si>
    <t>83,98</t>
  </si>
  <si>
    <t>MONTAGEM E DESMONTAGEM DE FÔRMA DE LAJE MACIÇA, PÉ-DIREITO SIMPLES, EM CHAPA DE MADEIRA COMPENSADA PLASTIFICADA, 14 UTILIZAÇÕES. AF_09/2020</t>
  </si>
  <si>
    <t>48,88</t>
  </si>
  <si>
    <t>MONTAGEM E DESMONTAGEM DE FÔRMA DE LAJE MACIÇA, PÉ-DIREITO DUPLO, EM CHAPA DE MADEIRA COMPENSADA PLASTIFICADA, 18 UTILIZAÇÕES. AF_09/2020</t>
  </si>
  <si>
    <t>77,28</t>
  </si>
  <si>
    <t>MONTAGEM E DESMONTAGEM DE FÔRMA DE LAJE MACIÇA, PÉ-DIREITO SIMPLES, EM CHAPA DE MADEIRA COMPENSADA PLASTIFICADA, 18 UTILIZAÇÕES. AF_09/2020</t>
  </si>
  <si>
    <t>44,00</t>
  </si>
  <si>
    <t>FABRICAÇÃO DE FÔRMA PARA PILARES CIRCULARES, EM CHAPA DE MADEIRA COMPENSADA RESINADA. AF_06/2017</t>
  </si>
  <si>
    <t>298,78</t>
  </si>
  <si>
    <t>MONTAGEM E DESMONTAGEM DE FÔRMA DE PILARES CIRCULARES, COM ÁREA MÉDIA DAS SEÇÕES MENOR OU IGUAL A 0,28 M², PÉ-DIREITO SIMPLES, EM MADEIRA, 2 UTILIZAÇÕES. AF_06/2017</t>
  </si>
  <si>
    <t>250,36</t>
  </si>
  <si>
    <t>MONTAGEM E DESMONTAGEM DE FÔRMA DE PILARES CIRCULARES, COM ÁREA MÉDIA DAS SEÇÕES MAIOR QUE 0,28 M², PÉ-DIREITO SIMPLES, EM MADEIRA, 2 UTILIZAÇÕES. AF_06/2017</t>
  </si>
  <si>
    <t>234,28</t>
  </si>
  <si>
    <t>MONTAGEM E DESMONTAGEM DE FÔRMA DE PILARES CIRCULARES, COM ÁREA MÉDIA DAS SEÇÕES MENOR OU IGUAL A 0,28 M², PÉ-DIREITO DUPLO, EM MADEIRA, 2 UTILIZAÇÕES. AF_06/2017</t>
  </si>
  <si>
    <t>281,27</t>
  </si>
  <si>
    <t>FABRICAÇÃO, MONTAGEM E DESMONTAGEM DE FÔRMA PARA SAPATA, EM MADEIRA SERRADA, E=25 MM, 1 UTILIZAÇÃO. AF_06/2017</t>
  </si>
  <si>
    <t>464,57</t>
  </si>
  <si>
    <t>FABRICAÇÃO, MONTAGEM E DESMONTAGEM DE FÔRMA PARA VIGA BALDRAME, EM MADEIRA SERRADA, E=25 MM, 1 UTILIZAÇÃO. AF_06/2017</t>
  </si>
  <si>
    <t>258,76</t>
  </si>
  <si>
    <t>FABRICAÇÃO, MONTAGEM E DESMONTAGEM DE FÔRMA PARA BLOCO DE COROAMENTO, EM MADEIRA SERRADA, E=25 MM, 2 UTILIZAÇÕES. AF_06/2017</t>
  </si>
  <si>
    <t>177,04</t>
  </si>
  <si>
    <t>FABRICAÇÃO, MONTAGEM E DESMONTAGEM DE FÔRMA PARA SAPATA, EM MADEIRA SERRADA, E=25 MM, 2 UTILIZAÇÕES. AF_06/2017</t>
  </si>
  <si>
    <t>291,70</t>
  </si>
  <si>
    <t>FABRICAÇÃO, MONTAGEM E DESMONTAGEM DE FÔRMA PARA VIGA BALDRAME, EM MADEIRA SERRADA, E=25 MM, 2 UTILIZAÇÕES. AF_06/2017</t>
  </si>
  <si>
    <t>157,71</t>
  </si>
  <si>
    <t>FABRICAÇÃO, MONTAGEM E DESMONTAGEM DE FÔRMA PARA BLOCO DE COROAMENTO, EM MADEIRA SERRADA, E=25 MM, 4 UTILIZAÇÕES. AF_06/2017</t>
  </si>
  <si>
    <t>121,31</t>
  </si>
  <si>
    <t>FABRICAÇÃO, MONTAGEM E DESMONTAGEM DE FÔRMA PARA SAPATA, EM MADEIRA SERRADA, E=25 MM, 4 UTILIZAÇÕES. AF_06/2017</t>
  </si>
  <si>
    <t>201,72</t>
  </si>
  <si>
    <t>FABRICAÇÃO, MONTAGEM E DESMONTAGEM DE FÔRMA PARA VIGA BALDRAME, EM MADEIRA SERRADA, E=25 MM, 4 UTILIZAÇÕES. AF_06/2017</t>
  </si>
  <si>
    <t>105,15</t>
  </si>
  <si>
    <t>FABRICAÇÃO, MONTAGEM E DESMONTAGEM DE FÔRMA PARA BLOCO DE COROAMENTO, EM CHAPA DE MADEIRA COMPENSADA RESINADA, E=17 MM, 2 UTILIZAÇÕES. AF_06/2017</t>
  </si>
  <si>
    <t>242,31</t>
  </si>
  <si>
    <t>FABRICAÇÃO, MONTAGEM E DESMONTAGEM DE FÔRMA PARA SAPATA, EM CHAPA DE MADEIRA COMPENSADA RESINADA, E=17 MM, 2 UTILIZAÇÕES. AF_06/2017</t>
  </si>
  <si>
    <t>333,97</t>
  </si>
  <si>
    <t>FABRICAÇÃO, MONTAGEM E DESMONTAGEM DE FÔRMA PARA VIGA BALDRAME, EM CHAPA DE MADEIRA COMPENSADA RESINADA, E=17 MM, 2 UTILIZAÇÕES. AF_06/2017</t>
  </si>
  <si>
    <t>150,27</t>
  </si>
  <si>
    <t>FABRICAÇÃO, MONTAGEM E DESMONTAGEM DE FÔRMA PARA BLOCO DE COROAMENTO, EM CHAPA DE MADEIRA COMPENSADA RESINADA, E=17 MM, 4 UTILIZAÇÕES. AF_06/2017</t>
  </si>
  <si>
    <t>169,34</t>
  </si>
  <si>
    <t>FABRICAÇÃO, MONTAGEM E DESMONTAGEM DE FÔRMA PARA SAPATA, EM CHAPA DE MADEIRA COMPENSADA RESINADA, E=17 MM, 4 UTILIZAÇÕES. AF_06/2017</t>
  </si>
  <si>
    <t>238,90</t>
  </si>
  <si>
    <t>FABRICAÇÃO, MONTAGEM E DESMONTAGEM DE FÔRMA PARA VIGA BALDRAME, EM CHAPA DE MADEIRA COMPENSADA RESINADA, E=17 MM, 4 UTILIZAÇÕES. AF_06/2017</t>
  </si>
  <si>
    <t>114,46</t>
  </si>
  <si>
    <t>ARMAÇÃO DE BLOCO, VIGA BALDRAME E SAPATA UTILIZANDO AÇO CA-60 DE 5 MM - MONTAGEM. AF_06/2017</t>
  </si>
  <si>
    <t>20,75</t>
  </si>
  <si>
    <t>MONTAGEM E DESMONTAGEM DE FÔRMA DE PILARES CIRCULARES, COM ÁREA MÉDIA DAS SEÇÕES MAIOR QUE 0,28 M², PÉ-DIREITO DUPLO, EM MADEIRA, 2 UTILIZAÇÕES.  AF_06/2017</t>
  </si>
  <si>
    <t>260,93</t>
  </si>
  <si>
    <t>FABRICAÇÃO DE ESCORAS DO TIPO PONTALETE, EM MADEIRA, PARA PÉ-DIREITO DUPLO. AF_09/2020</t>
  </si>
  <si>
    <t>ESCORAMENTO DE FÔRMAS DE LAJE EM MADEIRA NÃO APARELHADA, PÉ-DIREITO SIMPLES, INCLUSO TRAVAMENTO, 4 UTILIZAÇÕES. AF_09/2020</t>
  </si>
  <si>
    <t>20,67</t>
  </si>
  <si>
    <t>ESCORAMENTO DE FÔRMAS DE LAJE EM MADEIRA NÃO APARELHADA, PÉ-DIREITO DUPLO, INCLUSO TRAVAMENTO, 4 UTILIZAÇÕES. AF_09/2020</t>
  </si>
  <si>
    <t>30,25</t>
  </si>
  <si>
    <t>FABRICAÇÃO DE FÔRMA PARA ESCADAS, COM 2 LANCES EM "U" E LAJE PLANA, EM CHAPA DE MADEIRA COMPENSADA PLASTIFICADA, E=18 MM. AF_11/2020</t>
  </si>
  <si>
    <t>210,02</t>
  </si>
  <si>
    <t>FABRICAÇÃO DE FÔRMA PARA ESCADAS, COM 2 LANCES EM "U" E LAJE PLANA, EM CHAPA DE MADEIRA COMPENSADA RESINADA, E= 17 MM. AF_11/2020</t>
  </si>
  <si>
    <t>165,38</t>
  </si>
  <si>
    <t>FABRICAÇÃO DE FÔRMA PARA ESCADAS, COM 2 LANCES EM "U" E LAJE PLANA, EM MADEIRA SERRADA, E=25 MM. AF_11/2020</t>
  </si>
  <si>
    <t>295,72</t>
  </si>
  <si>
    <t>MONTAGEM E DESMONTAGEM DE FÔRMA PARA ESCADAS, COM 2 LANCES EM "U" E LAJE PLANA, EM MADEIRA SERRADA, 1 UTILIZAÇÃO. AF_11/2020</t>
  </si>
  <si>
    <t>639,83</t>
  </si>
  <si>
    <t>MONTAGEM E DESMONTAGEM DE FÔRMA PARA ESCADAS, COM 2 LANCES EM "U"  E LAJE PLANA, EM MADEIRA SERRADA, 2 UTILIZAÇÕES. AF_11/2020</t>
  </si>
  <si>
    <t>544,47</t>
  </si>
  <si>
    <t>MONTAGEM E DESMONTAGEM DE FÔRMA PARA ESCADAS, COM 2 LANCES EM "U" E LAJE PLANA, EM CHAPA DE MADEIRA COMPENSADA RESINADA, 2 UTILIZAÇÕES. AF_11/2020</t>
  </si>
  <si>
    <t>362,89</t>
  </si>
  <si>
    <t>MONTAGEM E DESMONTAGEM DE FÔRMA PARA ESCADAS, COM 2 LANCES EM "U" E LAJE PLANA, EM CHAPA DE MADEIRA COMPENSADA RESINADA, 4 UTILIZAÇÕES. AF_11/2020</t>
  </si>
  <si>
    <t>331,52</t>
  </si>
  <si>
    <t>MONTAGEM E DESMONTAGEM DE FÔRMA PARA ESCADAS, COM 2 LANCES EM "U" E LAJE PLANA, EM CHAPA DE MADEIRA COMPENSADA PLASTIFICADA, 6 UTILIZAÇÕES. AF_11/2020</t>
  </si>
  <si>
    <t>286,22</t>
  </si>
  <si>
    <t>MONTAGEM E DESMONTAGEM DE FÔRMA PARA ESCADAS, COM 2 LANCES EM "U" E LAJE PLANA, EM CHAPA DE MADEIRA COMPENSADA PLASTIFICADA, 8 UTILIZAÇÕES. AF_11/2020</t>
  </si>
  <si>
    <t>256,08</t>
  </si>
  <si>
    <t>MONTAGEM E DESMONTAGEM DE FÔRMA PARA ESCADAS, COM 2 LANCES EM "U" E LAJE PLANA, EM CHAPA DE MADEIRA COMPENSADA PLASTIFICADA, 10 UTILIZAÇÕES. AF_11/2020</t>
  </si>
  <si>
    <t>237,17</t>
  </si>
  <si>
    <t>FABRICAÇÃO DE FÔRMA PARA ESCADAS, COM 2 LANCES EM "U" E LAJE CASCATA, EM CHAPA DE MADEIRA COMPENSADA PLASTIFICADA, E=18 MM. AF_11/2020</t>
  </si>
  <si>
    <t>220,88</t>
  </si>
  <si>
    <t>FABRICAÇÃO DE FÔRMA PARA ESCADAS, COM 2 LANCES EM "U" E LAJE CASCATA, EM CHAPA DE MADEIRA COMPENSADA RESINADA, E= 17 MM. AF_11/2020</t>
  </si>
  <si>
    <t>164,12</t>
  </si>
  <si>
    <t>FABRICAÇÃO DE FÔRMA PARA ESCADAS, COM 2 LANCES EM "U" E LAJE CASCATA, EM MADEIRA SERRADA, E=25 MM. AF_11/2020</t>
  </si>
  <si>
    <t>352,27</t>
  </si>
  <si>
    <t>FABRICAÇÃO DE FÔRMA PARA ESCADAS, COM 2 LANCES EM "L" E LAJE PLANA, EM CHAPA DE MADEIRA COMPENSADA PLASTIFICADA, E=18 MM. AF_11/2020</t>
  </si>
  <si>
    <t>219,40</t>
  </si>
  <si>
    <t>FABRICAÇÃO DE FÔRMA PARA ESCADAS, COM 2 LANCES EM "L" E LAJE PLANA, EM CHAPA DE MADEIRA COMPENSADA RESINADA, E= 17 MM. AF_11/2020</t>
  </si>
  <si>
    <t>175,31</t>
  </si>
  <si>
    <t>FABRICAÇÃO DE FÔRMA PARA ESCADAS, COM 2 LANCES EM "L" E LAJE PLANA, EM MADEIRA SERRADA, E=25 MM. AF_11/2020</t>
  </si>
  <si>
    <t>318,43</t>
  </si>
  <si>
    <t>FABRICAÇÃO DE FÔRMA PARA ESCADAS, COM 2 LANCES EM "L" E LAJE CASCATA, EM CHAPA DE MADEIRA COMPENSADA PLASTIFICADA, E=18 MM. AF_11/2020</t>
  </si>
  <si>
    <t>222,44</t>
  </si>
  <si>
    <t>FABRICAÇÃO DE FÔRMA PARA ESCADAS, COM 2 LANCES EM "L" E LAJE CASCATA, EM CHAPA DE MADEIRA COMPENSADA RESINADA, E= 17 MM. AF_11/2020</t>
  </si>
  <si>
    <t>168,17</t>
  </si>
  <si>
    <t>FABRICAÇÃO DE FÔRMA PARA ESCADAS, COM 2 LANCES EM "L" E LAJE CASCATA, EM MADEIRA SERRADA, E=25 MM. AF_11/2020</t>
  </si>
  <si>
    <t>414,91</t>
  </si>
  <si>
    <t>FABRICAÇÃO DE FÔRMA PARA ESCADAS, COM 1 LANCE E LAJE PLANA, EM CHAPA DE MADEIRA COMPENSADA PLASTIFICADA, E=18 MM. AF_11/2020</t>
  </si>
  <si>
    <t>231,68</t>
  </si>
  <si>
    <t>FABRICAÇÃO DE FÔRMA PARA ESCADAS, COM 1 LANCE E LAJE PLANA, EM CHAPA DE MADEIRA COMPENSADA RESINADA, E= 17 MM. AF_11/2020</t>
  </si>
  <si>
    <t>182,18</t>
  </si>
  <si>
    <t>FABRICAÇÃO DE FÔRMA PARA ESCADAS, COM 1 LANCE E LAJE PLANA, EM MADEIRA SERRADA, E=25 MM. AF_11/2020</t>
  </si>
  <si>
    <t>343,01</t>
  </si>
  <si>
    <t>FABRICAÇÃO DE FÔRMA PARA ESCADAS, COM 1 LANCE E LAJE CASCATA, EM CHAPA DE MADEIRA COMPENSADA PLASTIFICADA, E=18 MM. AF_11/2020</t>
  </si>
  <si>
    <t>222,12</t>
  </si>
  <si>
    <t>FABRICAÇÃO DE FÔRMA PARA ESCADAS, COM 1 LANCE E LAJE CASCATA, EM CHAPA DE MADEIRA COMPENSADA RESINADA, E= 17 MM. AF_11/2020</t>
  </si>
  <si>
    <t>166,62</t>
  </si>
  <si>
    <t>FABRICAÇÃO DE FÔRMA PARA ESCADAS, COM 1 LANCE E LAJE CASCATA, EM MADEIRA SERRADA, E=25 MM. AF_11/2020</t>
  </si>
  <si>
    <t>445,24</t>
  </si>
  <si>
    <t>MONTAGEM E DESMONTAGEM DE FÔRMA PARA ESCADAS, COM 2 LANCES EM "U" E LAJE CASCATA, EM MADEIRA SERRADA, 1 UTILIZAÇÃO. AF_11/2020</t>
  </si>
  <si>
    <t>668,18</t>
  </si>
  <si>
    <t>MONTAGEM E DESMONTAGEM DE FÔRMA PARA ESCADAS, COM 2 LANCES EM "U" E LAJE CASCATA, EM MADEIRA SERRADA, 2 UTILIZAÇÕES. AF_11/2020</t>
  </si>
  <si>
    <t>576,91</t>
  </si>
  <si>
    <t>MONTAGEM E DESMONTAGEM DE FÔRMA PARA ESCADAS, COM 2 LANCES EM "U" E LAJE CASCATA, EM CHAPA DE MADEIRA COMPENSADA RESINADA, 2 UTILIZAÇÕES. AF_11/2020</t>
  </si>
  <si>
    <t>355,54</t>
  </si>
  <si>
    <t>MONTAGEM E DESMONTAGEM DE FÔRMA PARA ESCADAS, COM 2 LANCES EM "U" E LAJE CASCATA, EM CHAPA DE MADEIRA COMPENSADA RESINADA, 4 UTILIZAÇÕES. AF_11/2020</t>
  </si>
  <si>
    <t>323,25</t>
  </si>
  <si>
    <t>MONTAGEM E DESMONTAGEM DE FÔRMA PARA ESCADAS, COM 2 LANCES EM "U" E LAJE CASCATA, EM CHAPA DE MADEIRA COMPENSADA PLASTIFICADA, 6 UTILIZAÇÕES. AF_11/2020</t>
  </si>
  <si>
    <t>283,02</t>
  </si>
  <si>
    <t>MONTAGEM E DESMONTAGEM DE FÔRMA PARA ESCADAS, COM 2 LANCES EM "U" E LAJE CASCATA, EM CHAPA DE MADEIRA COMPENSADA PLASTIFICADA, 8 UTILIZAÇÕES. AF_11/2020</t>
  </si>
  <si>
    <t>251,69</t>
  </si>
  <si>
    <t>MONTAGEM E DESMONTAGEM DE FÔRMA PARA ESCADAS, COM 2 LANCES EM "U" E LAJE CASCATA, EM CHAPA DE MADEIRA COMPENSADA PLASTIFICADA, 10 UTILIZAÇÕES. AF_11/2020</t>
  </si>
  <si>
    <t>232,02</t>
  </si>
  <si>
    <t>MONTAGEM E DESMONTAGEM DE FÔRMA PARA ESCADAS, COM 2 LANCES EM "L" E LAJE PLANA, EM MADEIRA SERRADA, 1 UTILIZAÇÃO. AF_11/2020</t>
  </si>
  <si>
    <t>635,67</t>
  </si>
  <si>
    <t>MONTAGEM E DESMONTAGEM DE FÔRMA PARA ESCADAS, COM 2 LANCES EM "L" E LAJE PLANA, EM MADEIRA SERRADA, 2 UTILIZAÇÕES. AF_11/2020</t>
  </si>
  <si>
    <t>531,01</t>
  </si>
  <si>
    <t>MONTAGEM E DESMONTAGEM DE FÔRMA PARA ESCADAS, COM 2 LANCES EM "L" E LAJE PLANA, EM CHAPA DE MADEIRA COMPENSADA RESINADA, 2 UTILIZAÇÕES. AF_11/2020</t>
  </si>
  <si>
    <t>365,69</t>
  </si>
  <si>
    <t>MONTAGEM E DESMONTAGEM DE FÔRMA PARA ESCADAS, COM 2 LANCES EM "L" E LAJE PLANA, EM CHAPA DE MADEIRA COMPENSADA RESINADA, 4 UTILIZAÇÕES. AF_11/2020</t>
  </si>
  <si>
    <t>331,17</t>
  </si>
  <si>
    <t>MONTAGEM E DESMONTAGEM DE FÔRMA PARA ESCADAS, COM 2 LANCES EM "L" E LAJE PLANA, EM CHAPA DE MADEIRA COMPENSADA PLASTIFICADA, 6 UTILIZAÇÕES. AF_11/2020</t>
  </si>
  <si>
    <t>283,06</t>
  </si>
  <si>
    <t>MONTAGEM E DESMONTAGEM DE FÔRMA PARA ESCADAS, COM 2 LANCES EM "L" E LAJE PLANA, EM CHAPA DE MADEIRA COMPENSADA PLASTIFICADA, 8 UTILIZAÇÕES. AF_11/2020</t>
  </si>
  <si>
    <t>251,90</t>
  </si>
  <si>
    <t>MONTAGEM E DESMONTAGEM DE FÔRMA PARA ESCADAS, COM 2 LANCES EM "L" E LAJE PLANA, EM CHAPA DE MADEIRA COMPENSADA PLASTIFICADA, 10 UTILIZAÇÕES. AF_11/2020</t>
  </si>
  <si>
    <t>234,52</t>
  </si>
  <si>
    <t>MONTAGEM E DESMONTAGEM DE FÔRMA PARA ESCADAS, COM 2 LANCES EM "L" E LAJE CASCATA, EM MADEIRA SERRADA, 1 UTILIZAÇÃO. AF_11/2020</t>
  </si>
  <si>
    <t>731,20</t>
  </si>
  <si>
    <t>MONTAGEM E DESMONTAGEM DE FÔRMA PARA ESCADAS, COM 2 LANCES EM "L" E LAJE CASCATA, EM MADEIRA SERRADA, 2 UTILIZAÇÕES. AF_11/2020</t>
  </si>
  <si>
    <t>613,00</t>
  </si>
  <si>
    <t>MONTAGEM E DESMONTAGEM DE FÔRMA PARA ESCADAS, COM 2 LANCES EM "L" E LAJE CASCATA, EM CHAPA DE MADEIRA COMPENSADA RESINADA, 2 UTILIZAÇÕES. AF_11/2020</t>
  </si>
  <si>
    <t>354,52</t>
  </si>
  <si>
    <t>MONTAGEM E DESMONTAGEM DE FÔRMA PARA ESCADAS, COM 2 LANCES EM "L" E LAJE CASCATA, EM CHAPA DE MADEIRA COMPENSADA RESINADA, 4 UTILIZAÇÕES. AF_11/2020</t>
  </si>
  <si>
    <t>319,88</t>
  </si>
  <si>
    <t>MONTAGEM E DESMONTAGEM DE FÔRMA PARA ESCADAS, COM 2 LANCES EM "L" E LAJE CASCATA, EM CHAPA DE MADEIRA COMPENSADA PLASTIFICADA, 6 UTILIZAÇÕES. AF_11/2020</t>
  </si>
  <si>
    <t>277,34</t>
  </si>
  <si>
    <t>MONTAGEM E DESMONTAGEM DE FÔRMA PARA ESCADAS, COM 2 LANCES EM "L" E LAJE CASCATA, EM CHAPA DE MADEIRA COMPENSADA PLASTIFICADA, 8 UTILIZAÇÕES. AF_11/2020</t>
  </si>
  <si>
    <t>245,84</t>
  </si>
  <si>
    <t>MONTAGEM E DESMONTAGEM DE FÔRMA PARA ESCADAS, COM 2 LANCES EM "L" E LAJE CASCATA, EM CHAPA DE MADEIRA COMPENSADA PLASTIFICADA, 10 UTILIZAÇÕES. AF_11/2020</t>
  </si>
  <si>
    <t>228,29</t>
  </si>
  <si>
    <t>MONTAGEM E DESMONTAGEM DE FÔRMA PARA ESCADAS, COM 1 LANCE E LAJE PLANA, EM MADEIRA SERRADA, 1 UTILIZAÇÃO. AF_11/2020</t>
  </si>
  <si>
    <t>668,46</t>
  </si>
  <si>
    <t>MONTAGEM E DESMONTAGEM DE FÔRMA PARA ESCADAS, COM 1 LANCE E LAJE PLANA, EM MADEIRA SERRADA, 2 UTILIZAÇÕES. AF_11/2020</t>
  </si>
  <si>
    <t>556,70</t>
  </si>
  <si>
    <t>MONTAGEM E DESMONTAGEM DE FÔRMA PARA ESCADAS, COM 1 LANCE E LAJE PLANA, EM CHAPA DE MADEIRA COMPENSADA RESINADA, 2 UTILIZAÇÕES. AF_11/2020</t>
  </si>
  <si>
    <t>365,57</t>
  </si>
  <si>
    <t>MONTAGEM E DESMONTAGEM DE FÔRMA PARA ESCADAS, COM 1 LANCE E LAJE PLANA, EM CHAPA DE MADEIRA COMPENSADA RESINADA, 4 UTILIZAÇÕES. AF_11/2020</t>
  </si>
  <si>
    <t>327,86</t>
  </si>
  <si>
    <t>MONTAGEM E DESMONTAGEM DE FÔRMA PARA ESCADAS, COM 1 LANCE E LAJE PLANA, EM CHAPA DE MADEIRA COMPENSADA PLASTIFICADA, 6 UTILIZAÇÕES. AF_11/2020</t>
  </si>
  <si>
    <t>281,23</t>
  </si>
  <si>
    <t>MONTAGEM E DESMONTAGEM DE FÔRMA PARA ESCADAS, COM 1 LANCE E LAJE PLANA, EM CHAPA DE MADEIRA COMPENSADA PLASTIFICADA, 8 UTILIZAÇÕES. AF_11/2020</t>
  </si>
  <si>
    <t>251,03</t>
  </si>
  <si>
    <t>MONTAGEM E DESMONTAGEM DE FÔRMA PARA ESCADAS, COM 1 LANCE E LAJE PLANA, EM CHAPA DE MADEIRA COMPENSADA PLASTIFICADA, 10 UTILIZAÇÕES. AF_11/2020</t>
  </si>
  <si>
    <t>232,92</t>
  </si>
  <si>
    <t>MONTAGEM E DESMONTAGEM DE FÔRMA PARA ESCADAS, COM 1 LANCE E LAJE CASCATA, EM MADEIRA SERRADA, 1 UTILIZAÇÃO. AF_11/2020</t>
  </si>
  <si>
    <t>749,57</t>
  </si>
  <si>
    <t>MONTAGEM E DESMONTAGEM DE FÔRMA PARA ESCADAS, COM 1 LANCE E LAJE CASCATA, EM MADEIRA SERRADA, 2 UTILIZAÇÕES. AF_11/2020</t>
  </si>
  <si>
    <t>640,00</t>
  </si>
  <si>
    <t>MONTAGEM E DESMONTAGEM DE FÔRMA PARA ESCADAS, COM 1 LANCE E LAJE CASCATA, EM CHAPA DE MADEIRA COMPENSADA RESINADA, 2 UTILIZAÇÕES. AF_11/2020</t>
  </si>
  <si>
    <t>346,19</t>
  </si>
  <si>
    <t>MONTAGEM E DESMONTAGEM DE FÔRMA PARA ESCADAS, COM 1 LANCE E LAJE CASCATA, EM CHAPA DE MADEIRA COMPENSADA RESINADA, 4 UTILIZAÇÕES. AF_11/2020</t>
  </si>
  <si>
    <t>307,49</t>
  </si>
  <si>
    <t>MONTAGEM E DESMONTAGEM DE FÔRMA PARA ESCADAS, COM 1 LANCE E LAJE CASCATA, EM CHAPA DE MADEIRA COMPENSADA PLASTIFICADA, 6 UTILIZAÇÕES. AF_11/2020</t>
  </si>
  <si>
    <t>267,29</t>
  </si>
  <si>
    <t>MONTAGEM E DESMONTAGEM DE FÔRMA PARA ESCADAS, COM 1 LANCE E LAJE CASCATA, EM CHAPA DE MADEIRA COMPENSADA PLASTIFICADA, 8 UTILIZAÇÕES. AF_11/2020</t>
  </si>
  <si>
    <t>235,83</t>
  </si>
  <si>
    <t>MONTAGEM E DESMONTAGEM DE FÔRMA PARA ESCADAS, COM 1 LANCE E LAJE CASCATA, EM CHAPA DE MADEIRA COMPENSADA PLASTIFICADA, 10 UTILIZAÇÕES. AF_11/2020</t>
  </si>
  <si>
    <t>218,29</t>
  </si>
  <si>
    <t>MONTAGEM E DESMONTAGEM DE FÔRMA PARA ESCADA DUPLA COM 2 LANCES EM "X" E LAJE PLANA, EM MADEIRA SERRADA, 1 UTILIZAÇÃO. AF_11/2020</t>
  </si>
  <si>
    <t>619,84</t>
  </si>
  <si>
    <t>MONTAGEM E DESMONTAGEM DE FÔRMA PARA ESCADA DUPLA COM 2 LANCES EM "X" E LAJE PLANA, EM MADEIRA SERRADA, 2 UTILIZAÇÕES. AF_11/2020</t>
  </si>
  <si>
    <t>520,72</t>
  </si>
  <si>
    <t>MONTAGEM E DESMONTAGEM DE FÔRMA PARA ESCADA DUPLA COM 2 LANCES EM "X" E LAJE PLANA, EM CHAPA DE MADEIRA COMPENSADA RESINADA, 2 UTILIZAÇÕES. AF_11/2020</t>
  </si>
  <si>
    <t>337,08</t>
  </si>
  <si>
    <t>MONTAGEM E DESMONTAGEM DE FÔRMA PARA ESCADA DUPLA COM 2 LANCES EM "X" E LAJE PLANA, EM CHAPA DE MADEIRA COMPENSADA RESINADA, 4 UTILIZAÇÕES. AF_11/2020</t>
  </si>
  <si>
    <t>309,40</t>
  </si>
  <si>
    <t>MONTAGEM E DESMONTAGEM DE FÔRMA PARA ESCADA DUPLA COM 2 LANCES EM "X" E LAJE PLANA, EM CHAPA DE MADEIRA COMPENSADA PLASTIFICADA, 6 UTILIZAÇÕES. AF_11/2020</t>
  </si>
  <si>
    <t>264,46</t>
  </si>
  <si>
    <t>MONTAGEM E DESMONTAGEM DE FÔRMA PARA ESCADA DUPLA COM 2 LANCES EM "X" E LAJE PLANA, EM CHAPA DE MADEIRA COMPENSADA PLASTIFICADA, 8 UTILIZAÇÕES. AF_11/2020</t>
  </si>
  <si>
    <t>234,10</t>
  </si>
  <si>
    <t>MONTAGEM E DESMONTAGEM DE FÔRMA PARA ESCADA DUPLA COM 2 LANCES EM "X" E LAJE PLANA, EM CHAPA DE MADEIRA COMPENSADA PLASTIFICADA, 10 UTILIZAÇÕES. AF_11/2020</t>
  </si>
  <si>
    <t>217,22</t>
  </si>
  <si>
    <t>MONTAGEM E DESMONTAGEM DE FÔRMA PARA ESCADA DUPLA COM 2 LANCES EM "X" E LAJE CASCATA, EM MADEIRA SERRADA, 1 UTILIZAÇÃO. AF_11/2020</t>
  </si>
  <si>
    <t>661,15</t>
  </si>
  <si>
    <t>MONTAGEM E DESMONTAGEM DE FÔRMA PARA ESCADA DUPLA COM 2 LANCES EM "X" E LAJE CASCATA, EM MADEIRA SERRADA, 2 UTILIZAÇÕES. AF_11/2020</t>
  </si>
  <si>
    <t>567,47</t>
  </si>
  <si>
    <t>MONTAGEM E DESMONTAGEM DE FÔRMA PARA ESCADA DUPLA COM 2 LANCES EM "X" E LAJE CASCATA, EM CHAPA DE MADEIRA COMPENSADA RESINADA, 2 UTILIZAÇÕES. AF_11/2020</t>
  </si>
  <si>
    <t>315,78</t>
  </si>
  <si>
    <t>MONTAGEM E DESMONTAGEM DE FÔRMA PARA ESCADA DUPLA COM 2 LANCES EM "X" E LAJE CASCATA, EM CHAPA DE MADEIRA COMPENSADA RESINADA, 4 UTILIZAÇÕES. AF_11/2020</t>
  </si>
  <si>
    <t>287,98</t>
  </si>
  <si>
    <t>MONTAGEM E DESMONTAGEM DE FÔRMA PARA ESCADA DUPLA COM 2 LANCES EM "X" E LAJE CASCATA, EM CHAPA DE MADEIRA COMPENSADA PLASTIFICADA, 6 UTILIZAÇÕES. AF_11/2020</t>
  </si>
  <si>
    <t>250,32</t>
  </si>
  <si>
    <t>MONTAGEM E DESMONTAGEM DE FÔRMA PARA ESCADA DUPLA COM 2 LANCES EM "X" E LAJE CASCATA, EM CHAPA DE MADEIRA COMPENSADA PLASTIFICADA, 8 UTILIZAÇÕES. AF_11/2020</t>
  </si>
  <si>
    <t>221,29</t>
  </si>
  <si>
    <t>MONTAGEM E DESMONTAGEM DE FÔRMA PARA ESCADA DUPLA COM 2 LANCES EM "X" E LAJE CASCATA, EM CHAPA DE MADEIRA COMPENSADA PLASTIFICADA, 10 UTILIZAÇÕES. AF_11/2020</t>
  </si>
  <si>
    <t>209,51</t>
  </si>
  <si>
    <t>ESCADA EM CONCRETO ARMADO MOLDADO IN LOCO, FCK 25 MPA, COM 1 LANCE E LAJE PLANA, FÔRMA EM CHAPA DE MADEIRA COMPENSADA RESINADA. AF_11/2020_PA</t>
  </si>
  <si>
    <t>4.110,04</t>
  </si>
  <si>
    <t>ESCADA EM CONCRETO ARMADO MOLDADO IN LOCO, FCK 25 MPA, COM 2 LANCES EM  U  E LAJE PLANA, FÔRMA EM CHAPA DE MADEIRA COMPENSADA RESINADA. AF_11/2020_PA</t>
  </si>
  <si>
    <t>4.924,18</t>
  </si>
  <si>
    <t>ESCADA EM CONCRETO ARMADO MOLDADO IN LOCO, FCK 25 MPA, COM 2 LANCES EM  L  E LAJE PLANA, FÔRMA EM CHAPA DE MADEIRA COMPENSADA RESINADA. AF_11/2020_PA</t>
  </si>
  <si>
    <t>5.124,41</t>
  </si>
  <si>
    <t>ESCADA EM CONCRETO ARMADO MOLDADO IN LOCO, FCK 25 MPA, COM 2 LANCES EM  X  E LAJE PLANA, FÔRMA EM CHAPA DE MADEIRA COMPENSADA RESINADA. AF_11/2020_PA</t>
  </si>
  <si>
    <t>5.247,36</t>
  </si>
  <si>
    <t>ESCADA EM CONCRETO ARMADO MOLDADO IN LOCO, FCK 25 MPA, COM 1 LANCE E LAJE CASCATA, FÔRMA EM CHAPA DE MADEIRA COMPENSADA RESINADA. AF_11/2020_PA</t>
  </si>
  <si>
    <t>5.784,41</t>
  </si>
  <si>
    <t>ESCADA EM CONCRETO ARMADO MOLDADO IN LOCO, FCK 25 MPA, COM 2 LANCES EM  U  E LAJE CASCATA, FÔRMA EM CHAPA DE MADEIRA COMPENSADA RESINADA. AF_11/2020_PA</t>
  </si>
  <si>
    <t>5.909,61</t>
  </si>
  <si>
    <t>ESCADA EM CONCRETO ARMADO MOLDADO IN LOCO, FCK 25 MPA, COM 2 LANCES EM  L  E LAJE CASCATA, FÔRMA EM CHAPA DE MADEIRA COMPENSADA RESINADA. AF_11/2020_PA</t>
  </si>
  <si>
    <t>5.662,25</t>
  </si>
  <si>
    <t>ESCADA EM CONCRETO ARMADO MOLDADO IN LOCO, FCK 25 MPA, COM 2 LANCES EM  X  E LAJE CASCATA, FÔRMA EM CHAPA DE MADEIRA COMPENSADA RESINADA. AF_11/2020_PA</t>
  </si>
  <si>
    <t>4.918,25</t>
  </si>
  <si>
    <t>FABRICAÇÃO DE FÔRMA PARA ESCADA DUPLA COM 2 LANCES EM "X" E LAJE PLANA, EM CHAPA DE MADEIRA COMPENSADA PLASTIFICADA, E=18 MM. AF_11/2020</t>
  </si>
  <si>
    <t>222,50</t>
  </si>
  <si>
    <t>FABRICAÇÃO DE FÔRMA PARA ESCADA DUPLA COM 2 LANCES EM "X" E LAJE PLANA, EM CHAPA DE MADEIRA COMPENSADA RESINADA, E= 17 MM. AF_11/2020</t>
  </si>
  <si>
    <t>176,21</t>
  </si>
  <si>
    <t>FABRICAÇÃO DE FÔRMA PARA ESCADA DUPLA COM 2 LANCES EM X E LAJE PLANA, EM MADEIRA SERRADA, E=25 MM. AF_11/2020</t>
  </si>
  <si>
    <t>318,62</t>
  </si>
  <si>
    <t>FABRICAÇÃO DE FÔRMA PARA ESCADA DUPLA COM 2 LANCES EM "X" E LAJE CASCATA, EM CHAPA DE MADEIRA COMPENSADA PLASTIFICADA, E=18 MM. AF_11/2020</t>
  </si>
  <si>
    <t>210,46</t>
  </si>
  <si>
    <t>FABRICAÇÃO DE FÔRMA PARA ESCADA DUPLA COM 2 LANCES EM "X" E LAJE CASCATA, EM CHAPA DE MADEIRA COMPENSADA RESINADA, E= 17 MM. AF_11/2020</t>
  </si>
  <si>
    <t>157,94</t>
  </si>
  <si>
    <t>FABRICAÇÃO DE FÔRMA PARA ESCADA DUPLA COM 2 LANCES EM X E LAJE CASCATA, EM MADEIRA SERRADA, E=25 MM. AF_11/2020</t>
  </si>
  <si>
    <t>375,22</t>
  </si>
  <si>
    <t>MONTAGEM E DESMONTAGEM DE FÔRMA DE LAJE MACIÇA, PÉ-DIREITO SIMPLES, EM CHAPA DE MADEIRA COMPENSADA RESINADA E CIMBRAMENTO DE MADEIRA, 2 UTILIZAÇÕES. AF_03/2022</t>
  </si>
  <si>
    <t>148,83</t>
  </si>
  <si>
    <t>MONTAGEM E DESMONTAGEM DE FÔRMA DE LAJE MACIÇA, PÉ-DIREITO SIMPLES, EM CHAPA DE MADEIRA COMPENSADA RESINADA E CIMBRAMENTO DE MADEIRA, 4 UTILIZAÇÕES. AF_03/2022</t>
  </si>
  <si>
    <t>99,15</t>
  </si>
  <si>
    <t>MONTAGEM E DESMONTAGEM DE FÔRMA DE LAJE MACIÇA, PÉ-DIREITO SIMPLES, EM CHAPA DE MADEIRA COMPENSADA RESINADA E CIMBRAMENTO DE MADEIRA, 6 UTILIZAÇÕES. AF_03/2022</t>
  </si>
  <si>
    <t>84,95</t>
  </si>
  <si>
    <t>MONTAGEM E DESMONTAGEM DE FÔRMA DE LAJE MACIÇA, PÉ-DIREITO SIMPLES, EM CHAPA DE MADEIRA COMPENSADA RESINADA E CIMBRAMENTO DE MADEIRA, 8 UTILIZAÇÕES. AF_03/2022</t>
  </si>
  <si>
    <t>74,70</t>
  </si>
  <si>
    <t>ARMAÇÃO VERTICAL DE ALVENARIA ESTRUTURAL; DIÂMETRO DE 10,0 MM. AF_09/2021</t>
  </si>
  <si>
    <t>12,15</t>
  </si>
  <si>
    <t>ARMAÇÃO VERTICAL DE ALVENARIA ESTRUTURAL; DIÂMETRO DE 12,5 MM. AF_09/2021</t>
  </si>
  <si>
    <t>9,82</t>
  </si>
  <si>
    <t>ARMAÇÃO DE CINTA DE ALVENARIA ESTRUTURAL; DIÂMETRO DE 10,0 MM. AF_09/2021</t>
  </si>
  <si>
    <t>ARMAÇÃO DE VERGA E CONTRAVERGA DE ALVENARIA ESTRUTURAL; DIÂMETRO DE 8,0 MM. AF_09/2021</t>
  </si>
  <si>
    <t>18,75</t>
  </si>
  <si>
    <t>ARMAÇÃO DE VERGA E CONTRAVERGA DE ALVENARIA ESTRUTURAL; DIÂMETRO DE 10,0 MM. AF_09/2021</t>
  </si>
  <si>
    <t>14,89</t>
  </si>
  <si>
    <t>ARMAÇÃO DO SISTEMA DE PAREDES DE CONCRETO, EXECUTADA EM PAREDES DE EDIFICAÇÕES DE MÚLTIPLOS PAVIMENTOS, TELA Q-138. AF_06/2019</t>
  </si>
  <si>
    <t>10,85</t>
  </si>
  <si>
    <t>ARMAÇÃO DO SISTEMA DE PAREDES DE CONCRETO, EXECUTADA EM PAREDES DE EDIFICAÇÕES TÉRREAS OU DE MÚLTIPLOS PAVIMENTOS, TELA Q-92. AF_06/2019</t>
  </si>
  <si>
    <t>11,39</t>
  </si>
  <si>
    <t>ARMAÇÃO DO SISTEMA DE PAREDES DE CONCRETO, EXECUTADA EM PAREDES DE EDIFICAÇÕES TÉRREAS, TELA Q-61. AF_06/2019</t>
  </si>
  <si>
    <t>12,29</t>
  </si>
  <si>
    <t>ARMAÇÃO DO SISTEMA DE PAREDES DE CONCRETO, EXECUTADA COMO ARMADURA POSITIVA DE LAJES, TELA Q-138. AF_06/2019</t>
  </si>
  <si>
    <t>11,26</t>
  </si>
  <si>
    <t>ARMAÇÃO DO SISTEMA DE PAREDES DE CONCRETO, EXECUTADA COMO ARMADURA NEGATIVA DE LAJES, TELA T-196. AF_06/2019</t>
  </si>
  <si>
    <t>ARMAÇÃO DO SISTEMA DE PAREDES DE CONCRETO, EXECUTADA COMO ARMADURA POSITIVA DE LAJES, TELA Q-113. AF_06/2019</t>
  </si>
  <si>
    <t>11,15</t>
  </si>
  <si>
    <t>ARMAÇÃO DO SISTEMA DE PAREDES DE CONCRETO, EXECUTADA COMO ARMADURA NEGATIVA DE LAJES, TELA L-159. AF_06/2019</t>
  </si>
  <si>
    <t>8,61</t>
  </si>
  <si>
    <t>ARMAÇÃO DO SISTEMA DE PAREDES DE CONCRETO, EXECUTADA EM PLATIBANDAS, TELA Q-92. AF_06/2019</t>
  </si>
  <si>
    <t>14,44</t>
  </si>
  <si>
    <t>ARMAÇÃO DO SISTEMA DE PAREDES DE CONCRETO, EXECUTADA COMO REFORÇO, VERGALHÃO DE 6,3 MM DE DIÂMETRO. AF_06/2019</t>
  </si>
  <si>
    <t>14,15</t>
  </si>
  <si>
    <t>ARMAÇÃO DO SISTEMA DE PAREDES DE CONCRETO, EXECUTADA COMO REFORÇO, VERGALHÃO DE 8,0 MM DE DIÂMETRO. AF_06/2019</t>
  </si>
  <si>
    <t>12,90</t>
  </si>
  <si>
    <t>ARMAÇÃO DO SISTEMA DE PAREDES DE CONCRETO, EXECUTADA COMO REFORÇO, VERGALHÃO DE 10,0 MM DE DIÂMETRO. AF_06/2019</t>
  </si>
  <si>
    <t>12,19</t>
  </si>
  <si>
    <t>ARMAÇÃO DE PILAR OU VIGA DE ESTRUTURA CONVENCIONAL DE CONCRETO ARMADO UTILIZANDO AÇO CA-60 DE 5,0 MM - MONTAGEM. AF_06/2022</t>
  </si>
  <si>
    <t>ARMAÇÃO DE PILAR OU VIGA DE ESTRUTURA CONVENCIONAL DE CONCRETO ARMADO UTILIZANDO AÇO CA-50 DE 6,3 MM - MONTAGEM. AF_06/2022</t>
  </si>
  <si>
    <t>15,32</t>
  </si>
  <si>
    <t>ARMAÇÃO DE PILAR OU VIGA DE ESTRUTURA CONVENCIONAL DE CONCRETO ARMADO UTILIZANDO AÇO CA-50 DE 8,0 MM - MONTAGEM. AF_06/2022</t>
  </si>
  <si>
    <t>ARMAÇÃO DE PILAR OU VIGA DE ESTRUTURA CONVENCIONAL DE CONCRETO ARMADO UTILIZANDO AÇO CA-50 DE 10,0 MM - MONTAGEM. AF_06/2022</t>
  </si>
  <si>
    <t>12,69</t>
  </si>
  <si>
    <t>ARMAÇÃO DE PILAR OU VIGA DE ESTRUTURA CONVENCIONAL DE CONCRETO ARMADO UTILIZANDO AÇO CA-50 DE 12,5 MM - MONTAGEM. AF_06/2022</t>
  </si>
  <si>
    <t>10,67</t>
  </si>
  <si>
    <t>ARMAÇÃO DE PILAR OU VIGA DE ESTRUTURA CONVENCIONAL DE CONCRETO ARMADO UTILIZANDO AÇO CA-50 DE 16,0 MM - MONTAGEM. AF_06/2022</t>
  </si>
  <si>
    <t>10,29</t>
  </si>
  <si>
    <t>ARMAÇÃO DE PILAR OU VIGA DE ESTRUTURA CONVENCIONAL DE CONCRETO ARMADO UTILIZANDO AÇO CA-50 DE 20,0 MM - MONTAGEM. AF_06/2022</t>
  </si>
  <si>
    <t>ARMAÇÃO DE PILAR OU VIGA DE ESTRUTURA CONVENCIONAL DE CONCRETO ARMADO UTILIZANDO AÇO CA-50 DE 25,0 MM - MONTAGEM. AF_06/2022</t>
  </si>
  <si>
    <t>11,52</t>
  </si>
  <si>
    <t>ARMAÇÃO DE LAJE DE ESTRUTURA CONVENCIONAL DE CONCRETO ARMADO UTILIZANDO AÇO CA-60 DE 4,2 MM - MONTAGEM. AF_06/2022</t>
  </si>
  <si>
    <t>18,03</t>
  </si>
  <si>
    <t>ARMAÇÃO DE LAJE DE ESTRUTURA CONVENCIONAL DE CONCRETO ARMADO UTILIZANDO AÇO CA-60 DE 5,0 MM - MONTAGEM. AF_06/2022</t>
  </si>
  <si>
    <t>15,72</t>
  </si>
  <si>
    <t>ARMAÇÃO DE LAJE DE ESTRUTURA CONVENCIONAL DE CONCRETO ARMADO UTILIZANDO AÇO CA-50 DE 6,3 MM - MONTAGEM. AF_06/2022</t>
  </si>
  <si>
    <t>14,67</t>
  </si>
  <si>
    <t>ARMAÇÃO DE LAJE DE ESTRUTURA CONVENCIONAL DE CONCRETO ARMADO UTILIZANDO AÇO CA-50 DE 8,0 MM - MONTAGEM. AF_06/2022</t>
  </si>
  <si>
    <t>13,67</t>
  </si>
  <si>
    <t>ARMAÇÃO DE LAJE DE ESTRUTURA CONVENCIONAL DE CONCRETO ARMADO UTILIZANDO AÇO CA-50 DE 10,0 MM - MONTAGEM. AF_06/2022</t>
  </si>
  <si>
    <t>ARMAÇÃO DE LAJE DE ESTRUTURA CONVENCIONAL DE CONCRETO ARMADO UTILIZANDO AÇO CA-50 DE 12,5 MM - MONTAGEM. AF_06/2022</t>
  </si>
  <si>
    <t>10,19</t>
  </si>
  <si>
    <t>ARMAÇÃO DE LAJE DE ESTRUTURA CONVENCIONAL DE CONCRETO ARMADO UTILIZANDO AÇO CA-50 DE 16,0 MM - MONTAGEM. AF_06/2022</t>
  </si>
  <si>
    <t>9,97</t>
  </si>
  <si>
    <t>ARMAÇÃO DE LAJE DE ESTRUTURA CONVENCIONAL DE CONCRETO ARMADO UTILIZANDO AÇO CA-50 DE 20,0 MM - MONTAGEM. AF_06/2022</t>
  </si>
  <si>
    <t>11,47</t>
  </si>
  <si>
    <t>CORTE E DOBRA DE AÇO CA-50, DIÂMETRO DE 25,0 MM. AF_06/2022</t>
  </si>
  <si>
    <t>10,27</t>
  </si>
  <si>
    <t>CORTE E DOBRA DE AÇO CA-60, DIÂMETRO DE 4,2 MM. AF_06/2022</t>
  </si>
  <si>
    <t>12,64</t>
  </si>
  <si>
    <t>CORTE E DOBRA DE AÇO CA-60, DIÂMETRO DE 5,0 MM. AF_06/2022</t>
  </si>
  <si>
    <t>11,31</t>
  </si>
  <si>
    <t>CORTE E DOBRA DE AÇO CA-50, DIÂMETRO DE 6,3 MM. AF_06/2022</t>
  </si>
  <si>
    <t>11,33</t>
  </si>
  <si>
    <t>CORTE E DOBRA DE AÇO CA-50, DIÂMETRO DE 8,0 MM. AF_06/2022</t>
  </si>
  <si>
    <t>11,20</t>
  </si>
  <si>
    <t>CORTE E DOBRA DE AÇO CA-50, DIÂMETRO DE 10,0 MM. AF_06/2022</t>
  </si>
  <si>
    <t>10,31</t>
  </si>
  <si>
    <t>CORTE E DOBRA DE AÇO CA-50, DIÂMETRO DE 12,5 MM. AF_06/2022</t>
  </si>
  <si>
    <t>CORTE E DOBRA DE AÇO CA-50, DIÂMETRO DE 16,0 MM. AF_06/2022</t>
  </si>
  <si>
    <t>8,73</t>
  </si>
  <si>
    <t>CORTE E DOBRA DE AÇO CA-50, DIÂMETRO DE 20,0 MM. AF_06/2022</t>
  </si>
  <si>
    <t>CORTE E DOBRA DE AÇO CA-25, DIÂMETRO DE 6,3 MM. AF_06/2022</t>
  </si>
  <si>
    <t>10,80</t>
  </si>
  <si>
    <t>CORTE E DOBRA DE AÇO CA-25, DIÂMETRO DE 8,0 MM. AF_06/2022</t>
  </si>
  <si>
    <t>CORTE E DOBRA DE AÇO CA-25, DIÂMETRO DE 10,0 MM. AF_06/2022</t>
  </si>
  <si>
    <t>11,19</t>
  </si>
  <si>
    <t>CORTE E DOBRA DE AÇO CA-25, DIÂMETRO DE 12,5 MM. AF_06/2022</t>
  </si>
  <si>
    <t>10,98</t>
  </si>
  <si>
    <t>CORTE E DOBRA DE AÇO CA-25, DIÂMETRO DE 16,0 MM. AF_06/2022</t>
  </si>
  <si>
    <t>CORTE E DOBRA DE AÇO CA-25, DIÂMETRO DE 20,0 MM. AF_06/2022</t>
  </si>
  <si>
    <t>11,08</t>
  </si>
  <si>
    <t>CORTE E DOBRA DE AÇO CA-25, DIÂMETRO DE 25,0 MM. AF_06/2022</t>
  </si>
  <si>
    <t>ARMAÇÃO UTILIZANDO AÇO CA-25 DE 6,3 MM - MONTAGEM. AF_06/2022</t>
  </si>
  <si>
    <t>15,39</t>
  </si>
  <si>
    <t>ARMAÇÃO UTILIZANDO AÇO CA-25 DE 8,0 MM - MONTAGEM. AF_06/2022</t>
  </si>
  <si>
    <t>14,04</t>
  </si>
  <si>
    <t>ARMAÇÃO UTILIZANDO AÇO CA-25 DE 10,0 MM - MONTAGEM. AF_06/2022</t>
  </si>
  <si>
    <t>14,08</t>
  </si>
  <si>
    <t>ARMAÇÃO UTILIZANDO AÇO CA-25 DE 12,5 MM - MONTAGEM. AF_06/2022</t>
  </si>
  <si>
    <t>13,30</t>
  </si>
  <si>
    <t>ARMAÇÃO UTILIZANDO AÇO CA-25 DE 16,0 MM - MONTAGEM. AF_06/2022</t>
  </si>
  <si>
    <t>12,66</t>
  </si>
  <si>
    <t>ARMAÇÃO UTILIZANDO AÇO CA-25 DE 20,0 MM - MONTAGEM. AF_06/2022</t>
  </si>
  <si>
    <t>12,53</t>
  </si>
  <si>
    <t>ARMAÇÃO UTILIZANDO AÇO CA-25 DE 25,0 MM - MONTAGEM. AF_06/2022</t>
  </si>
  <si>
    <t>12,21</t>
  </si>
  <si>
    <t>ARMAÇÃO DE ESTRUTURAS DIVERSAS DE CONCRETO ARMADO, EXCETO VIGAS, PILARES, LAJES E FUNDAÇÕES, UTILIZANDO AÇO CA-60 DE 5,0 MM - MONTAGEM. AF_06/2022</t>
  </si>
  <si>
    <t>19,69</t>
  </si>
  <si>
    <t>ARMAÇÃO DE ESTRUTURAS DIVERSAS DE CONCRETO ARMADO, EXCETO VIGAS, PILARES, LAJES E FUNDAÇÕES, UTILIZANDO AÇO CA-50 DE 6,3 MM - MONTAGEM. AF_06/2022</t>
  </si>
  <si>
    <t>17,74</t>
  </si>
  <si>
    <t>ARMAÇÃO DE ESTRUTURAS DIVERSAS DE CONCRETO ARMADO, EXCETO VIGAS, PILARES, LAJES E FUNDAÇÕES, UTILIZANDO AÇO CA-50 DE 8,0 MM - MONTAGEM. AF_06/2022</t>
  </si>
  <si>
    <t>16,00</t>
  </si>
  <si>
    <t>ARMAÇÃO DE ESTRUTURAS DIVERSAS DE CONCRETO ARMADO, EXCETO VIGAS, PILARES, LAJES E FUNDAÇÕES, UTILIZANDO AÇO CA-50 DE 10,0 MM - MONTAGEM. AF_06/2022</t>
  </si>
  <si>
    <t>13,89</t>
  </si>
  <si>
    <t>ARMAÇÃO DE ESTRUTURAS DIVERSAS DE CONCRETO ARMADO, EXCETO VIGAS, PILARES, LAJES E FUNDAÇÕES, UTILIZANDO AÇO CA-50 DE 12,5 MM - MONTAGEM. AF_06/2022</t>
  </si>
  <si>
    <t>11,45</t>
  </si>
  <si>
    <t>ARMAÇÃO DE ESTRUTURAS DIVERSAS DE CONCRETO ARMADO, EXCETO VIGAS, PILARES, LAJES E FUNDAÇÕES, UTILIZANDO AÇO CA-50 DE 16,0 MM - MONTAGEM. AF_06/2022</t>
  </si>
  <si>
    <t>10,88</t>
  </si>
  <si>
    <t>ARMAÇÃO DE ESTRUTURAS DIVERSAS DE CONCRETO ARMADO, EXCETO VIGAS, PILARES, LAJES E FUNDAÇÕES, UTILIZANDO AÇO CA-50 DE 20,0 MM - MONTAGEM. AF_06/2022</t>
  </si>
  <si>
    <t>12,13</t>
  </si>
  <si>
    <t>ARMAÇÃO DE ESTRUTURAS DIVERSAS DE CONCRETO ARMADO, EXCETO VIGAS, PILARES, LAJES E FUNDAÇÕES, UTILIZANDO AÇO CA-50 DE 25,0 MM - MONTAGEM. AF_06/2022</t>
  </si>
  <si>
    <t>CORTE E DOBRA DE AÇO CA-50, DIÂMERO DE 32 MM. AF_06/2022</t>
  </si>
  <si>
    <t>11,28</t>
  </si>
  <si>
    <t>MONTAGEM DE ARMADURA DE ESTACAS, DIÂMETRO = 8,0 MM. AF_09/2021_PS</t>
  </si>
  <si>
    <t>14,49</t>
  </si>
  <si>
    <t>MONTAGEM DE ARMADURA DE ESTACAS, DIÂMETRO = 10,0 MM. AF_09/2021_PS</t>
  </si>
  <si>
    <t>12,23</t>
  </si>
  <si>
    <t>MONTAGEM DE ARMADURA DE ESTACAS, DIÂMETRO = 12,5 MM. AF_09/2021_PS</t>
  </si>
  <si>
    <t>10,18</t>
  </si>
  <si>
    <t>MONTAGEM DE ARMADURA DE ESTACAS, DIÂMETRO = 16,0 MM. AF_09/2021_PS</t>
  </si>
  <si>
    <t>9,80</t>
  </si>
  <si>
    <t>MONTAGEM DE ARMADURA DE ESTACAS, DIÂMETRO = 20,0 MM. AF_09/2021_PS</t>
  </si>
  <si>
    <t>11,25</t>
  </si>
  <si>
    <t>MONTAGEM DE ARMADURA DE ESTACAS, DIÂMETRO = 25,0 MM. AF_09/2021_PS</t>
  </si>
  <si>
    <t>MONTAGEM DE ARMADURA DE ESTACAS, DIÂMETRO = 32,0 MM. AF_09/2021_PS</t>
  </si>
  <si>
    <t>MONTAGEM DE ARMADURA TRANSVERSAL DE ESTACAS DE SEÇÃO CIRCULAR, DIÂMETRO = 5,0 MM. AF_09/2021_PS</t>
  </si>
  <si>
    <t>18,63</t>
  </si>
  <si>
    <t>MONTAGEM DE ARMADURA TRANSVERSAL DE ESTACAS DE SEÇÃO CIRCULAR, DIÂMETRO = 6,30 MM. AF_09/2021_PS</t>
  </si>
  <si>
    <t>16,21</t>
  </si>
  <si>
    <t>MONTAGEM DE ARMADURA TRANVERSAL DE ESTACAS DE SEÇÃO RETANGULAR, DIÂMETRO = 5,0 MM. AF_09/2021_PS</t>
  </si>
  <si>
    <t>MONTAGEM DE ARMADURA TRANSVERSAL DE ESTACAS DE SEÇÃO RETANGULAR, DIÂMETRO = 6,30 MM. AF_09/2021_PS</t>
  </si>
  <si>
    <t>ARMAÇÃO DE ESCADA, DE UMA ESTRUTURA CONVENCIONAL DE CONCRETO ARMADO UTILIZANDO AÇO CA-60 DE 5,0 MM - MONTAGEM. AF_11/2020</t>
  </si>
  <si>
    <t>26,16</t>
  </si>
  <si>
    <t>ARMAÇÃO DE ESCADA, DE UMA ESTRUTURA CONVENCIONAL DE CONCRETO ARMADO UTILIZANDO AÇO CA-50 DE 6,3 MM - MONTAGEM. AF_11/2020</t>
  </si>
  <si>
    <t>23,53</t>
  </si>
  <si>
    <t>ARMAÇÃO DE ESCADA, DE UMA ESTRUTURA CONVENCIONAL DE CONCRETO ARMADO UTILIZANDO AÇO CA-50 DE 8,0 MM - MONTAGEM. AF_11/2020</t>
  </si>
  <si>
    <t>18,74</t>
  </si>
  <si>
    <t>ARMAÇÃO DE ESCADA, DE UMA ESTRUTURA CONVENCIONAL DE CONCRETO ARMADO UTILIZANDO AÇO CA-50 DE 10,0 MM - MONTAGEM. AF_11/2020</t>
  </si>
  <si>
    <t>14,74</t>
  </si>
  <si>
    <t>ARMAÇÃO DE ESCADA, DE UMA ESTRUTURA CONVENCIONAL DE CONCRETO ARMADO UTILIZANDO AÇO CA-50 DE 12,5 MM - MONTAGEM. AF_11/2020</t>
  </si>
  <si>
    <t>11,27</t>
  </si>
  <si>
    <t>ARMAÇÃO DE ESCADA, DE UMA ESTRUTURA CONVENCIONAL DE CONCRETO ARMADO UTILIZANDO AÇO CA-50 DE 16,0 MM - MONTAGEM. AF_11/2020</t>
  </si>
  <si>
    <t>ARMAÇÃO DE BLOCO, VIGA BALDRAME OU SAPATA UTILIZANDO AÇO CA-50 DE 6,3 MM - MONTAGEM. AF_06/2017</t>
  </si>
  <si>
    <t>ARMAÇÃO DE BLOCO, VIGA BALDRAME OU SAPATA UTILIZANDO AÇO CA-50 DE 8 MM - MONTAGEM. AF_06/2017</t>
  </si>
  <si>
    <t>17,02</t>
  </si>
  <si>
    <t>ARMAÇÃO DE BLOCO, VIGA BALDRAME OU SAPATA UTILIZANDO AÇO CA-50 DE 10 MM - MONTAGEM. AF_06/2017</t>
  </si>
  <si>
    <t>14,96</t>
  </si>
  <si>
    <t>ARMAÇÃO DE BLOCO, VIGA BALDRAME OU SAPATA UTILIZANDO AÇO CA-50 DE 12,5 MM - MONTAGEM. AF_06/2017</t>
  </si>
  <si>
    <t>12,54</t>
  </si>
  <si>
    <t>ARMAÇÃO DE BLOCO, VIGA BALDRAME OU SAPATA UTILIZANDO AÇO CA-50 DE 16 MM - MONTAGEM. AF_06/2017</t>
  </si>
  <si>
    <t>ARMAÇÃO DE BLOCO, VIGA BALDRAME OU SAPATA UTILIZANDO AÇO CA-50 DE 20 MM - MONTAGEM. AF_06/2017</t>
  </si>
  <si>
    <t>12,63</t>
  </si>
  <si>
    <t>ARMAÇÃO DE BLOCO, VIGA BALDRAME OU SAPATA UTILIZANDO AÇO CA-50 DE 25 MM - MONTAGEM. AF_06/2017</t>
  </si>
  <si>
    <t>12,17</t>
  </si>
  <si>
    <t>ARMAÇÃO DO SISTEMA DE PAREDES DE CONCRETO, EXECUTADA COMO ARMADURA POSITIVA DE LAJES, TELA Q-159. AF_06/2019</t>
  </si>
  <si>
    <t>11,18</t>
  </si>
  <si>
    <t>ARMAÇÃO DO SISTEMA DE PAREDES DE CONCRETO, EXECUTADA COMO ARMADURA POSITIVA DE LAJES, TELA Q-196. AF_06/2019</t>
  </si>
  <si>
    <t>11,03</t>
  </si>
  <si>
    <t>ARMAÇÃO DO SISTEMA DE PAREDES DE CONCRETO, EXECUTADA COMO REFORÇO, VERGALHÃO DE 5,0 MM DE DIÂMETRO. AF_06/2019</t>
  </si>
  <si>
    <t>13,87</t>
  </si>
  <si>
    <t>ARMAÇÃO DO SISTEMA DE PAREDES DE CONCRETO, EXECUTADA COMO REFORÇO, VERGALHÃO DE 12,5 MM DE DIÂMETRO. AF_06/2019</t>
  </si>
  <si>
    <t>10,43</t>
  </si>
  <si>
    <t>ARMAÇÃO DE CINTA DE ALVENARIA ESTRUTURAL; DIÂMETRO DE 12,5 MM. AF_09/2021</t>
  </si>
  <si>
    <t>ARMAÇÃO VERTICAL DE ALVENARIA ESTRUTURAL; DIÂMETRO DE 16,0 MM. AF_09/2021</t>
  </si>
  <si>
    <t>9,03</t>
  </si>
  <si>
    <t>ARMAÇÃO DE VERGA E CONTRAVERGA DE ALVENARIA ESTRUTURAL; DIÂMETRO DE 16,0 MM. AF_09/2021</t>
  </si>
  <si>
    <t>10,09</t>
  </si>
  <si>
    <t>ARMAÇÃO DE CINTA DE ALVENARIA ESTRUTURAL; DIÂMETRO DE 16,0 MM. AF_09/2021</t>
  </si>
  <si>
    <t>8,77</t>
  </si>
  <si>
    <t>ARMAÇÃO DE VERGA E CONTRAVERGA DE ALVENARIA ESTRUTURAL; DIÂMETRO DE 12,5 MM. AF_09/2021</t>
  </si>
  <si>
    <t>11,57</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</si>
  <si>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</si>
  <si>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</si>
  <si>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</si>
  <si>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11,68</t>
  </si>
  <si>
    <t>ARMAÇÃO DE PILAR OU VIGA DE ESTRUTURA DE CONCRETO ARMADO EMBUTIDA EM ALVENARIA DE VEDAÇÃO UTILIZANDO AÇO CA-50 DE 12,5 MM - MONTAGEM. AF_06/2022</t>
  </si>
  <si>
    <t>12,51</t>
  </si>
  <si>
    <t>ARMAÇÃO DE PILAR OU VIGA DE ESTRUTURA DE CONCRETO ARMADO EMBUTIDA EM ALVENARIA DE VEDAÇÃO UTILIZANDO AÇO CA-50 DE 10,0 MM - MONTAGEM. AF_06/2022</t>
  </si>
  <si>
    <t>14,83</t>
  </si>
  <si>
    <t>ARMAÇÃO DE PILAR OU VIGA DE ESTRUTURA DE CONCRETO ARMADO EMBUTIDA EM ALVENARIA DE VEDAÇÃO UTILIZANDO AÇO CA-50 DE 8,0 MM - MONTAGEM. AF_06/2022</t>
  </si>
  <si>
    <t>18,31</t>
  </si>
  <si>
    <t>ARMAÇÃO DE PILAR OU VIGA DE ESTRUTURA DE CONCRETO ARMADO EMBUTIDA EM ALVENARIA DE VEDAÇÃO UTILIZANDO AÇO CA-50 DE 6,3 MM - MONTAGEM. AF_06/2022</t>
  </si>
  <si>
    <t>21,00</t>
  </si>
  <si>
    <t>ARMAÇÃO DE PILAR OU VIGA DE ESTRUTURA DE CONCRETO ARMADO EMBUTIDA EM ALVENARIA DE VEDAÇÃO UTILIZANDO AÇO CA-60 DE 5,0 MM - MONTAGEM. AF_06/2022</t>
  </si>
  <si>
    <t>24,09</t>
  </si>
  <si>
    <t>GRAUTEAMENTO VERTICAL EM ALVENARIA ESTRUTURAL. AF_09/2021</t>
  </si>
  <si>
    <t>1.083,13</t>
  </si>
  <si>
    <t>GRAUTEAMENTO DE CINTA INTERMEDIÁRIA OU DE CONTRAVERGA EM ALVENARIA ESTRUTURAL. AF_09/2021</t>
  </si>
  <si>
    <t>901,37</t>
  </si>
  <si>
    <t>GRAUTEAMENTO DE CINTA SUPERIOR OU DE VERGA EM ALVENARIA ESTRUTURAL. AF_09/2021</t>
  </si>
  <si>
    <t>1.036,64</t>
  </si>
  <si>
    <t>GRAUTE FGK=15 MPA; TRAÇO 1:0,04:2,2:2,5 (EM MASSA SECA DE CIMENTO/CAL/AREIA GROSSA/BRITA 0) - PREPARO MECÂNICO COM BETONEIRA 400 L. AF_09/2021</t>
  </si>
  <si>
    <t>488,30</t>
  </si>
  <si>
    <t>GRAUTE FGK=20 MPA; TRAÇO 1:0,04:1,8:2,1 (EM MASSA SECA DE CIMENTO/ CAL/ AREIA GROSSA/ BRITA 0) - PREPARO MECÂNICO COM BETONEIRA 400 L. AF_09/2021</t>
  </si>
  <si>
    <t>537,03</t>
  </si>
  <si>
    <t>GRAUTE FGK=25 MPA; TRAÇO 1:0,02:1,3:1,6 (EM MASSA SECA DE CIMENTO/ CAL/ AREIA GROSSA/ BRITA 0) - PREPARO MECÂNICO COM BETONEIRA 400 L. AF_09/2021</t>
  </si>
  <si>
    <t>587,61</t>
  </si>
  <si>
    <t>GRAUTE FGK=30 MPA; TRAÇO 1:0,02:0,9:1,2 (EM MASSA SECA DE CIMENTO/ CAL/ AREIA GROSSA/ BRITA 0) - PREPARO MECÂNICO COM BETONEIRA 400 L. AF_09/2021</t>
  </si>
  <si>
    <t>672,61</t>
  </si>
  <si>
    <t>GRAUTE FGK=15 MPA; TRAÇO 1:2,2:2,5:0,3 (EM MASSA SECA DE CIMENTO/ AREIA GROSSA/ BRITA 0/ ADITIVO) - PREPARO MECÂNICO COM BETONEIRA 400 L. AF_09/2021</t>
  </si>
  <si>
    <t>475,14</t>
  </si>
  <si>
    <t>GRAUTE FGK=20 MPA; TRAÇO 1:1,8:2,1:0,4 (EM MASSA SECA DE CIMENTO/ AREIA GROSSA/ BRITA 0/ ADITIVO) - PREPARO MECÂNICO COM BETONEIRA 400 L. AF_09/2021</t>
  </si>
  <si>
    <t>523,34</t>
  </si>
  <si>
    <t>GRAUTE FGK=25 MPA; TRAÇO 1:1,3:1,6:0,4 (EM MASSA SECA DE CIMENTO/ AREIA GROSSA/ BRITA 0/ ADITIVO) - PREPARO MECÂNICO COM BETONEIRA 400 L. AF_09/2021</t>
  </si>
  <si>
    <t>578,19</t>
  </si>
  <si>
    <t>GRAUTE FGK=30 MPA; TRAÇO 1:0,9:1,2:0,6 (EM MASSA SECA DE CIMENTO/ AREIA GROSSA/ BRITA 0/ ADITIVO) - PREPARO MECÂNICO COM BETONEIRA 400 L. AF_09/2021</t>
  </si>
  <si>
    <t>668,26</t>
  </si>
  <si>
    <t>CONCRETO MAGRO PARA LASTRO, TRAÇO 1:4,5:4,5 (EM MASSA SECA DE CIMENTO/ AREIA MÉDIA/ BRITA 1) - PREPARO MECÂNICO COM BETONEIRA 400 L. AF_05/2021</t>
  </si>
  <si>
    <t>382,47</t>
  </si>
  <si>
    <t>CONCRETO FCK = 15MPA, TRAÇO 1:3,4:3,5 (EM MASSA SECA DE CIMENTO/ AREIA MÉDIA/ BRITA 1) - PREPARO MECÂNICO COM BETONEIRA 400 L. AF_05/2021</t>
  </si>
  <si>
    <t>418,85</t>
  </si>
  <si>
    <t>CONCRETO FCK = 20MPA, TRAÇO 1:2,7:3 (EM MASSA SECA DE CIMENTO/ AREIA MÉDIA/ BRITA 1) - PREPARO MECÂNICO COM BETONEIRA 400 L. AF_05/2021</t>
  </si>
  <si>
    <t>457,07</t>
  </si>
  <si>
    <t>CONCRETO FCK = 25MPA, TRAÇO 1:2,3:2,7 (EM MASSA SECA DE CIMENTO/ AREIA MÉDIA/ BRITA 1) - PREPARO MECÂNICO COM BETONEIRA 400 L. AF_05/2021</t>
  </si>
  <si>
    <t>469,77</t>
  </si>
  <si>
    <t>CONCRETO FCK = 30MPA, TRAÇO 1:2,1:2,5 (EM MASSA SECA DE CIMENTO/ AREIA MÉDIA/ BRITA 1) - PREPARO MECÂNICO COM BETONEIRA 400 L. AF_05/2021</t>
  </si>
  <si>
    <t>483,85</t>
  </si>
  <si>
    <t>CONCRETO FCK = 40MPA, TRAÇO 1:1,6:1,9 (EM MASSA SECA DE CIMENTO/ AREIA MÉDIA/ BRITA 1) - PREPARO MECÂNICO COM BETONEIRA 400 L. AF_05/2021</t>
  </si>
  <si>
    <t>547,25</t>
  </si>
  <si>
    <t>CONCRETO MAGRO PARA LASTRO, TRAÇO 1:4,5:4,5 (EM MASSA SECA DE CIMENTO/ AREIA MÉDIA/ BRITA 1) - PREPARO MECÂNICO COM BETONEIRA 600 L. AF_05/2021</t>
  </si>
  <si>
    <t>376,59</t>
  </si>
  <si>
    <t>CONCRETO FCK = 15MPA, TRAÇO 1:3,4:3,5 (EM MASSA SECA DE CIMENTO/ AREIA MÉDIA/ BRITA 1) - PREPARO MECÂNICO COM BETONEIRA 600 L. AF_05/2021</t>
  </si>
  <si>
    <t>409,27</t>
  </si>
  <si>
    <t>CONCRETO FCK = 20MPA, TRAÇO 1:2,7:3 (EM MASSA SECA DE CIMENTO/ AREIA MÉDIA/ BRITA 1) - PREPARO MECÂNICO COM BETONEIRA 600 L. AF_05/2021</t>
  </si>
  <si>
    <t>438,66</t>
  </si>
  <si>
    <t>CONCRETO FCK = 25MPA, TRAÇO 1:2,3:2,7 (EM MASSA SECA DE CIMENTO/ AREIA MÉDIA/ BRITA 1) - PREPARO MECÂNICO COM BETONEIRA 600 L. AF_05/2021</t>
  </si>
  <si>
    <t>459,56</t>
  </si>
  <si>
    <t>CONCRETO FCK = 30MPA, TRAÇO 1:2,1:2,5 (EM MASSA SECA DE CIMENTO/ AREIA MÉDIA/ BRITA 1) - PREPARO MECÂNICO COM BETONEIRA 600 L. AF_05/2021</t>
  </si>
  <si>
    <t>473,68</t>
  </si>
  <si>
    <t>CONCRETO FCK = 40MPA, TRAÇO 1:1,6:1,9 (EM MASSA SECA DE CIMENTO/ AREIA MÉDIA/ BRITA 1) - PREPARO MECÂNICO COM BETONEIRA 600 L. AF_05/2021</t>
  </si>
  <si>
    <t>534,25</t>
  </si>
  <si>
    <t>CONCRETO MAGRO PARA LASTRO, TRAÇO 1:4,5:4,5 (EM MASSA SECA DE CIMENTO/ AREIA MÉDIA/ BRITA 1) - PREPARO MANUAL. AF_05/2021</t>
  </si>
  <si>
    <t>452,11</t>
  </si>
  <si>
    <t>CONCRETO FCK = 15MPA, TRAÇO 1:3,4:3,5 (EM MASSA SECA DE CIMENTO/ AREIA MÉDIA/ BRITA 1) - PREPARO MANUAL. AF_05/2021</t>
  </si>
  <si>
    <t>483,67</t>
  </si>
  <si>
    <t>CONCRETAGEM DE BLOCOS DE COROAMENTO E VIGAS BALDRAME, FCK 30 MPA, COM USO DE JERICA  LANÇAMENTO, ADENSAMENTO E ACABAMENTO. AF_06/2017</t>
  </si>
  <si>
    <t>694,59</t>
  </si>
  <si>
    <t>CONCRETAGEM DE SAPATAS, FCK 30 MPA, COM USO DE JERICA  LANÇAMENTO, ADENSAMENTO E ACABAMENTO. AF_06/2017</t>
  </si>
  <si>
    <t>805,03</t>
  </si>
  <si>
    <t>CONCRETAGEM DE BLOCOS DE COROAMENTO E VIGAS BALDRAMES, FCK 30 MPA, COM USO DE BOMBA  LANÇAMENTO, ADENSAMENTO E ACABAMENTO. AF_06/2017</t>
  </si>
  <si>
    <t>595,21</t>
  </si>
  <si>
    <t>CONCRETAGEM DE SAPATAS, FCK 30 MPA, COM USO DE BOMBA  LANÇAMENTO, ADENSAMENTO E ACABAMENTO. AF_11/2016</t>
  </si>
  <si>
    <t>605,08</t>
  </si>
  <si>
    <t>CONCRETAGEM DE EDIFICAÇÕES (PAREDES E LAJES) FEITAS COM SISTEMA DE FÔRMAS MANUSEÁVEIS, COM CONCRETO USINADO AUTOADENSÁVEL FCK 25 MPA - LANÇAMENTO E ACABAMENTO. AF_10/2021</t>
  </si>
  <si>
    <t>575,47</t>
  </si>
  <si>
    <t>CONCRETAGEM DE LAJES EM EDIFICAÇÕES UNIFAMILIARES FEITAS COM SISTEMA DE FÔRMAS MANUSEÁVEIS, COM CONCRETO USINADO BOMBEÁVEL FCK 25 MPA - LANÇAMENTO, ADENSAMENTO E ACABAMENTO (EXCLUSIVE BOMBA LANÇA). AF_10/2021</t>
  </si>
  <si>
    <t>599,99</t>
  </si>
  <si>
    <t>CONCRETAGEM DE PAREDES EM EDIFICAÇÕES UNIFAMILIARES FEITAS COM SISTEMA DE FÔRMAS MANUSEÁVEIS, COM CONCRETO USINADO BOMBEÁVEL FCK 25 MPA - LANÇAMENTO, ADENSAMENTO E ACABAMENTO (EXCLUSIVE BOMBA LANÇA). AF_10/2021</t>
  </si>
  <si>
    <t>582,10</t>
  </si>
  <si>
    <t>CONCRETAGEM DE PLATIBANDA EM EDIFICAÇÕES UNIFAMILIARES FEITAS COM SISTEMA DE FÔRMAS MANUSEÁVEIS, COM CONCRETO USINADO BOMBEÁVEL FCK 25 MPA, - LANÇAMENTO, ADENSAMENTO E ACABAMENTO (EXCLUSIVE BOMBA LANÇA). AF_10/2021</t>
  </si>
  <si>
    <t>636,47</t>
  </si>
  <si>
    <t>CONCRETAGEM DE LAJES EM EDIFICAÇÕES MULTIFAMILIARES FEITAS COM SISTEMA DE FÔRMAS MANUSEÁVEIS, COM CONCRETO USINADO BOMBEÁVEL FCK 25 MPA - LANÇAMENTO, ADENSAMENTO E ACABAMENTO (EXCLUSIVE BOMBA LANÇA). AF_10/2021</t>
  </si>
  <si>
    <t>605,31</t>
  </si>
  <si>
    <t>CONCRETAGEM DE PAREDES EM EDIFICAÇÕES MULTIFAMILIARES FEITAS COM SISTEMA DE FÔRMAS MANUSEÁVEIS, COM CONCRETO USINADO BOMBEÁVEL FCK 25 MPA - LANÇAMENTO, ADENSAMENTO E ACABAMENTO (EXCLUSIVE BOMBA LANÇA). AF_10/2021</t>
  </si>
  <si>
    <t>585,77</t>
  </si>
  <si>
    <t>CONCRETAGEM DE PLATIBANDA EM EDIFICAÇÕES MULTIFAMILIARES FEITAS COM SISTEMA DE FÔRMAS MANUSEÁVEIS, COM CONCRETO USINADO BOMBEÁVEL FCK 25 MPA - LANÇAMENTO, ADENSAMENTO E ACABAMENTO (EXCLUSIVE BOMBA LANÇA). AF_10/2021</t>
  </si>
  <si>
    <t>664,31</t>
  </si>
  <si>
    <t>CONCRETAGEM DE PLATIBANDA EM EDIFICAÇÕES UNIFAMILIARES FEITAS COM SISTEMA DE FÔRMAS MANUSEÁVEIS, COM CONCRETO USINADO AUTOADENSÁVEL FCK 25 MPA - LANÇAMENTO E ACABAMENTO. AF_10/2021</t>
  </si>
  <si>
    <t>611,67</t>
  </si>
  <si>
    <t>CONCRETAGEM DE PLATIBANDA EM EDIFICAÇÕES MULTIFAMILIARES FEITAS COM SISTEMA DE FÔRMAS MANUSEÁVEIS, COM CONCRETO USINADO AUTOADENSÁVEL FCK 25 MPA - LANÇAMENTO E ACABAMENTO. AF_10/2021</t>
  </si>
  <si>
    <t>619,35</t>
  </si>
  <si>
    <t>CONCRETAGEM DE EDIFICAÇÕES (PAREDES E LAJES) FEITAS COM SISTEMA DE FÔRMAS MANUSEÁVEIS, COM CONCRETO USINADO BOMBEÁVEL FCK 25 MPA - LANÇAMENTO, ADENSAMENTO E ACABAMENTO (EXCLUSIVE BOMBA LANÇA). AF_10/2021</t>
  </si>
  <si>
    <t>591,34</t>
  </si>
  <si>
    <t>CONCRETO MAGRO PARA LASTRO, TRAÇO 1:4,5:4,5 (EM MASSA SECA DE CIMENTO/ AREIA MÉDIA/ SEIXO ROLADO) - PREPARO MECÂNICO COM BETONEIRA 400 L. AF_05/2021</t>
  </si>
  <si>
    <t>538,98</t>
  </si>
  <si>
    <t>CONCRETO FCK = 15MPA, TRAÇO 1:3,4:3,4 (EM MASSA SECA DE CIMENTO/ AREIA MÉDIA/ SEIXO ROLADO) - PREPARO MECÂNICO COM BETONEIRA 400 L. AF_05/2021</t>
  </si>
  <si>
    <t>571,59</t>
  </si>
  <si>
    <t>CONCRETO FCK = 20MPA, TRAÇO 1:2,6:2,9 (EM MASSA SECA DE CIMENTO/ AREIA MÉDIA/ SEIXO ROLADO) - PREPARO MECÂNICO COM BETONEIRA 400 L. AF_05/2021</t>
  </si>
  <si>
    <t>615,30</t>
  </si>
  <si>
    <t>CONCRETO FCK = 25MPA, TRAÇO 1:2,2:2,5 (EM MASSA SECA DE CIMENTO/ AREIA MÉDIA/ SEIXO ROLADO) - PREPARO MECÂNICO COM BETONEIRA 400 L. AF_05/2021</t>
  </si>
  <si>
    <t>624,85</t>
  </si>
  <si>
    <t>CONCRETO FCK = 30MPA, TRAÇO 1:1,9:2,3 (EM MASSA SECA DE CIMENTO/ AREIA MÉDIA/ SEIXO ROLADO) - PREPARO MECÂNICO COM BETONEIRA 400 L. AF_05/2021</t>
  </si>
  <si>
    <t>659,70</t>
  </si>
  <si>
    <t>CONCRETO FCK = 40MPA, TRAÇO 1:1,4:1,8 (EM MASSA SECA DE CIMENTO/ AREIA MÉDIA/ SEIXO ROLADO) - PREPARO MECÂNICO COM BETONEIRA 400 L. AF_05/2021</t>
  </si>
  <si>
    <t>699,44</t>
  </si>
  <si>
    <t>CONCRETO MAGRO PARA LASTRO, TRAÇO 1:4,5:4,5 (EM MASSA SECA DE CIMENTO/ AREIA MÉDIA/ SEIXO ROLADO) - PREPARO MECÂNICO COM BETONEIRA 600 L. AF_05/2021</t>
  </si>
  <si>
    <t>533,68</t>
  </si>
  <si>
    <t>CONCRETO FCK = 15MPA, TRAÇO 1:3,4:3,4 (EM MASSA SECA DE CIMENTO/ AREIA MÉDIA/ SEIXO ROLADO) - PREPARO MECÂNICO COM BETONEIRA 600 L. AF_05/2021</t>
  </si>
  <si>
    <t>562,52</t>
  </si>
  <si>
    <t>CONCRETO FCK = 20MPA, TRAÇO 1:2,6:2,9 (EM MASSA SECA DE CIMENTO/ AREIA MÉDIA/ SEIXO ROLADO) - PREPARO MECÂNICO COM BETONEIRA 600 L. AF_05/2021</t>
  </si>
  <si>
    <t>597,31</t>
  </si>
  <si>
    <t>CONCRETO FCK = 25MPA, TRAÇO 1:2,2:2,5 (EM MASSA SECA DE CIMENTO/ AREIA MÉDIA/ SEIXO ROLADO) - PREPARO MECÂNICO COM BETONEIRA 600 L. AF_05/2021</t>
  </si>
  <si>
    <t>619,58</t>
  </si>
  <si>
    <t>CONCRETO FCK = 30MPA, TRAÇO 1:1,9:2,3 (EM MASSA SECA DE CIMENTO/ AREIA MÉDIA/ SEIXO ROLADO) - PREPARO MECÂNICO COM BETONEIRA 600 L. AF_05/2021</t>
  </si>
  <si>
    <t>648,28</t>
  </si>
  <si>
    <t>CONCRETO FCK = 40MPA, TRAÇO 1:1,4:1,8 (EM MASSA SECA DE CIMENTO/ AREIA MÉDIA/ SEIXO ROLADO) - PREPARO MECÂNICO COM BETONEIRA 600 L. AF_05/2021</t>
  </si>
  <si>
    <t>696,70</t>
  </si>
  <si>
    <t>CONCRETO MAGRO PARA LASTRO, TRAÇO 1:4,5:4,5 (EM MASSA SECA DE CIMENTO/ AREIA MÉDIA/ SEIXO ROLADO) - PREPARO MANUAL. AF_05/2021</t>
  </si>
  <si>
    <t>611,68</t>
  </si>
  <si>
    <t>CONCRETO FCK = 15MPA, TRAÇO 1:3,4:3,4 (EM MASSA SECA DE CIMENTO/ AREIA MÉDIA/ SEIXO ROLADO) - PREPARO MANUAL. AF_05/2021</t>
  </si>
  <si>
    <t>637,39</t>
  </si>
  <si>
    <t>CONCRETO CICLÓPICO FCK = 15MPA, 30% PEDRA DE MÃO EM VOLUME REAL, INCLUSIVE LANÇAMENTO. AF_05/2021</t>
  </si>
  <si>
    <t>617,24</t>
  </si>
  <si>
    <t>CONCRETAGEM DE ESCADAS EM EDIFICAÇÕES MULTIFAMILIARES FEITAS COM SISTEMA DE FÔRMAS MANUSEÁVEIS - CONCRETO USINADO BOMBEÁVEL, FCK 25 MPA - LANÇAMENTO, ADENSAMENTO E ACABAMENTO (EXCLUSIVE BOMBA LANÇA). AF_10/2021</t>
  </si>
  <si>
    <t>643,93</t>
  </si>
  <si>
    <t>CONCRETAGEM DE ESCADAS EM EDIFICAÇÕES MULTIFAMILIARES FEITAS COM SISTEMA DE FÔRMAS MANUSEÁVEIS - CONCRETO USINADO AUTOADENSÁVEL, FCK 25 MPA - LANÇAMENTO, ADENSAMENTO E ACABAMENTO. AF_10/2021</t>
  </si>
  <si>
    <t>590,97</t>
  </si>
  <si>
    <t>CONCRETAGEM DE PILARES, FCK = 25 MPA,  COM USO DE BALDES - LANÇAMENTO, ADENSAMENTO E ACABAMENTO. AF_02/2022</t>
  </si>
  <si>
    <t>934,24</t>
  </si>
  <si>
    <t>LANÇAMENTO COM USO DE BALDES, ADENSAMENTO E ACABAMENTO DE CONCRETO EM ESTRUTURAS. AF_02/2022</t>
  </si>
  <si>
    <t>373,69</t>
  </si>
  <si>
    <t>CONCRETAGEM DE PILARES, FCK = 25 MPA, COM USO DE GRUA - LANÇAMENTO, ADENSAMENTO E ACABAMENTO. AF_02/2022</t>
  </si>
  <si>
    <t>621,14</t>
  </si>
  <si>
    <t>CONCRETAGEM DE PILARES, FCK = 25 MPA, COM USO DE BOMBA - LANÇAMENTO, ADENSAMENTO E ACABAMENTO. AF_02/2022_PS</t>
  </si>
  <si>
    <t>580,56</t>
  </si>
  <si>
    <t>LANÇAMENTO COM USO DE BOMBA, ADENSAMENTO E ACABAMENTO DE CONCRETO EM ESTRUTURAS. AF_02/2022</t>
  </si>
  <si>
    <t>52,27</t>
  </si>
  <si>
    <t>CONCRETAGEM DE VIGAS E LAJES, FCK=25 MPA, PARA LAJES PREMOLDADAS COM USO DE BOMBA - LANÇAMENTO, ADENSAMENTO E ACABAMENTO. AF_02/2022_PS</t>
  </si>
  <si>
    <t>606,19</t>
  </si>
  <si>
    <t>CONCRETAGEM DE VIGAS E LAJES, FCK=25 MPA, PARA LAJES MACIÇAS OU NERVURADAS COM USO DE BOMBA - LANÇAMENTO, ADENSAMENTO E ACABAMENTO. AF_02/2022_PS</t>
  </si>
  <si>
    <t>581,35</t>
  </si>
  <si>
    <t>CONCRETAGEM DE VIGAS E LAJES, FCK=25 MPA, PARA LAJES PREMOLDADAS COM JERICAS EM ELEVADOR DE CABO EM EDIFICAÇÃO DE MULTIPAVIMENTOS ATÉ 16 ANDARES - LANÇAMENTO, ADENSAMENTO E ACABAMENTO. AF_02/2022</t>
  </si>
  <si>
    <t>1.003,14</t>
  </si>
  <si>
    <t>CONCRETAGEM DE VIGAS E LAJES, FCK=25 MPA, PARA LAJES MACIÇAS OU NERVURADAS COM JERICAS EM ELEVADOR DE CABO EM EDIFICAÇÃO DE MULTIPAVIMENTOS ATÉ 16 ANDARES  - LANÇAMENTO, ADENSAMENTO E ACABAMENTO. AF_02/2022</t>
  </si>
  <si>
    <t>789,97</t>
  </si>
  <si>
    <t>CONCRETAGEM DE VIGAS E LAJES, FCK=25 MPA, PARA LAJES PREMOLDADAS COM JERICAS EM CREMALHEIRA EM EDIFICAÇÃO DE MULTIPAVIMENTOS ATÉ 16 ANDARES  - LANÇAMENTO, ADENSAMENTO E ACABAMENTO. AF_02/2022</t>
  </si>
  <si>
    <t>883,46</t>
  </si>
  <si>
    <t>CONCRETAGEM DE VIGAS E LAJES, FCK=25 MPA, PARA LAJES MACIÇAS OU NERVURADAS COM JERICAS EM CREMALHEIRA EM EDIFICAÇÃO DE MULTIPAVIMENTOS ATÉ 16 ANDARES - LANÇAMENTO, ADENSAMENTO E ACABAMENTO. AF_02/2022</t>
  </si>
  <si>
    <t>736,80</t>
  </si>
  <si>
    <t>CONCRETAGEM DE VIGAS E LAJES, FCK=25 MPA, PARA LAJES PREMOLDADAS COM GRUA DE CAÇAMBA DE 350 L EM EDIFICAÇÃO DE MULTIPAVIMENTOS ATÉ 16 ANDARES - LANÇAMENTO, ADENSAMENTO E ACABAMENTO. AF_02/2022</t>
  </si>
  <si>
    <t>797,66</t>
  </si>
  <si>
    <t>CONCRETAGEM DE VIGAS E LAJES, FCK=25 MPA, PARA LAJES MACIÇAS OU NERVURADAS COM GRUA DE CAÇAMBA DE 500 L EM EDIFICAÇÃO DE MULTIPAVIMENTOS ATÉ 16 ANDARES - LANÇAMENTO, ADENSAMENTO E ACABAMENTO. AF_02/2022</t>
  </si>
  <si>
    <t>653,88</t>
  </si>
  <si>
    <t>CONCRETAGEM DE VIGAS E LAJES, FCK=25 MPA, PARA QUALQUER TIPO DE LAJE COM BALDES EM EDIFICAÇÃO TÉRREA - LANÇAMENTO, ADENSAMENTO E ACABAMENTO. AF_02/2022</t>
  </si>
  <si>
    <t>955,32</t>
  </si>
  <si>
    <t>CONCRETAGEM DE VIGAS E LAJES, FCK=25 MPA, PARA QUALQUER TIPO DE LAJE COM BALDES EM EDIFICAÇÃO DE MULTIPAVIMENTOS ATÉ 04 ANDARES - LANÇAMENTO, ADENSAMENTO E ACABAMENTO. AF_02/2022</t>
  </si>
  <si>
    <t>1.316,79</t>
  </si>
  <si>
    <t>CONCRETAGEM DE RESERVATÓRIOS, FCK=25 MPA, COM USO DE BOMBA - LANÇAMENTO, ADENSAMENTO E ACABAMENTO. AF_02/2022_PS</t>
  </si>
  <si>
    <t>602,86</t>
  </si>
  <si>
    <t>CONCRETAGEM DE MURETAS, FCK=25 MPA, COM USO DE BOMBA - LANÇAMENTO, ADENSAMENTO E ACABAMENTO. AF_02/2022_PS</t>
  </si>
  <si>
    <t>587,17</t>
  </si>
  <si>
    <t>CONCRETAGEM DE ESCADAS, FCK=25 MPA, COM USO DE BOMBA - LANÇAMENTO, ADENSAMENTO E ACABAMENTO. AF_02/2022_PS</t>
  </si>
  <si>
    <t>663,32</t>
  </si>
  <si>
    <t>CONCRETAGEM DE PILARES, FCK=25 MPA, COM USO DE JERICAS EM ELEVADOR DE CABO - LANÇAMENTO, ADENSAMENTO E ACABAMENTO. AF_02/2022</t>
  </si>
  <si>
    <t>1.087,81</t>
  </si>
  <si>
    <t>CONCRETAGEM DE PILARES, FCK=25 MPA, COM USO DE JERICAS EM CREMALHEIRA - LANÇAMENTO, ADENSAMENTO E ACABAMENTO. AF_02/2022</t>
  </si>
  <si>
    <t>782,12</t>
  </si>
  <si>
    <t>LAJE PRÉ-MOLDADA UNIDIRECIONAL, BIAPOIADA, PARA PISO, ENCHIMENTO EM CERÂMICA, VIGOTA CONVENCIONAL, ALTURA TOTAL DA LAJE (ENCHIMENTO+CAPA) = (8+4). AF_11/2020_PA</t>
  </si>
  <si>
    <t>211,98</t>
  </si>
  <si>
    <t>LAJE PRÉ-MOLDADA UNIDIRECIONAL, BIAPOIADA, PARA FORRO, ENCHIMENTO EM CERÂMICA, VIGOTA CONVENCIONAL, ALTURA TOTAL DA LAJE (ENCHIMENTO+CAPA) = (8+3). AF_11/2020_PA</t>
  </si>
  <si>
    <t>199,73</t>
  </si>
  <si>
    <t>ALVENARIA DE EMBASAMENTO COM BLOCO ESTRUTURAL DE CONCRETO, DE 14X19X29CM E ARGAMASSA DE ASSENTAMENTO COM PREPARO EM BETONEIRA. AF_05/2020</t>
  </si>
  <si>
    <t>1.007,04</t>
  </si>
  <si>
    <t>ALVENARIA DE EMBASAMENTO COM BLOCO ESTRUTURAL DE CERÂMICA, DE 14X19X29CM E ARGAMASSA DE ASSENTAMENTO COM PREPARO EM BETONEIRA. AF_05/2020</t>
  </si>
  <si>
    <t>715,32</t>
  </si>
  <si>
    <t>TRATAMENTO DE JUNTA DE DILATAÇÃO, COM TARUGO DE POLIETILENO E SELANTE PU, INCLUSO PREENCHIMENTO COM ESPUMA EXPANSIVA PU. AF_06/2018</t>
  </si>
  <si>
    <t>119,16</t>
  </si>
  <si>
    <t>TRATAMENTO DE JUNTA DE DILATAÇÃO COM MANTA ASFÁLTICA ADERIDA COM MAÇARICO. AF_06/2018</t>
  </si>
  <si>
    <t>21,09</t>
  </si>
  <si>
    <t>TRATAMENTO DE JUNTA SERRADA, COM TARUGO DE POLIETILENO E SELANTE À BASE DE SILICONE. AF_06/2018</t>
  </si>
  <si>
    <t>62,78</t>
  </si>
  <si>
    <t>79,36</t>
  </si>
  <si>
    <t>46,90</t>
  </si>
  <si>
    <t>78,07</t>
  </si>
  <si>
    <t>120,97</t>
  </si>
  <si>
    <t>137,15</t>
  </si>
  <si>
    <t>112,10</t>
  </si>
  <si>
    <t>138,04</t>
  </si>
  <si>
    <t>50,65</t>
  </si>
  <si>
    <t>52,23</t>
  </si>
  <si>
    <t>56,42</t>
  </si>
  <si>
    <t>53,31</t>
  </si>
  <si>
    <t>61,32</t>
  </si>
  <si>
    <t>75,10</t>
  </si>
  <si>
    <t>117,94</t>
  </si>
  <si>
    <t>131,97</t>
  </si>
  <si>
    <t>42,65</t>
  </si>
  <si>
    <t>3,61</t>
  </si>
  <si>
    <t>30,70</t>
  </si>
  <si>
    <t>FIXAÇÃO (ENCUNHAMENTO) DE ALVENARIA DE VEDAÇÃO COM ESPUMA DE POLIURETANO EXPANSIVA. AF_03/2016</t>
  </si>
  <si>
    <t>16,69</t>
  </si>
  <si>
    <t>82,86</t>
  </si>
  <si>
    <t>40,95</t>
  </si>
  <si>
    <t>PEÇA RETANGULAR PRÉ-MOLDADA, VOLUME DE CONCRETO DE ATÉ 10 LITROS, TAXA DE AÇO APROXIMADA DE 30KG/M³. AF_01/2018</t>
  </si>
  <si>
    <t>3.964,51</t>
  </si>
  <si>
    <t>PEÇA RETANGULAR PRÉ-MOLDADA, VOLUME DE CONCRETO DE 10 A 30 LITROS, TAXA DE AÇO APROXIMADA DE 30KG/M³. AF_01/2018</t>
  </si>
  <si>
    <t>3.455,90</t>
  </si>
  <si>
    <t>PEÇA RETANGULAR PRÉ-MOLDADA, VOLUME DE CONCRETO DE 30 A 100 LITROS, TAXA DE AÇO APROXIMADA DE 30KG/M³. AF_01/2018</t>
  </si>
  <si>
    <t>2.793,99</t>
  </si>
  <si>
    <t>PEÇA RETANGULAR PRÉ-MOLDADA, VOLUME DE CONCRETO ACIMA DE 100 LITROS, TAXA DE AÇO APROXIMADA DE 30KG/M³. AF_01/2018</t>
  </si>
  <si>
    <t>1.637,37</t>
  </si>
  <si>
    <t>PEÇA RETANGULAR PRÉ-MOLDADA, VOLUME DE CONCRETO DE 30 A 70 LITROS , TAXA DE AÇO APROXIMADA DE 70KG/M³. AF_01/2018</t>
  </si>
  <si>
    <t>3.681,52</t>
  </si>
  <si>
    <t>PEÇA CIRCULAR PRÉ-MOLDADA, VOLUME DE CONCRETO DE 10 A 30 LITROS, TAXA DE FIBRA DE POLIPROPILENO APROXIMADA DE 6 KG/M³. AF_01/2018_PS</t>
  </si>
  <si>
    <t>5.894,49</t>
  </si>
  <si>
    <t>PEÇA CIRCULAR PRÉ-MOLDADA, VOLUME DE CONCRETO DE 30 A 100 LITROS, TAXA DE AÇO APROXIMADA DE 30KG/M³. AF_01/2018</t>
  </si>
  <si>
    <t>3.311,65</t>
  </si>
  <si>
    <t>PEÇA CIRCULAR PRÉ-MOLDADA, VOLUME DE CONCRETO ACIMA DE 100 LITROS, TAXA DE AÇO APROXIMADA DE 30KG/M³. AF_01/2018</t>
  </si>
  <si>
    <t>2.294,35</t>
  </si>
  <si>
    <t>CONTENÇÃO EM CORTINA COM ESTACAS ESPAÇADAS COM 30 CM DE DIÂMETRO E PROFUNDIDADE MENOR OU IGUAL A 10 M. AF_06/2018</t>
  </si>
  <si>
    <t>151,27</t>
  </si>
  <si>
    <t>CONTENÇÃO EM CORTINA COM ESTACAS ESPAÇADAS COM 30 CM DE DIÂMETRO E PROFUNDIDADE MAIOR QUE 10 M E MENOR OU IGUAL A 15 M. AF_06/2018</t>
  </si>
  <si>
    <t>114,87</t>
  </si>
  <si>
    <t>CONTENÇÃO EM CORTINA COM ESTACAS ESPAÇADAS COM 30 CM DE DIÂMETRO E PROFUNDIDADE MAIOR QUE 15 M. AF_06/2018</t>
  </si>
  <si>
    <t>104,35</t>
  </si>
  <si>
    <t>CONTENÇÃO EM CORTINA COM ESTACAS ESPAÇADAS COM 40 CM DE DIÂMETRO E PROFUNDIDADE MENOR OU IGUAL A 10 M. AF_06/2018</t>
  </si>
  <si>
    <t>144,24</t>
  </si>
  <si>
    <t>CONTENÇÃO EM CORTINA COM ESTACAS ESPAÇADAS COM 40 CM DE DIÂMETRO E PROFUNDIDADE MAIOR QUE 10 M E MENOR OU IGUAL A 15 M. AF_06/2018</t>
  </si>
  <si>
    <t>128,29</t>
  </si>
  <si>
    <t>CONTENÇÃO EM CORTINA COM ESTACAS ESPAÇADAS COM 40 CM DE DIÂMETRO E PROFUNDIDADE MAIOR QUE 15 M. AF_06/2018</t>
  </si>
  <si>
    <t>120,29</t>
  </si>
  <si>
    <t>CONTENÇÃO EM CORTINA COM ESTACAS ESPAÇADAS COM 50 CM DE DIÂMETRO E PROFUNDIDADE MENOR OU IGUAL A 10 M. AF_06/2018</t>
  </si>
  <si>
    <t>159,45</t>
  </si>
  <si>
    <t>CONTENÇÃO EM CORTINA COM ESTACAS ESPAÇADAS COM 50 CM DE DIÂMETRO E PROFUNDIDADE MAIOR QUE 10 M E MENOR OU IGUAL A 15 M. AF_06/2018</t>
  </si>
  <si>
    <t>146,67</t>
  </si>
  <si>
    <t>CONTENÇÃO EM CORTINA COM ESTACAS ESPAÇADAS COM 50 CM DE DIÂMETRO E PROFUNDIDADE MAIOR QUE 15 M. AF_06/2018</t>
  </si>
  <si>
    <t>140,19</t>
  </si>
  <si>
    <t>CONTENÇÃO EM CORTINA COM ESTACAS ESPAÇADAS COM 60 CM DE DIÂMETRO E PROFUNDIDADE MENOR OU IGUAL A 10 M. AF_06/2018</t>
  </si>
  <si>
    <t>177,09</t>
  </si>
  <si>
    <t>CONTENÇÃO EM CORTINA COM ESTACAS ESPAÇADAS COM 60 CM DE DIÂMETRO E PROFUNDIDADE MAIOR QUE 10 M E MENOR OU IGUAL A 15 M. AF_06/2018</t>
  </si>
  <si>
    <t>166,33</t>
  </si>
  <si>
    <t>CONTENÇÃO EM CORTINA COM ESTACAS ESPAÇADAS COM 60 CM DE DIÂMETRO E PROFUNDIDADE MAIOR QUE 15 M. AF_06/2018</t>
  </si>
  <si>
    <t>160,81</t>
  </si>
  <si>
    <t>EXECUÇÃO DE MURETA GUIA PARA CONTENÇÃO/ FUNDAÇÃO COM 30 CM DE ESPESSURA. AF_06/2018</t>
  </si>
  <si>
    <t>706,59</t>
  </si>
  <si>
    <t>EXECUÇÃO DE MURETA GUIA PARA CONTENÇÃO/ FUNDAÇÃO COM 40 CM DE ESPESSURA. AF_06/2018</t>
  </si>
  <si>
    <t>718,26</t>
  </si>
  <si>
    <t>EXECUÇÃO DE MURETA GUIA PARA CONTENÇÃO/ FUNDAÇÃO COM 50 CM DE ESPESSURA. AF_06/2018</t>
  </si>
  <si>
    <t>729,94</t>
  </si>
  <si>
    <t>EXECUÇÃO DE MURETA GUIA PARA CONTENÇÃO/ FUNDAÇÃO COM 60 CM DE ESPESSURA. AF_06/2018</t>
  </si>
  <si>
    <t>741,62</t>
  </si>
  <si>
    <t>EXECUÇÃO DE MURETA GUIA PARA CONTENÇÃO/ FUNDAÇÃO COM 80 CM DE ESPESSURA. AF_06/2018</t>
  </si>
  <si>
    <t>764,98</t>
  </si>
  <si>
    <t>SOLDA DE TOPO EM CHAPA/PERFIL/TUBO DE AÇO CHANFRADO, ESPESSURA=1/4''. AF_06/2018</t>
  </si>
  <si>
    <t>83,46</t>
  </si>
  <si>
    <t>SOLDA DE TOPO EM CHAPA/PERFIL/TUBO DE AÇO CHANFRADO, ESPESSURA=5/16''. AF_06/2018</t>
  </si>
  <si>
    <t>SOLDA DE TOPO EM CHAPA/PERFIL/TUBO DE AÇO CHANFRADO, ESPESSURA=3/8''. AF_06/2018</t>
  </si>
  <si>
    <t>116,05</t>
  </si>
  <si>
    <t>SOLDA DE TOPO EM CHAPA/PERFIL/TUBO DE AÇO CHANFRADO, ESPESSURA=1/2''. AF_06/2018</t>
  </si>
  <si>
    <t>162,39</t>
  </si>
  <si>
    <t>SOLDA DE TOPO EM CHAPA/PERFIL/TUBO DE AÇO CHANFRADO, ESPESSURA=5/8''. AF_06/2018</t>
  </si>
  <si>
    <t>217,98</t>
  </si>
  <si>
    <t>SOLDA DE TOPO EM CHAPA/PERFIL/TUBO DE AÇO CHANFRADO, ESPESSURA=3/4''. AF_06/2018</t>
  </si>
  <si>
    <t>286,94</t>
  </si>
  <si>
    <t>VIGA METÁLICA EM PERFIL LAMINADO OU SOLDADO EM AÇO ESTRUTURAL, COM CONEXÕES PARAFUSADAS, INCLUSOS MÃO DE OBRA, TRANSPORTE E IÇAMENTO UTILIZANDO GUINDASTE - FORNECIMENTO E INSTALAÇÃO. AF_01/2020_PSA</t>
  </si>
  <si>
    <t>18,07</t>
  </si>
  <si>
    <t>VIGA METÁLICA EM PERFIL LAMINADO OU SOLDADO EM AÇO ESTRUTURAL, COM CONEXÕES SOLDADAS, INCLUSOS MÃO DE OBRA, TRANSPORTE E IÇAMENTO UTILIZANDO GUINDASTE - FORNECIMENTO E INSTALAÇÃO. AF_01/2020_PA</t>
  </si>
  <si>
    <t>17,84</t>
  </si>
  <si>
    <t>PILAR METÁLICO PERFIL LAMINADO/SOLDADO EM AÇO ESTRUTURAL, COM CONEXÕES PARAFUSADAS, INCLUSOS MÃO DE OBRA, TRANSPORTE E IÇAMENTO UTILIZANDO GUINDASTE - FORNECIMENTO E INSTALAÇÃO. AF_01/2020_PSA</t>
  </si>
  <si>
    <t>17,13</t>
  </si>
  <si>
    <t>PILAR METÁLICO PERFIL LAMINADO OU SOLDADO EM AÇO ESTRUTURAL, COM CONEXÕES SOLDADAS, INCLUSOS MÃO DE OBRA, TRANSPORTE E IÇAMENTO UTILIZANDO GUINDASTE - FORNECIMENTO E INSTALAÇÃO. AF_01/2020_PA</t>
  </si>
  <si>
    <t>17,46</t>
  </si>
  <si>
    <t>CONTRAVENTAMENTO COM CANTONEIRAS DE AÇO, ABAS IGUAIS, COM CONEXÕES PARAFUSADAS, INCLUSOS MÃO DE OBRA, TRANSPORTE E IÇAMENTO UTILIZANDO TALHA MANUAL, PARA EDIFÍCIOS DE ATÉ 2 PAVIMENTOS - FORNECIMENTO E INSTALAÇÃO. AF_01/2020_PSA</t>
  </si>
  <si>
    <t>19,44</t>
  </si>
  <si>
    <t>CONTRAVENTAMENTO COM CANTONEIRAS DE AÇO, ABAS IGUAIS, COM CONEXÕES SOLDADAS, INCLUSOS MÃO DE OBRA, TRANSPORTE E IÇAMENTO UTILIZANDO TALHA MANUAL, PARA EDIFÍCIOS DE ATÉ 2 PAVIMENTOS - FORNECIMENTO E INSTALAÇÃO. AF_01/2020_PA</t>
  </si>
  <si>
    <t>18,57</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</si>
  <si>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</si>
  <si>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SOLDADAS, INCLUSOS MÃO DE OBRA, TRANSPORTE E IÇAMENTO UTILIZANDO GUINDASTE, PARA EDIFÍCIOS DE 3 A 5 PAVIMENTOS - FORNECIMENTO E INSTALAÇÃO. AF_01/2020_PA</t>
  </si>
  <si>
    <t>23,75</t>
  </si>
  <si>
    <t>CONTRAVENTAMENTO COM CANTONEIRAS DE AÇO, ABAS IGUAIS, COM CONEXÕES PARAFUSADAS, INCLUSOS MÃO DE OBRA, TRANSPORTE E IÇAMENTO UTILIZANDO GRUA, PARA EDIFÍCIOS DE 6 A 10 PAVIMENTOS - FORNECIMENTO E INSTALAÇÃO. AF_01/2020_PSA</t>
  </si>
  <si>
    <t>19,15</t>
  </si>
  <si>
    <t>CONTRAVENTAMENTO COM CANTONEIRAS DE AÇO, ABAS IGUAIS, COM CONEXÕES SOLDADAS, INCLUSOS MÃO DE OBRA, TRANSPORTE E IÇAMENTO UTILIZANDO GRUA, PARA EDIFÍCIOS DE 6 A 10 PAVIMENTOS - FORNECIMENTO E INSTALAÇÃO. AF_01/2020_PA</t>
  </si>
  <si>
    <t>18,17</t>
  </si>
  <si>
    <t>ESTRUTURA TRELIÇADA DE COBERTURA, TIPO ARCO, COM LIGAÇÕES SOLDADAS, INCLUSOS PERFIS METÁLICOS, CHAPAS METÁLICAS, MÃO DE OBRA E TRANSPORTE COM GUINDASTE - FORNECIMENTO E INSTALAÇÃO. AF_01/2020_PSA</t>
  </si>
  <si>
    <t>21,78</t>
  </si>
  <si>
    <t>ESTRUTURA TRELIÇADA DE COBERTURA, TIPO SHED, COM LIGAÇÕES SOLDADAS, INCLUSOS PERFIS METÁLICOS, CHAPAS METÁLICAS, MÃO DE OBRA E TRANSPORTE COM GUINDASTE - FORNECIMENTO E INSTALAÇÃO. AF_01/2020_PSA</t>
  </si>
  <si>
    <t>13,20</t>
  </si>
  <si>
    <t>ESTRUTURA TRELIÇADA DE COBERTURA, TIPO FINK, COM LIGAÇÕES SOLDADAS, INCLUSOS PERFIS METÁLICOS, CHAPAS METÁLICAS, MÃO DE OBRA E TRANSPORTE COM GUINDASTE - FORNECIMENTO E INSTALAÇÃO. AF_01/2020_PSA</t>
  </si>
  <si>
    <t>15,62</t>
  </si>
  <si>
    <t>ESTRUTURA TRELIÇADA DE COBERTURA, TIPO ARCO, COM LIGAÇÕES PARAFUSADAS, INCLUSOS PERFIS METÁLICOS, CHAPAS METÁLICAS, MÃO DE OBRA E TRANSPORTE COM GUINDASTE - FORNECIMENTO E INSTALAÇÃO. AF_01/2020_PSA</t>
  </si>
  <si>
    <t>21,95</t>
  </si>
  <si>
    <t>ESTRUTURA TRELIÇADA DE COBERTURA, TIPO SHED, COM LIGAÇÕES PARAFUSADAS, INCLUSOS PERFIS METÁLICOS, CHAPAS METÁLICAS, MÃO DE OBRA E TRANSPORTE COM GUINDASTE - FORNECIMENTO E INSTALAÇÃO. AF_01/2020_PSA</t>
  </si>
  <si>
    <t>15,99</t>
  </si>
  <si>
    <t>ESTRUTURA TRELIÇADA DE COBERTURA, TIPO FINK, COM LIGAÇÕES PARAFUSADAS, INCLUSOS PERFIS METÁLICOS, CHAPAS METÁLICAS, MÃO DE OBRA E TRANSPORTE COM GUINDASTE - FORNECIMENTO E INSTALAÇÃO. AF_01/2020_PSA</t>
  </si>
  <si>
    <t>11,79</t>
  </si>
  <si>
    <t>FABRICAÇÃO, MONTAGEM E DESMONTAGEM DE FÔRMA PARA ESCADA HIDRÁULICA, EM CHAPA DE MADEIRA COMPENSADA RESINADA, E = 17 MM, 3 UTILIZAÇÕES. AF_08/2022</t>
  </si>
  <si>
    <t>98,41</t>
  </si>
  <si>
    <t>FABRICAÇÃO, MONTAGEM E DESMONTAGEM DE FÔRMA PARA BACIA DE DISSIPAÇÃO, EM MADEIRA SERRADA, E = 25 MM, 2 UTILIZAÇÕES. AF_08/2022</t>
  </si>
  <si>
    <t>64,63</t>
  </si>
  <si>
    <t>ARMAÇÃO DE DESCIDA DÁGUA UTILIZANDO AÇO CA-60 DE 5 MM - MONTAGEM. AF_08/2022</t>
  </si>
  <si>
    <t>18,96</t>
  </si>
  <si>
    <t>CONCRETAGEM DE DISSIPADOR DE ENERGIA, CONCRETO USINADO, FCK = 20 MPA, COM USO DE BOMBA - LANÇAMENTO, ADENSAMENTO E ACABAMENTO. AF_08/2022</t>
  </si>
  <si>
    <t>591,56</t>
  </si>
  <si>
    <t>PEDRA DE MÃO FIXADA COM CONCRETO PARA BACIA DE DISSIPAÇÃO, 40% DE CONCRETO EM VOLUME, FCK = 20 MPA, COM USO DE JERICA E PREPARO EM BETONEIRA DE 600 L - AREIA, BRITA E PEDRA DE MÃO COMERCIAIS - LANÇAMENTO, ADENSAMENTO E ACABAMENTO. AF_08/2022</t>
  </si>
  <si>
    <t>446,84</t>
  </si>
  <si>
    <t>PEDRA ARGAMASSADA COM CIMENTO E AREIA 1:3, 40% DE ARGAMASSA EM VOLUME - AREIA E PEDRA DE MÃO COMERCIAIS - FORNECIMENTO E ASSENTAMENTO. AF_08/2022</t>
  </si>
  <si>
    <t>534,70</t>
  </si>
  <si>
    <t>CONCRETAGEM DE DISSIPADOR DE ENERGIA, FCK = 20 MPA, COM USO DE JERICAS E PREPARO EM BETONEIRA DE 600 L - AREIA E BRITA COMERCIAIS - LANÇAMENTO, ADENSAMENTO E ACABAMENTO. AF_08/2022</t>
  </si>
  <si>
    <t>648,48</t>
  </si>
  <si>
    <t>ESCADA HIDRÁULICA, LARGURA ATÉ 1M, TIPO DESCIDA DÁGUA DE CORTE OU ATERRO EM DEGRAUS (DCD 02, 04 E DAD 02), EM CONCRETO USINADO, FCK = 20 MPA, LANÇADO COM BOMBA, INCLUINDO ARMAÇÃO, MATERIAIS E FÔRMAS (3 UTILIZAÇÕES). AF_08/2022</t>
  </si>
  <si>
    <t>1.799,74</t>
  </si>
  <si>
    <t>ESCADA HIDRÁULICA, LARGURA DE 1 A 4,1 M, TIPO DESCIDA DÁGUA DE ATERRO EM DEGRAUS (DAD 04, 06, 08, 10, 12, 14, 16, 18), EM CONCRETO USINADO, FCK = 20 MPA, LANÇADO COM BOMBA, INCLUINDO ARMAÇÃO, MATERIAIS E FÔRMAS (3 UTILIZAÇÕES). AF_08/2022</t>
  </si>
  <si>
    <t>1.423,44</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</si>
  <si>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</si>
  <si>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</si>
  <si>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1.294,85</t>
  </si>
  <si>
    <t>BACIA DE DISSIPAÇÃO, LARGURA ATÉ 1 M, TIPO BACIA EM PEDRA DE MÃO FIXADA COM CONCRETO (DEB 01, 02), COM PREPARO MANUAL, FCK = 20 MPA, LANÇADO MANUALMENTE, INCLUINDO MATERIAIS E FÔRMAS (2 UTILIZAÇÕES). AF_08/2022</t>
  </si>
  <si>
    <t>806,35</t>
  </si>
  <si>
    <t>BACIA DE DISSIPAÇÃO, LARGURA DE 1 A 4 M, TIPO BACIA EM PEDRA DE MÃO FIXADA COM CONCRETO (DEB 03, 04, 05, 06), COM PREPARO MANUAL, FCK = 20 MPA, LANÇADO MANUALMENTE, INCLUINDO MATERIAIS E FÔRMAS (2 UTILIZAÇÕES). AF_08/2022</t>
  </si>
  <si>
    <t>591,62</t>
  </si>
  <si>
    <t>BACIA DE DISSIPAÇÃO, LARGURA DE 4 A 9,2 M, TIPO BACIA EM PEDRA DE MÃO FIXADA COM CONCRETO (DEB 07, 08, 09, 10, 11, 12, 13), COM PREPARO MANUAL, FCK = 20 MPA, LANÇADO MANUALMENTE, INCLUINDO MATERIAIS E FÔRMAS (2 UTILIZAÇÕES). AF_08/2022</t>
  </si>
  <si>
    <t>560,17</t>
  </si>
  <si>
    <t>DESCIDA D'ÁGUA RÁPIDA (DAR 03), EM CONCRETO USINADO, FCK = 20 MPA, LANÇADO COM BOMBA, INCLUINDO ARMAÇÃO, MATERIAIS E FÔRMAS (2 UTILIZAÇÕES). AF_08/2022</t>
  </si>
  <si>
    <t>1.586,83</t>
  </si>
  <si>
    <t>COMPOSIÇÃO PARAMÉTRICA PARA FORNECIMENTO E MONTAGEM DE ESTRUTURA METÁLICA PARA ESTRUTURA PRINCIPAL DE EDIFICAÇÕES (PILARES, VIGAS E CONTRAVENTAMENTO). AF_11/2022</t>
  </si>
  <si>
    <t>COMPOSIÇÃO PARAMÉTRICA PARA FORNECIMENTO E MONTAGEM DE ESTRUTURA METÁLICA PARA COBERTURA DE EDIFICAÇÕES COM ESTRUTURA DE APOIO. AF_11/2022</t>
  </si>
  <si>
    <t>43,29</t>
  </si>
  <si>
    <t>COMPOSIÇÃO PARAMÉTRICA PARA FORNECIMENTO E MONTAGEM DE ESTRUTURA METÁLICA PARA GALPÕES SEM PONTE ROLANTE. AF_11/2022</t>
  </si>
  <si>
    <t>59,61</t>
  </si>
  <si>
    <t>COMPOSIÇÃO PARAMÉTRICA PARA FORNECIMENTO E MONTAGEM DE ESTRUTURA METÁLICA PARA GALPÕES COM PONTE ROLANTE. AF_11/2022</t>
  </si>
  <si>
    <t>61,33</t>
  </si>
  <si>
    <t>COMPOSIÇÃO PARAMÉTRICA PARA FORNECIMENTO E MONTAGEM DE ESTRUTURA METÁLICA PARA COBERTURA DE GALPÕES COM ESTRUTURA DE APOIO EM VIGAS. AF_11/2022</t>
  </si>
  <si>
    <t>34,85</t>
  </si>
  <si>
    <t>COMPOSIÇÃO PARAMÉTRICA PARA FORNECIMENTO E MONTAGEM DE ESTRUTURA METÁLICA PARA COBERTURA DE GALPÕES COM ESTRUTURA DE APOIO EM TRELIÇA TIPO FINK. AF_11/2022</t>
  </si>
  <si>
    <t>30,15</t>
  </si>
  <si>
    <t>COMPOSIÇÃO PARAMÉTRICA PARA FORNECIMENTO E MONTAGEM DE ESTRUTURA METÁLICA PARA COBERTURA DE GALPÕES COM ESTRUTURA DE APOIO EM TRELIÇA TIPO ARCO. AF_11/2022</t>
  </si>
  <si>
    <t>COMPOSIÇÃO PARAMÉTRICA PARA EXECUÇÃO DE ESTRUTURAS DE CONCRETO ARMADO CONVENCIONAL, PARA EDIFICAÇÃO HABITACIONAL MULTIFAMILIAR (PRÉDIO), ATÉ 4 PAVIMENTOS, FCK = 25 MPA. AF_11/2022</t>
  </si>
  <si>
    <t>2.418,77</t>
  </si>
  <si>
    <t>COMPOSIÇÃO PARAMÉTRICA PARA EXECUÇÃO DE ESTRUTURAS DE CONCRETO ARMADO, PARA EDIFICAÇÃO HABITACIONAL UNIFAMILIAR COM DOIS PAVIMENTOS (CASA ISOLADA), FCK = 25 MPA. AF_11/2022</t>
  </si>
  <si>
    <t>4.272,07</t>
  </si>
  <si>
    <t>COMPOSIÇÃO PARAMÉTRICA EXECUÇÃO DE ESTRUTURAS DE CONCRETO ARMADO, PARA EDIFICAÇÃO HABITACIONAL UNIFAMILIAR COM DOIS PAVIMENTOS (CASA EM EMPREENDIMENTOS), FCK = 25 MPA. AF_11/2022</t>
  </si>
  <si>
    <t>3.304,00</t>
  </si>
  <si>
    <t>COMPOSIÇÃO PARAMÉTRICA PARA EXECUÇÃO DE ESTRUTURAS DE CONCRETO ARMADO, PARA EDIFICAÇÃO HABITACIONAL UNIFAMILIAR TÉRREA (CASA ISOLADA), FCK = 25 MPA. AF_11/2022</t>
  </si>
  <si>
    <t>3.563,05</t>
  </si>
  <si>
    <t>COMPOSIÇÃO PARAMÉTRICA PARA EXECUÇÃO DE ESTRUTURAS DE CONCRETO ARMADO, PARA EDIFICAÇÃO HABITACIONAL UNIFAMILIAR TÉRREA (CASA EM EMPREENDIMENTOS), FCK = 25 MPA. AF_11/2022</t>
  </si>
  <si>
    <t>2.838,18</t>
  </si>
  <si>
    <t>COMPOSIÇÃO PARAMÉTRICA PARA EXECUÇÃO DE ESTRUTURAS DE CONCRETO ARMADO, PARA EDIFICAÇÃO INSTITUCIONAL TÉRREA, FCK = 25 MPA. AF_11/2022</t>
  </si>
  <si>
    <t>2.724,56</t>
  </si>
  <si>
    <t>COMPOSIÇÃO PARAMÉTRICA PARA EXECUÇÃO DE ESCADA EM CONCRETO ARMADO, MOLDADA IN LOCO, FCK = 25 MPA. AF_11/2022</t>
  </si>
  <si>
    <t>4.490,18</t>
  </si>
  <si>
    <t>COMPOSIÇÃO PARAMÉTRICA PARA EXECUÇÃO DE ESTRUTURAS DE CONCRETO ARMADO CONVENCIONAL, PARA EDIFICAÇÃO HABITACIONAL MULTIFAMILIAR (PRÉDIO), DE 5 A 8 PAVIMENTOS, FCK = 25 MPA. AF_11/2022</t>
  </si>
  <si>
    <t>2.635,87</t>
  </si>
  <si>
    <t>IMPERMEABILIZAÇÃO DE PISO COM ARGAMASSA DE CIMENTO E AREIA, COM ADITIVO IMPERMEABILIZANTE, E = 2CM. AF_06/2018</t>
  </si>
  <si>
    <t>56,32</t>
  </si>
  <si>
    <t>IMPERMEABILIZAÇÃO DE PAREDES COM ARGAMASSA DE CIMENTO E AREIA, COM ADITIVO IMPERMEABILIZANTE, E = 2CM. AF_06/2018</t>
  </si>
  <si>
    <t>51,48</t>
  </si>
  <si>
    <t>IMPERMEABILIZAÇÃO DE FLOREIRA OU VIGA BALDRAME COM ARGAMASSA DE CIMENTO E AREIA, COM ADITIVO IMPERMEABILIZANTE, E = 2 CM. AF_06/2018</t>
  </si>
  <si>
    <t>48,35</t>
  </si>
  <si>
    <t>IMPERMEABILIZAÇÃO DE SUPERFÍCIE COM ARGAMASSA POLIMÉRICA / MEMBRANA ACRÍLICA, 3 DEMÃOS. AF_06/2018</t>
  </si>
  <si>
    <t>IMPERMEABILIZAÇÃO DE SUPERFÍCIE COM ARGAMASSA POLIMÉRICA / MEMBRANA ACRÍLICA, 4 DEMÃOS, REFORÇADA COM VÉU DE POLIÉSTER (MAV). AF_06/2018</t>
  </si>
  <si>
    <t>57,00</t>
  </si>
  <si>
    <t>TRATAMENTO DE RALO OU PONTO EMERGENTE COM ARGAMASSA POLIMÉRICA / MEMBRANA ACRÍLICA REFORÇADO COM VÉU DE POLIÉSTER (MAV). AF_06/2018</t>
  </si>
  <si>
    <t>8,57</t>
  </si>
  <si>
    <t>TRATAMENTO DE RODAPÉ COM VÉU DE POLIÉSTER. AF_06/2018</t>
  </si>
  <si>
    <t>4,94</t>
  </si>
  <si>
    <t>IMPERMEABILIZAÇÃO DE SUPERFÍCIE COM MANTA ASFÁLTICA, UMA CAMADA, INCLUSIVE APLICAÇÃO DE PRIMER ASFÁLTICO, E=3MM. AF_06/2018</t>
  </si>
  <si>
    <t>108,51</t>
  </si>
  <si>
    <t>IMPERMEABILIZAÇÃO DE SUPERFÍCIE COM MANTA ASFÁLTICA, DUAS CAMADAS, INCLUSIVE APLICAÇÃO DE PRIMER ASFÁLTICO, E=3MM E E=4MM. AF_06/2018</t>
  </si>
  <si>
    <t>196,58</t>
  </si>
  <si>
    <t>IMPERMEABILIZAÇÃO DE SUPERFÍCIE COM MEMBRANA À BASE DE POLIURETANO, 2 DEMÃOS. AF_06/2018</t>
  </si>
  <si>
    <t>128,50</t>
  </si>
  <si>
    <t>IMPERMEABILIZAÇÃO DE SUPERFÍCIE COM MEMBRANA À BASE DE RESINA ACRÍLICA, 3 DEMÃOS. AF_06/2018</t>
  </si>
  <si>
    <t>48,71</t>
  </si>
  <si>
    <t>IMPERMEABILIZAÇÃO DE SUPERFÍCIE COM EMULSÃO ASFÁLTICA, 2 DEMÃOS AF_06/2018</t>
  </si>
  <si>
    <t>44,08</t>
  </si>
  <si>
    <t>PROTEÇÃO MECÂNICA DE SUPERFÍCIE HORIZONTAL COM ARGAMASSA DE CIMENTO E AREIA, TRAÇO 1:3, E=2CM. AF_06/2018</t>
  </si>
  <si>
    <t>38,51</t>
  </si>
  <si>
    <t>PROTEÇÃO MECÂNICA DE SUPERFÍCIE VERTICAL COM ARGAMASSA DE CIMENTO E AREIA, TRAÇO 1:3, E=2CM. AF_06/2018</t>
  </si>
  <si>
    <t>54,53</t>
  </si>
  <si>
    <t>PROTEÇÃO MECÂNICA DE SUPERFICIE HORIZONTAL COM ARGAMASSA DE CIMENTO E AREIA, TRAÇO 1:3, E=3CM. AF_06/2018</t>
  </si>
  <si>
    <t>56,01</t>
  </si>
  <si>
    <t>PROTEÇÃO MECÂNICA DE SUPERFÍCIE VERTICAL COM ARGAMASSA DE CIMENTO E AREIA, TRAÇO 1:3, E=3CM. AF_06/2018</t>
  </si>
  <si>
    <t>72,02</t>
  </si>
  <si>
    <t>PROTEÇÃO MECÂNICA DE SUPERFICIE HORIZONTAL COM ARGAMASSA DE CIMENTO E AREIA, TRAÇO 1:3, E=4CM. AF_06/2018</t>
  </si>
  <si>
    <t>72,75</t>
  </si>
  <si>
    <t>PROTEÇÃO MECÂNICA DE SUPERFÍCIE VERTICAL COM ARGAMASSA DE CIMENTO E AREIA, TRAÇO 1:3, E=4CM. AF_06/2018</t>
  </si>
  <si>
    <t>88,74</t>
  </si>
  <si>
    <t>PROTEÇÃO MECÂNICA DE SUPERFICIE HORIZONTAL COM ARGAMASSA DE CIMENTO E AREIA, TRAÇO 1:3, E=5CM. AF_06/2018</t>
  </si>
  <si>
    <t>90,21</t>
  </si>
  <si>
    <t>PROTEÇÃO MECÂNICA DE SUPERFÍCIE VERTICAL COM ARGAMASSA DE CIMENTO E AREIA, TRAÇO 1:3, E=5CM. AF_06/2018</t>
  </si>
  <si>
    <t>106,26</t>
  </si>
  <si>
    <t>PROTEÇÃO MECÂNICA DE SUPERFICIE HORIZONTAL COM CONCRETO 15 MPA, E=4CM. AF_06/2018</t>
  </si>
  <si>
    <t>45,68</t>
  </si>
  <si>
    <t>PROTEÇÃO MECÂNICA DE SUPERFICIE HORIZONTAL COM CONCRETO 15 MPA, E=5CM. AF_06/2018</t>
  </si>
  <si>
    <t>PROTEÇÃO MECÂNICA DE SUPERFÍCIE VERTICAL COM CONCRETO 15 MPA, E=5CM. AF_06/2018</t>
  </si>
  <si>
    <t>72,03</t>
  </si>
  <si>
    <t>ELETRODUTO FLEXÍVEL CORRUGADO, PVC, DN 20 MM (1/2"), PARA CIRCUITOS TERMINAIS, INSTALADO EM FORRO - FORNECIMENTO E INSTALAÇÃO. AF_03/2023</t>
  </si>
  <si>
    <t>12,04</t>
  </si>
  <si>
    <t>ELETRODUTO FLEXÍVEL CORRUGADO REFORÇADO, PVC, DN 20 MM (1/2"), PARA CIRCUITOS TERMINAIS, INSTALADO EM FORRO - FORNECIMENTO E INSTALAÇÃO. AF_03/2023</t>
  </si>
  <si>
    <t>12,59</t>
  </si>
  <si>
    <t>ELETRODUTO FLEXÍVEL CORRUGADO, PVC, DN 25 MM (3/4"), PARA CIRCUITOS TERMINAIS, INSTALADO EM FORRO - FORNECIMENTO E INSTALAÇÃO. AF_03/2023</t>
  </si>
  <si>
    <t>12,97</t>
  </si>
  <si>
    <t>ELETRODUTO FLEXÍVEL CORRUGADO REFORÇADO, PVC, DN 25 MM (3/4"), PARA CIRCUITOS TERMINAIS, INSTALADO EM FORRO - FORNECIMENTO E INSTALAÇÃO. AF_03/2023</t>
  </si>
  <si>
    <t>14,39</t>
  </si>
  <si>
    <t>ELETRODUTO FLEXÍVEL CORRUGADO, PVC, DN 32 MM (1"), PARA CIRCUITOS TERMINAIS, INSTALADO EM FORRO - FORNECIMENTO E INSTALAÇÃO. AF_03/2023</t>
  </si>
  <si>
    <t>15,81</t>
  </si>
  <si>
    <t>ELETRODUTO FLEXÍVEL CORRUGADO REFORÇADO, PVC, DN 32 MM (1"), PARA CIRCUITOS TERMINAIS, INSTALADO EM FORRO - FORNECIMENTO E INSTALAÇÃO. AF_03/2023</t>
  </si>
  <si>
    <t>19,12</t>
  </si>
  <si>
    <t>ELETRODUTO FLEXÍVEL LISO, PEAD, DN 32 MM (1"), PARA CIRCUITOS TERMINAIS, INSTALADO EM FORRO - FORNECIMENTO E INSTALAÇÃO. AF_03/2023</t>
  </si>
  <si>
    <t>15,75</t>
  </si>
  <si>
    <t>ELETRODUTO FLEXÍVEL CORRUGADO, PEAD, DN 40 MM (1 1/4"), PARA CIRCUITOS TERMINAIS, INSTALADO EM FORRO - FORNECIMENTO E INSTALAÇÃO. AF_03/2023</t>
  </si>
  <si>
    <t>ELETRODUTO FLEXÍVEL LISO, PEAD, DN 40 MM (1 1/4"), PARA CIRCUITOS TERMINAIS, INSTALADO EM FORRO - FORNECIMENTO E INSTALAÇÃO. AF_03/2023</t>
  </si>
  <si>
    <t>18,20</t>
  </si>
  <si>
    <t>ELETRODUTO FLEXÍVEL CORRUGADO, PVC, DN 20 MM (1/2"), PARA CIRCUITOS TERMINAIS, INSTALADO EM LAJE - FORNECIMENTO E INSTALAÇÃO. AF_03/2023</t>
  </si>
  <si>
    <t>6,50</t>
  </si>
  <si>
    <t>ELETRODUTO FLEXÍVEL CORRUGADO REFORÇADO, PVC, DN 20 MM (1/2"), PARA CIRCUITOS TERMINAIS, INSTALADO EM LAJE - FORNECIMENTO E INSTALAÇÃO. AF_03/2023</t>
  </si>
  <si>
    <t>7,05</t>
  </si>
  <si>
    <t>ELETRODUTO FLEXÍVEL CORRUGADO, PVC, DN 25 MM (3/4"), PARA CIRCUITOS TERMINAIS, INSTALADO EM LAJE - FORNECIMENTO E INSTALAÇÃO. AF_03/2023</t>
  </si>
  <si>
    <t>7,36</t>
  </si>
  <si>
    <t>ELETRODUTO FLEXÍVEL CORRUGADO REFORÇADO, PVC, DN 25 MM (3/4"), PARA CIRCUITOS TERMINAIS, INSTALADO EM LAJE - FORNECIMENTO E INSTALAÇÃO. AF_03/2023</t>
  </si>
  <si>
    <t>8,78</t>
  </si>
  <si>
    <t>ELETRODUTO FLEXÍVEL CORRUGADO, PVC, DN 32 MM (1"), PARA CIRCUITOS TERMINAIS, INSTALADO EM LAJE - FORNECIMENTO E INSTALAÇÃO. AF_03/2023</t>
  </si>
  <si>
    <t>ELETRODUTO FLEXÍVEL CORRUGADO REFORÇADO, PVC, DN 32 MM (1"), PARA CIRCUITOS TERMINAIS, INSTALADO EM LAJE - FORNECIMENTO E INSTALAÇÃO. AF_03/2023</t>
  </si>
  <si>
    <t>13,59</t>
  </si>
  <si>
    <t>ELETRODUTO FLEXÍVEL LISO, PEAD, DN 32 MM (1"), PARA CIRCUITOS TERMINAIS, INSTALADO EM LAJE - FORNECIMENTO E INSTALAÇÃO. AF_03/2023</t>
  </si>
  <si>
    <t>10,22</t>
  </si>
  <si>
    <t>ELETRODUTO FLEXÍVEL CORRUGADO, PEAD, DN 40 MM (1 1/4"), PARA CIRCUITOS TERMINAIS, INSTALADO EM LAJE - FORNECIMENTO E INSTALAÇÃO. AF_03/2023</t>
  </si>
  <si>
    <t>13,70</t>
  </si>
  <si>
    <t>ELETRODUTO FLEXÍVEL LISO, PEAD, DN 40 MM (1 1/4"), PARA CIRCUITOS TERMINAIS, INSTALADO EM LAJE - FORNECIMENTO E INSTALAÇÃO. AF_03/2023</t>
  </si>
  <si>
    <t>ELETRODUTO FLEXÍVEL CORRUGADO, PVC, DN 20 MM (1/2"), PARA CIRCUITOS TERMINAIS, INSTALADO EM PAREDE - FORNECIMENTO E INSTALAÇÃO. AF_03/2023</t>
  </si>
  <si>
    <t>ELETRODUTO FLEXÍVEL CORRUGADO REFORÇADO, PVC, DN 20 MM (1/2"), PARA CIRCUITOS TERMINAIS, INSTALADO EM PAREDE - FORNECIMENTO E INSTALAÇÃO. AF_03/2023</t>
  </si>
  <si>
    <t>10,87</t>
  </si>
  <si>
    <t>ELETRODUTO FLEXÍVEL CORRUGADO, PVC, DN 25 MM (3/4"), PARA CIRCUITOS TERMINAIS, INSTALADO EM PAREDE - FORNECIMENTO E INSTALAÇÃO. AF_03/2023</t>
  </si>
  <si>
    <t>11,22</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</si>
  <si>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</si>
  <si>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</si>
  <si>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13,96</t>
  </si>
  <si>
    <t>ELETRODUTO FLEXÍVEL CORRUGADO REFORÇADO, PVC, DN 32 MM (1"), PARA CIRCUITOS TERMINAIS, INSTALADO EM PAREDE - FORNECIMENTO E INSTALAÇÃO. AF_03/2023</t>
  </si>
  <si>
    <t>ELETRODUTO FLEXÍVEL LISO, PEAD, DN 32 MM (1"), PARA CIRCUITOS TERMINAIS, INSTALADO EM PAREDE - FORNECIMENTO E INSTALAÇÃO. AF_03/2023</t>
  </si>
  <si>
    <t>13,91</t>
  </si>
  <si>
    <t>ELETRODUTO FLEXÍVEL CORRUGADO, PEAD, DN 40 MM (1 1/4"), PARA CIRCUITOS TERMINAIS, INSTALADO EM PAREDE - FORNECIMENTO E INSTALAÇÃO. AF_03/2023</t>
  </si>
  <si>
    <t>17,19</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</si>
  <si>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</si>
  <si>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</si>
  <si>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10,65</t>
  </si>
  <si>
    <t>ELETRODUTO RÍGIDO ROSCÁVEL, PVC, DN 25 MM (3/4"), PARA CIRCUITOS TERMINAIS, INSTALADO EM FORRO - FORNECIMENTO E INSTALAÇÃO. AF_03/2023</t>
  </si>
  <si>
    <t>12,49</t>
  </si>
  <si>
    <t>ELETRODUTO RÍGIDO ROSCÁVEL, PVC, DN 32 MM (1"), PARA CIRCUITOS TERMINAIS, INSTALADO EM FORRO - FORNECIMENTO E INSTALAÇÃO. AF_03/2023</t>
  </si>
  <si>
    <t>16,47</t>
  </si>
  <si>
    <t>ELETRODUTO RÍGIDO ROSCÁVEL, PVC, DN 40 MM (1 1/4"), PARA CIRCUITOS TERMINAIS, INSTALADO EM FORRO - FORNECIMENTO E INSTALAÇÃO. AF_03/2023</t>
  </si>
  <si>
    <t>20,44</t>
  </si>
  <si>
    <t>ELETRODUTO RÍGIDO ROSCÁVEL, PVC, DN 20 MM (1/2"), PARA CIRCUITOS TERMINAIS, INSTALADO EM LAJE - FORNECIMENTO E INSTALAÇÃO. AF_03/2023</t>
  </si>
  <si>
    <t>ELETRODUTO RÍGIDO ROSCÁVEL, PVC, DN 25 MM (3/4"), PARA CIRCUITOS TERMINAIS, INSTALADO EM LAJE - FORNECIMENTO E INSTALAÇÃO. AF_03/2023</t>
  </si>
  <si>
    <t>10,91</t>
  </si>
  <si>
    <t>ELETRODUTO RÍGIDO ROSCÁVEL, PVC, DN 32 MM (1"), PARA CIRCUITOS TERMINAIS, INSTALADO EM LAJE - FORNECIMENTO E INSTALAÇÃO. AF_03/2023</t>
  </si>
  <si>
    <t>ELETRODUTO RÍGIDO ROSCÁVEL, PVC, DN 40 MM (1 1/4"), PARA CIRCUITOS TERMINAIS, INSTALADO EM LAJE - FORNECIMENTO E INSTALAÇÃO. AF_03/2023</t>
  </si>
  <si>
    <t>18,81</t>
  </si>
  <si>
    <t>ELETRODUTO RÍGIDO ROSCÁVEL, PVC, DN 20 MM (1/2"), PARA CIRCUITOS TERMINAIS, INSTALADO EM PAREDE - FORNECIMENTO E INSTALAÇÃO. AF_03/2023</t>
  </si>
  <si>
    <t>14,42</t>
  </si>
  <si>
    <t>ELETRODUTO RÍGIDO ROSCÁVEL, PVC, DN 25 MM (3/4"), PARA CIRCUITOS TERMINAIS, INSTALADO EM PAREDE - FORNECIMENTO E INSTALAÇÃO. AF_03/2023</t>
  </si>
  <si>
    <t>16,26</t>
  </si>
  <si>
    <t>ELETRODUTO RÍGIDO ROSCÁVEL, PVC, DN 32 MM (1"), PARA CIRCUITOS TERMINAIS, INSTALADO EM PAREDE - FORNECIMENTO E INSTALAÇÃO. AF_03/2023</t>
  </si>
  <si>
    <t>20,24</t>
  </si>
  <si>
    <t>ELETRODUTO RÍGIDO ROSCÁVEL, PVC, DN 40 MM (1 1/4"), PARA CIRCUITOS TERMINAIS, INSTALADO EM PAREDE - FORNECIMENTO E INSTALAÇÃO. AF_03/2023</t>
  </si>
  <si>
    <t>24,14</t>
  </si>
  <si>
    <t>ELETRODUTO RÍGIDO ROSCÁVEL, PVC, DN 50 MM (1 1/2"), PARA REDE ENTERRADA DE DISTRIBUIÇÃO DE ENERGIA ELÉTRICA - FORNECIMENTO E INSTALAÇÃO. AF_12/2021</t>
  </si>
  <si>
    <t>19,07</t>
  </si>
  <si>
    <t>ELETRODUTO RÍGIDO ROSCÁVEL, PVC, DN 60 MM (2"), PARA REDE ENTERRADA DE DISTRIBUIÇÃO DE ENERGIA ELÉTRICA - FORNECIMENTO E INSTALAÇÃO. AF_12/2021</t>
  </si>
  <si>
    <t>27,62</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</si>
  <si>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</si>
  <si>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</si>
  <si>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46,33</t>
  </si>
  <si>
    <t>ELETRODUTO RÍGIDO ROSCÁVEL, PVC, DN 110 MM (4"), PARA REDE ENTERRADA DE DISTRIBUIÇÃO DE ENERGIA ELÉTRICA - FORNECIMENTO E INSTALAÇÃO. AF_12/2021</t>
  </si>
  <si>
    <t>69,34</t>
  </si>
  <si>
    <t>ELETRODUTO RÍGIDO SOLDÁVEL, PVC, DN 20 MM (½''), APARENTE - FORNECIMENTO E INSTALAÇÃO. AF_10/2022</t>
  </si>
  <si>
    <t>ELETRODUTO RÍGIDO SOLDÁVEL, PVC, DN 25 MM (3/4''), APARENTE - FORNECIMENTO E INSTALAÇÃO. AF_10/2022</t>
  </si>
  <si>
    <t>ELETRODUTO RÍGIDO SOLDÁVEL, PVC, DN 32 MM (1''), APARENTE - FORNECIMENTO E INSTALAÇÃO. AF_10/2022</t>
  </si>
  <si>
    <t>21,99</t>
  </si>
  <si>
    <t>ELETRODUTO FLEXÍVEL CORRUGADO, PEAD, DN 50 (1 1/2"), PARA REDE ENTERRADA DE DISTRIBUIÇÃO DE ENERGIA ELÉTRICA - FORNECIMENTO E INSTALAÇÃO. AF_12/2021</t>
  </si>
  <si>
    <t>12,30</t>
  </si>
  <si>
    <t>ELETRODUTO FLEXÍVEL CORRUGADO, PEAD, DN 63 (2"), PARA REDE ENTERRADA DE DISTRIBUIÇÃO DE ENERGIA ELÉTRICA - FORNECIMENTO E INSTALAÇÃO. AF_12/2021</t>
  </si>
  <si>
    <t>17,54</t>
  </si>
  <si>
    <t>ELETRODUTO FLEXÍVEL CORRUGADO, PEAD, DN 90 (3"), PARA REDE ENTERRADA DE DISTRIBUIÇÃO DE ENERGIA ELÉTRICA - FORNECIMENTO E INSTALAÇÃO. AF_12/2021</t>
  </si>
  <si>
    <t>25,81</t>
  </si>
  <si>
    <t>ELETRODUTO FLEXÍVEL CORRUGADO, PEAD, DN 100 (4"), PARA REDE ENTERRADA DE DISTRIBUIÇÃO DE ENERGIA ELÉTRICA - FORNECIMENTO E INSTALAÇÃO. AF_12/2021</t>
  </si>
  <si>
    <t>33,46</t>
  </si>
  <si>
    <t>LUVA PARA ELETRODUTO, PVC, ROSCÁVEL, DN 20 MM (1/2"), PARA CIRCUITOS TERMINAIS, INSTALADA EM FORRO - FORNECIMENTO E INSTALAÇÃO. AF_03/2023</t>
  </si>
  <si>
    <t>9,06</t>
  </si>
  <si>
    <t>LUVA PARA ELETRODUTO, PVC, ROSCÁVEL, DN 25 MM (3/4"), PARA CIRCUITOS TERMINAIS, INSTALADA EM FORRO - FORNECIMENTO E INSTALAÇÃO. AF_03/2023</t>
  </si>
  <si>
    <t>10,66</t>
  </si>
  <si>
    <t>LUVA PARA ELETRODUTO, PVC, ROSCÁVEL, DN 32 MM (1"), PARA CIRCUITOS TERMINAIS, INSTALADA EM FORRO - FORNECIMENTO E INSTALAÇÃO. AF_03/2023</t>
  </si>
  <si>
    <t>12,86</t>
  </si>
  <si>
    <t>LUVA PARA ELETRODUTO, PVC, ROSCÁVEL, DN 40 MM (1 1/4"), PARA CIRCUITOS TERMINAIS, INSTALADA EM FORRO - FORNECIMENTO E INSTALAÇÃO. AF_03/2023</t>
  </si>
  <si>
    <t>15,91</t>
  </si>
  <si>
    <t>LUVA PARA ELETRODUTO, PVC, ROSCÁVEL, DN 20 MM (1/2"), PARA CIRCUITOS TERMINAIS, INSTALADA EM LAJE - FORNECIMENTO E INSTALAÇÃO. AF_03/2023</t>
  </si>
  <si>
    <t>7,17</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</si>
  <si>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</si>
  <si>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</si>
  <si>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10,97</t>
  </si>
  <si>
    <t>LUVA PARA ELETRODUTO, PVC, ROSCÁVEL, DN 40 MM (1 1/4"), PARA CIRCUITOS TERMINAIS, INSTALADA EM LAJE - FORNECIMENTO E INSTALAÇÃO. AF_03/2023</t>
  </si>
  <si>
    <t>14,02</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</si>
  <si>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</si>
  <si>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</si>
  <si>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14,57</t>
  </si>
  <si>
    <t>LUVA PARA ELETRODUTO, PVC, ROSCÁVEL, DN 32 MM (1"), PARA CIRCUITOS TERMINAIS, INSTALADA EM PAREDE - FORNECIMENTO E INSTALAÇÃO. AF_03/2023</t>
  </si>
  <si>
    <t>LUVA PARA ELETRODUTO, PVC, ROSCÁVEL, DN 40 MM (1 1/4"), PARA CIRCUITOS TERMINAIS, INSTALADA EM PAREDE - FORNECIMENTO E INSTALAÇÃO. AF_03/2023</t>
  </si>
  <si>
    <t>19,68</t>
  </si>
  <si>
    <t>CURVA 90 GRAUS PARA ELETRODUTO, PVC, ROSCÁVEL, DN 20 MM (1/2"), PARA CIRCUITOS TERMINAIS, INSTALADA EM FORRO - FORNECIMENTO E INSTALAÇÃO. AF_03/2023</t>
  </si>
  <si>
    <t>15,84</t>
  </si>
  <si>
    <t>CURVA 180 GRAUS PARA ELETRODUTO, PVC, ROSCÁVEL, DN 20 MM (1/2"), PARA CIRCUITOS TERMINAIS, INSTALADA EM FORRO - FORNECIMENTO E INSTALAÇÃO. AF_03/2023</t>
  </si>
  <si>
    <t>15,41</t>
  </si>
  <si>
    <t>CURVA 90 GRAUS PARA ELETRODUTO, PVC, ROSCÁVEL, DN 25 MM (3/4"), PARA CIRCUITOS TERMINAIS, INSTALADA EM FORRO - FORNECIMENTO E INSTALAÇÃO. AF_03/2023</t>
  </si>
  <si>
    <t>17,45</t>
  </si>
  <si>
    <t>CURVA 180 GRAUS PARA ELETRODUTO, PVC, ROSCÁVEL, DN 25 MM (3/4"), PARA CIRCUITOS TERMINAIS, INSTALADA EM FORRO - FORNECIMENTO E INSTALAÇÃO. AF_03/2023</t>
  </si>
  <si>
    <t>20,35</t>
  </si>
  <si>
    <t>CURVA 90 GRAUS PARA ELETRODUTO, PVC, ROSCÁVEL, DN 32 MM (1"), PARA CIRCUITOS TERMINAIS, INSTALADA EM FORRO - FORNECIMENTO E INSTALAÇÃO. AF_03/2023</t>
  </si>
  <si>
    <t>21,75</t>
  </si>
  <si>
    <t>CURVA 180 GRAUS PARA ELETRODUTO, PVC, ROSCÁVEL, DN 32 MM (1"), PARA CIRCUITOS TERMINAIS, INSTALADA EM FORRO - FORNECIMENTO E INSTALAÇÃO. AF_03/2023</t>
  </si>
  <si>
    <t>24,69</t>
  </si>
  <si>
    <t>CURVA 90 GRAUS PARA ELETRODUTO, PVC, ROSCÁVEL, DN 40 MM (1 1/4"), PARA CIRCUITOS TERMINAIS, INSTALADA EM FORRO - FORNECIMENTO E INSTALAÇÃO. AF_03/2023</t>
  </si>
  <si>
    <t>25,02</t>
  </si>
  <si>
    <t>CURVA 180 GRAUS PARA ELETRODUTO, PVC, ROSCÁVEL, DN 40 MM (1 1/4"), PARA CIRCUITOS TERMINAIS, INSTALADA EM FORRO - FORNECIMENTO E INSTALAÇÃO. AF_03/2023</t>
  </si>
  <si>
    <t>28,17</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</si>
  <si>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</si>
  <si>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</si>
  <si>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</si>
  <si>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14,59</t>
  </si>
  <si>
    <t>CURVA 180 GRAUS PARA ELETRODUTO, PVC, ROSCÁVEL, DN 25 MM (3/4"), PARA CIRCUITOS TERMINAIS, INSTALADA EM LAJE - FORNECIMENTO E INSTALAÇÃO. AF_03/2023</t>
  </si>
  <si>
    <t>17,49</t>
  </si>
  <si>
    <t>CURVA 90 GRAUS PARA ELETRODUTO, PVC, ROSCÁVEL, DN 32 MM (1"), PARA CIRCUITOS TERMINAIS, INSTALADA EM LAJE - FORNECIMENTO E INSTALAÇÃO. AF_03/2023</t>
  </si>
  <si>
    <t>18,89</t>
  </si>
  <si>
    <t>CURVA 180 GRAUS PARA ELETRODUTO, PVC, ROSCÁVEL, DN 32 MM (1"), PARA CIRCUITOS TERMINAIS, INSTALADA EM LAJE - FORNECIMENTO E INSTALAÇÃO. AF_03/2023</t>
  </si>
  <si>
    <t>21,83</t>
  </si>
  <si>
    <t>CURVA 90 GRAUS PARA ELETRODUTO, PVC, ROSCÁVEL, DN 40 MM (1 1/4"), PARA CIRCUITOS TERMINAIS, INSTALADA EM LAJE - FORNECIMENTO E INSTALAÇÃO. AF_03/2023</t>
  </si>
  <si>
    <t>22,22</t>
  </si>
  <si>
    <t>CURVA 180 GRAUS PARA ELETRODUTO, PVC, ROSCÁVEL, DN 40 MM (1 1/4"), PARA CIRCUITOS TERMINAIS, INSTALADA EM LAJE - FORNECIMENTO E INSTALAÇÃO. AF_03/2023</t>
  </si>
  <si>
    <t>25,37</t>
  </si>
  <si>
    <t>CURVA 90 GRAUS PARA ELETRODUTO, PVC, ROSCÁVEL, DN 20 MM (1/2"), PARA CIRCUITOS TERMINAIS, INSTALADA EM PAREDE - FORNECIMENTO E INSTALAÇÃO. AF_03/2023</t>
  </si>
  <si>
    <t>21,69</t>
  </si>
  <si>
    <t>CURVA 180 GRAUS PARA ELETRODUTO, PVC, ROSCÁVEL, DN 20 MM (1/2"), PARA CIRCUITOS TERMINAIS, INSTALADA EM PAREDE - FORNECIMENTO E INSTALAÇÃO. AF_03/2023</t>
  </si>
  <si>
    <t>21,26</t>
  </si>
  <si>
    <t>CURVA 90 GRAUS PARA ELETRODUTO, PVC, ROSCÁVEL, DN 25 MM (3/4"), PARA CIRCUITOS TERMINAIS, INSTALADA EM PAREDE - FORNECIMENTO E INSTALAÇÃO. AF_03/2023</t>
  </si>
  <si>
    <t>23,24</t>
  </si>
  <si>
    <t>CURVA 180 GRAUS PARA ELETRODUTO, PVC, ROSCÁVEL, DN 25 MM (3/4"), PARA CIRCUITOS TERMINAIS, INSTALADA EM PAREDE - FORNECIMENTO E INSTALAÇÃO. AF_03/2023</t>
  </si>
  <si>
    <t>26,14</t>
  </si>
  <si>
    <t>CURVA 90 GRAUS PARA ELETRODUTO, PVC, ROSCÁVEL, DN 32 MM (1"), PARA CIRCUITOS TERMINAIS, INSTALADA EM PAREDE - FORNECIMENTO E INSTALAÇÃO. AF_03/2023</t>
  </si>
  <si>
    <t>CURVA 180 GRAUS PARA ELETRODUTO, PVC, ROSCÁVEL, DN 32 MM (1"), PARA CIRCUITOS TERMINAIS, INSTALADA EM PAREDE - FORNECIMENTO E INSTALAÇÃO. AF_03/2023</t>
  </si>
  <si>
    <t>30,42</t>
  </si>
  <si>
    <t>CURVA 90 GRAUS PARA ELETRODUTO, PVC, ROSCÁVEL, DN 40 MM (1 1/4"), PARA CIRCUITOS TERMINAIS, INSTALADA EM PAREDE - FORNECIMENTO E INSTALAÇÃO. AF_03/2023</t>
  </si>
  <si>
    <t>30,67</t>
  </si>
  <si>
    <t>CURVA 180 GRAUS PARA ELETRODUTO, PVC, ROSCÁVEL, DN 40 MM (1 1/4"), PARA CIRCUITOS TERMINAIS, INSTALADA EM PAREDE - FORNECIMENTO E INSTALAÇÃO. AF_03/2023</t>
  </si>
  <si>
    <t>33,82</t>
  </si>
  <si>
    <t>LUVA PARA ELETRODUTO, PVC, ROSCÁVEL, DN 50 MM (1 1/2"), PARA REDE ENTERRADA DE DISTRIBUIÇÃO DE ENERGIA ELÉTRICA - FORNECIMENTO E INSTALAÇÃO. AF_12/2021</t>
  </si>
  <si>
    <t>19,83</t>
  </si>
  <si>
    <t>LUVA PARA ELETRODUTO, PVC, ROSCÁVEL, DN 60 MM (2"), PARA REDE ENTERRADA DE DISTRIBUIÇÃO DE ENERGIA ELÉTRICA - FORNECIMENTO E INSTALAÇÃO. AF_12/2021</t>
  </si>
  <si>
    <t>24,36</t>
  </si>
  <si>
    <t>LUVA PARA ELETRODUTO, PVC, ROSCÁVEL, DN 75 MM (2 1/2"), PARA REDE ENTERRADA DE DISTRIBUIÇÃO DE ENERGIA ELÉTRICA - FORNECIMENTO E INSTALAÇÃO. AF_12/2021</t>
  </si>
  <si>
    <t>36,91</t>
  </si>
  <si>
    <t>LUVA PARA ELETRODUTO, PVC, ROSCÁVEL, DN 85 MM (3"), PARA REDE ENTERRADA DE DISTRIBUIÇÃO DE ENERGIA ELÉTRICA - FORNECIMENTO E INSTALAÇÃO. AF_12/2021</t>
  </si>
  <si>
    <t>44,88</t>
  </si>
  <si>
    <t>LUVA PARA ELETRODUTO, PVC, ROSCÁVEL, DN 110 MM (4"), PARA REDE ENTERRADA DE DISTRIBUIÇÃO DE ENERGIA ELÉTRICA - FORNECIMENTO E INSTALAÇÃO. AF_12/2021</t>
  </si>
  <si>
    <t>67,48</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</si>
  <si>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</si>
  <si>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</si>
  <si>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38,81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</si>
  <si>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</si>
  <si>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</si>
  <si>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68,21</t>
  </si>
  <si>
    <t>CURVA 90 GRAUS PARA ELETRODUTO, PVC, ROSCÁVEL, DN 110 MM (4"), PARA REDE ENTERRADA DE DISTRIBUIÇÃO DE ENERGIA ELÉTRICA - FORNECIMENTO E INSTALAÇÃO. AF_12/2021</t>
  </si>
  <si>
    <t>111,55</t>
  </si>
  <si>
    <t>CURVA 135 GRAUS PARA ELETRODUTO, PVC, ROSCÁVEL, DN 25 MM (3/4"), PARA CIRCUITOS TERMINAIS, INSTALADA EM FORRO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</si>
  <si>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</si>
  <si>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PAREDE - FORNECIMENTO E INSTALAÇÃO. AF_03/2023</t>
  </si>
  <si>
    <t>22,92</t>
  </si>
  <si>
    <t>CONDULETE DE PVC, TIPO E, PARA ELETRODUTO DE PVC SOLDÁVEL DN 20 MM (1/2''), APARENTE - FORNECIMENTO E INSTALAÇÃO. AF_10/2022</t>
  </si>
  <si>
    <t>28,61</t>
  </si>
  <si>
    <t>CABO DE COBRE FLEXÍVEL ISOLADO, 1,5 MM², ANTI-CHAMA 450/750 V, PARA CIRCUITOS TERMINAIS - FORNECIMENTO E INSTALAÇÃO. AF_03/2023</t>
  </si>
  <si>
    <t>3,11</t>
  </si>
  <si>
    <t>CABO DE COBRE FLEXÍVEL ISOLADO, 1,5 MM², ANTI-CHAMA 0,6/1,0 KV, PARA CIRCUITOS TERMINAIS - FORNECIMENTO E INSTALAÇÃO. AF_03/2023</t>
  </si>
  <si>
    <t>3,65</t>
  </si>
  <si>
    <t>CABO DE COBRE FLEXÍVEL ISOLADO, 2,5 MM², ANTI-CHAMA 450/750 V, PARA CIRCUITOS TERMINAIS - FORNECIMENTO E INSTALAÇÃO. AF_03/2023</t>
  </si>
  <si>
    <t>4,39</t>
  </si>
  <si>
    <t>CABO DE COBRE FLEXÍVEL ISOLADO, 2,5 MM², ANTI-CHAMA 0,6/1,0 KV, PARA CIRCUITOS TERMINAIS - FORNECIMENTO E INSTALAÇÃO. AF_03/2023</t>
  </si>
  <si>
    <t>4,85</t>
  </si>
  <si>
    <t>CABO DE COBRE FLEXÍVEL ISOLADO, 4 MM², ANTI-CHAMA 450/750 V, PARA CIRCUITOS TERMINAIS - FORNECIMENTO E INSTALAÇÃO. AF_03/2023</t>
  </si>
  <si>
    <t>CABO DE COBRE FLEXÍVEL ISOLADO, 4 MM², ANTI-CHAMA 0,6/1,0 KV, PARA CIRCUITOS TERMINAIS - FORNECIMENTO E INSTALAÇÃO. AF_03/2023</t>
  </si>
  <si>
    <t>CABO DE COBRE FLEXÍVEL ISOLADO, 6 MM², ANTI-CHAMA 450/750 V, PARA CIRCUITOS TERMINAIS - FORNECIMENTO E INSTALAÇÃO. AF_03/2023</t>
  </si>
  <si>
    <t>9,23</t>
  </si>
  <si>
    <t>CABO DE COBRE FLEXÍVEL ISOLADO, 6 MM², ANTI-CHAMA 0,6/1,0 KV, PARA CIRCUITOS TERMINAIS - FORNECIMENTO E INSTALAÇÃO. AF_03/2023</t>
  </si>
  <si>
    <t>9,88</t>
  </si>
  <si>
    <t>CABO DE COBRE FLEXÍVEL ISOLADO, 10 MM², ANTI-CHAMA 450/750 V, PARA CIRCUITOS TERMINAIS - FORNECIMENTO E INSTALAÇÃO. AF_03/2023</t>
  </si>
  <si>
    <t>16,18</t>
  </si>
  <si>
    <t>CABO DE COBRE FLEXÍVEL ISOLADO, 10 MM², ANTI-CHAMA 0,6/1,0 KV, PARA CIRCUITOS TERMINAIS - FORNECIMENTO E INSTALAÇÃO. AF_03/2023</t>
  </si>
  <si>
    <t>15,66</t>
  </si>
  <si>
    <t>CABO DE COBRE FLEXÍVEL ISOLADO, 16 MM², ANTI-CHAMA 450/750 V, PARA CIRCUITOS TERMINAIS - FORNECIMENTO E INSTALAÇÃO. AF_03/2023</t>
  </si>
  <si>
    <t>23,44</t>
  </si>
  <si>
    <t>CABO DE COBRE FLEXÍVEL ISOLADO, 16 MM², ANTI-CHAMA 0,6/1,0 KV, PARA CIRCUITOS TERMINAIS - FORNECIMENTO E INSTALAÇÃO. AF_03/2023</t>
  </si>
  <si>
    <t>24,44</t>
  </si>
  <si>
    <t>9,89</t>
  </si>
  <si>
    <t>14,10</t>
  </si>
  <si>
    <t>14,93</t>
  </si>
  <si>
    <t>CABO DE COBRE FLEXÍVEL ISOLADO, 25 MM², ANTI-CHAMA 0,6/1,0 KV, PARA REDE ENTERRADA DE DISTRIBUIÇÃO DE ENERGIA ELÉTRICA - FORNECIMENTO E INSTALAÇÃO. AF_12/2021</t>
  </si>
  <si>
    <t>25,48</t>
  </si>
  <si>
    <t>CABO DE COBRE FLEXÍVEL ISOLADO, 35 MM², ANTI-CHAMA 0,6/1,0 KV, PARA REDE ENTERRADA DE DISTRIBUIÇÃO DE ENERGIA ELÉTRICA - FORNECIMENTO E INSTALAÇÃO. AF_12/2021</t>
  </si>
  <si>
    <t>34,93</t>
  </si>
  <si>
    <t>CABO DE COBRE FLEXÍVEL ISOLADO, 50 MM², ANTI-CHAMA 0,6/1,0 KV, PARA REDE ENTERRADA DE DISTRIBUIÇÃO DE ENERGIA ELÉTRICA - FORNECIMENTO E INSTALAÇÃO. AF_12/2021</t>
  </si>
  <si>
    <t>50,33</t>
  </si>
  <si>
    <t>CABO DE COBRE FLEXÍVEL ISOLADO, 70 MM², ANTI-CHAMA 0,6/1,0 KV, PARA REDE ENTERRADA DE DISTRIBUIÇÃO DE ENERGIA ELÉTRICA - FORNECIMENTO E INSTALAÇÃO. AF_12/2021</t>
  </si>
  <si>
    <t>69,37</t>
  </si>
  <si>
    <t>CABO DE COBRE FLEXÍVEL ISOLADO, 95 MM², ANTI-CHAMA 0,6/1,0 KV, PARA REDE ENTERRADA DE DISTRIBUIÇÃO DE ENERGIA ELÉTRICA - FORNECIMENTO E INSTALAÇÃO. AF_12/2021</t>
  </si>
  <si>
    <t>89,54</t>
  </si>
  <si>
    <t>CABO DE COBRE FLEXÍVEL ISOLADO, 120 MM², ANTI-CHAMA 0,6/1,0 KV, PARA REDE ENTERRADA DE DISTRIBUIÇÃO DE ENERGIA ELÉTRICA - FORNECIMENTO E INSTALAÇÃO. AF_12/2021</t>
  </si>
  <si>
    <t>116,06</t>
  </si>
  <si>
    <t>CABO DE COBRE FLEXÍVEL ISOLADO, 150 MM², ANTI-CHAMA 0,6/1,0 KV, PARA REDE ENTERRADA DE DISTRIBUIÇÃO DE ENERGIA ELÉTRICA - FORNECIMENTO E INSTALAÇÃO. AF_12/2021</t>
  </si>
  <si>
    <t>140,31</t>
  </si>
  <si>
    <t>CABO DE COBRE FLEXÍVEL ISOLADO, 185 MM², ANTI-CHAMA 0,6/1,0 KV, PARA REDE ENTERRADA DE DISTRIBUIÇÃO DE ENERGIA ELÉTRICA - FORNECIMENTO E INSTALAÇÃO. AF_12/2021</t>
  </si>
  <si>
    <t>171,81</t>
  </si>
  <si>
    <t>CABO DE COBRE FLEXÍVEL ISOLADO, 240 MM², ANTI-CHAMA 0,6/1,0 KV, PARA REDE ENTERRADA DE DISTRIBUIÇÃO DE ENERGIA ELÉTRICA - FORNECIMENTO E INSTALAÇÃO. AF_12/2021</t>
  </si>
  <si>
    <t>227,13</t>
  </si>
  <si>
    <t>CABO DE COBRE FLEXÍVEL ISOLADO, 300 MM², ANTI-CHAMA 0,6/1,0 KV, PARA REDE ENTERRADA DE DISTRIBUIÇÃO DE ENERGIA ELÉTRICA - FORNECIMENTO E INSTALAÇÃO. AF_12/2021</t>
  </si>
  <si>
    <t>293,27</t>
  </si>
  <si>
    <t>CABO DE COBRE ISOLADO, 10 MM², ANTI-CHAMA 450/750 V, INSTALADO EM ELETROCALHA OU PERFILADO - FORNECIMENTO E INSTALAÇÃO. AF_10/2020</t>
  </si>
  <si>
    <t>9,55</t>
  </si>
  <si>
    <t>CABO DE COBRE ISOLADO, 10 MM², ANTI-CHAMA 0,6/1 KV, INSTALADO EM ELETROCALHA OU PERFILADO - FORNECIMENTO E INSTALAÇÃO. AF_10/2020</t>
  </si>
  <si>
    <t>9,12</t>
  </si>
  <si>
    <t>CABO DE COBRE ISOLADO, 16 MM², ANTI-CHAMA 450/750 V, INSTALADO EM ELETROCALHA OU PERFILADO - FORNECIMENTO E INSTALAÇÃO. AF_10/2020</t>
  </si>
  <si>
    <t>13,71</t>
  </si>
  <si>
    <t>CABO DE COBRE ISOLADO, 16 MM², ANTI-CHAMA 0,6/1 KV, INSTALADO EM ELETROCALHA OU PERFILADO - FORNECIMENTO E INSTALAÇÃO. AF_10/2020</t>
  </si>
  <si>
    <t>CABO DE COBRE ISOLADO, 25 MM², ANTI-CHAMA 450/750 V, INSTALADO EM ELETROCALHA OU PERFILADO - FORNECIMENTO E INSTALAÇÃO. AF_10/2020</t>
  </si>
  <si>
    <t>21,49</t>
  </si>
  <si>
    <t>CABO DE COBRE ISOLADO, 25 MM², ANTI-CHAMA 0,6/1 KV, INSTALADO EM ELETROCALHA OU PERFILADO - FORNECIMENTO E INSTALAÇÃO. AF_10/2020</t>
  </si>
  <si>
    <t>22,57</t>
  </si>
  <si>
    <t>CAIXA OCTOGONAL 4" X 4", PVC, INSTALADA EM LAJE - FORNECIMENTO E INSTALAÇÃO. AF_03/2023</t>
  </si>
  <si>
    <t>23,48</t>
  </si>
  <si>
    <t>CAIXA OCTOGONAL 3" X 3", PVC, INSTALADA EM LAJE - FORNECIMENTO E INSTALAÇÃO. AF_03/2023</t>
  </si>
  <si>
    <t>20,70</t>
  </si>
  <si>
    <t>CAIXA RETANGULAR 4" X 2" ALTA (2,00 M DO PISO), PVC, INSTALADA EM PAREDE - FORNECIMENTO E INSTALAÇÃO. AF_03/2023</t>
  </si>
  <si>
    <t>39,86</t>
  </si>
  <si>
    <t>CAIXA RETANGULAR 4" X 2" MÉDIA (1,30 M DO PISO), PVC, INSTALADA EM PAREDE - FORNECIMENTO E INSTALAÇÃO. AF_03/2023</t>
  </si>
  <si>
    <t>23,00</t>
  </si>
  <si>
    <t>CAIXA RETANGULAR 4" X 2" BAIXA (0,30 M DO PISO), PVC, INSTALADA EM PAREDE - FORNECIMENTO E INSTALAÇÃO. AF_03/2023</t>
  </si>
  <si>
    <t>14,73</t>
  </si>
  <si>
    <t>CAIXA RETANGULAR 4" X 4" ALTA (2,00 M DO PISO), PVC, INSTALADA EM PAREDE - FORNECIMENTO E INSTALAÇÃO. AF_03/2023</t>
  </si>
  <si>
    <t>CAIXA RETANGULAR 4" X 4" MÉDIA (1,30 M DO PISO), PVC, INSTALADA EM PAREDE - FORNECIMENTO E INSTALAÇÃO. AF_03/2023</t>
  </si>
  <si>
    <t>27,29</t>
  </si>
  <si>
    <t>CAIXA RETANGULAR 4" X 4" BAIXA (0,30 M DO PISO), PVC, INSTALADA EM PAREDE - FORNECIMENTO E INSTALAÇÃO. AF_03/2023</t>
  </si>
  <si>
    <t>18,70</t>
  </si>
  <si>
    <t>CAIXA OCTOGONAL 4" X 4", METÁLICA, INSTALADA EM LAJE - FORNECIMENTO E INSTALAÇÃO. AF_03/2023</t>
  </si>
  <si>
    <t>CAIXA SEXTAVADA 3" X 3", METÁLICA, INSTALADA EM LAJE - FORNECIMENTO E INSTALAÇÃO. AF_03/2023</t>
  </si>
  <si>
    <t>16,01</t>
  </si>
  <si>
    <t>CAIXA RETANGULAR 4" X 2" ALTA (2,00 M DO PISO), METÁLICA, INSTALADA EM PAREDE - FORNECIMENTO E INSTALAÇÃO. AF_03/2023</t>
  </si>
  <si>
    <t>37,98</t>
  </si>
  <si>
    <t>CAIXA RETANGULAR 4" X 2" MÉDIA (1,30 M DO PISO), METÁLICA, INSTALADA EM PAREDE - FORNECIMENTO E INSTALAÇÃO. AF_03/2023</t>
  </si>
  <si>
    <t>21,12</t>
  </si>
  <si>
    <t>CAIXA RETANGULAR 4" X 2" BAIXA (0,30 M DO PISO), METÁLICA, INSTALADA EM PAREDE - FORNECIMENTO E INSTALAÇÃO. AF_03/2023</t>
  </si>
  <si>
    <t>12,85</t>
  </si>
  <si>
    <t>CAIXA RETANGULAR 4" X 4" ALTA (2,00 M DO PISO), METÁLICA, INSTALADA EM PAREDE - FORNECIMENTO E INSTALAÇÃO. AF_03/2023</t>
  </si>
  <si>
    <t>41,21</t>
  </si>
  <si>
    <t>CAIXA RETANGULAR 4" X 4" MÉDIA (1,30 M DO PISO), METÁLICA, INSTALADA EM PAREDE - FORNECIMENTO E INSTALAÇÃO. AF_03/2023</t>
  </si>
  <si>
    <t>23,77</t>
  </si>
  <si>
    <t>CAIXA RETANGULAR 4" X 4" BAIXA (0,30 M DO PISO), METÁLICA, INSTALADA EM PAREDE - FORNECIMENTO E INSTALAÇÃO. AF_03/2023</t>
  </si>
  <si>
    <t>15,18</t>
  </si>
  <si>
    <t>CONDULETE DE ALUMÍNIO, TIPO B, PARA ELETRODUTO DE AÇO GALVANIZADO DN 20 MM (3/4''), APARENTE - FORNECIMENTO E INSTALAÇÃO. AF_10/2022</t>
  </si>
  <si>
    <t>28,92</t>
  </si>
  <si>
    <t>CONDULETE DE ALUMÍNIO, TIPO C, PARA ELETRODUTO DE AÇO GALVANIZADO DN 20 MM (3/4''), APARENTE - FORNECIMENTO E INSTALAÇÃO. AF_10/2022</t>
  </si>
  <si>
    <t>32,49</t>
  </si>
  <si>
    <t>CONDULETE DE ALUMÍNIO, TIPO E, PARA ELETRODUTO DE AÇO GALVANIZADO DN 20 MM (3/4''), APARENTE - FORNECIMENTO E INSTALAÇÃO. AF_10/2022</t>
  </si>
  <si>
    <t>27,04</t>
  </si>
  <si>
    <t>CONDULETE DE ALUMÍNIO, TIPO B, PARA ELETRODUTO DE AÇO GALVANIZADO DN 25 MM (1''), APARENTE - FORNECIMENTO E INSTALAÇÃO. AF_10/2022</t>
  </si>
  <si>
    <t>34,28</t>
  </si>
  <si>
    <t>CONDULETE DE ALUMÍNIO, TIPO C, PARA ELETRODUTO DE AÇO GALVANIZADO DN 25 MM (1''), APARENTE - FORNECIMENTO E INSTALAÇÃO. AF_10/2022</t>
  </si>
  <si>
    <t>39,27</t>
  </si>
  <si>
    <t>CONDULETE DE ALUMÍNIO, TIPO E, ELETRODUTO DE AÇO GALVANIZADO DN 25 MM (1''), APARENTE - FORNECIMENTO E INSTALAÇÃO. AF_10/2022</t>
  </si>
  <si>
    <t>36,44</t>
  </si>
  <si>
    <t>CONDULETE DE ALUMÍNIO, TIPO E, PARA ELETRODUTO DE AÇO GALVANIZADO DN 32 MM (1 1/4''), APARENTE - FORNECIMENTO E INSTALAÇÃO. AF_10/2022</t>
  </si>
  <si>
    <t>43,04</t>
  </si>
  <si>
    <t>CONDULETE DE ALUMÍNIO, TIPO LR, PARA ELETRODUTO DE AÇO GALVANIZADO DN 20 MM (3/4''), APARENTE - FORNECIMENTO E INSTALAÇÃO. AF_10/2022</t>
  </si>
  <si>
    <t>32,96</t>
  </si>
  <si>
    <t>CONDULETE DE ALUMÍNIO, TIPO LR, PARA ELETRODUTO DE AÇO GALVANIZADO DN 25 MM (1''), APARENTE - FORNECIMENTO E INSTALAÇÃO. AF_10/2022</t>
  </si>
  <si>
    <t>44,60</t>
  </si>
  <si>
    <t>CONDULETE DE ALUMÍNIO, TIPO LR, PARA ELETRODUTO DE AÇO GALVANIZADO DN 32 MM (1 1/4''), APARENTE - FORNECIMENTO E INSTALAÇÃO. AF_10/2022</t>
  </si>
  <si>
    <t>61,59</t>
  </si>
  <si>
    <t>CONDULETE DE ALUMÍNIO, TIPO T, PARA ELETRODUTO DE AÇO GALVANIZADO DN 20 MM (3/4''), APARENTE - FORNECIMENTO E INSTALAÇÃO. AF_10/2022</t>
  </si>
  <si>
    <t>37,56</t>
  </si>
  <si>
    <t>CONDULETE DE ALUMÍNIO, TIPO T, PARA ELETRODUTO DE AÇO GALVANIZADO DN 25 MM (1''), APARENTE - FORNECIMENTO E INSTALAÇÃO. AF_10/2022</t>
  </si>
  <si>
    <t>52,37</t>
  </si>
  <si>
    <t>CONDULETE DE ALUMÍNIO, TIPO T, PARA ELETRODUTO DE AÇO GALVANIZADO DN 32 MM (1 1/4''), APARENTE - FORNECIMENTO E INSTALAÇÃO. AF_10/2022</t>
  </si>
  <si>
    <t>CONDULETE DE ALUMÍNIO, TIPO X, PARA ELETRODUTO DE AÇO GALVANIZADO DN 20 MM (3/4''), APARENTE - FORNECIMENTO E INSTALAÇÃO. AF_10/2022</t>
  </si>
  <si>
    <t>44,70</t>
  </si>
  <si>
    <t>CONDULETE DE ALUMÍNIO, TIPO X, PARA ELETRODUTO DE AÇO GALVANIZADO DN 25 MM (1''), APARENTE - FORNECIMENTO E INSTALAÇÃO. AF_10/2022</t>
  </si>
  <si>
    <t>55,83</t>
  </si>
  <si>
    <t>CONDULETE DE ALUMÍNIO, TIPO X, PARA ELETRODUTO DE AÇO GALVANIZADO DN 32 MM (1 1/4''), APARENTE - FORNECIMENTO E INSTALAÇÃO. AF_10/2022</t>
  </si>
  <si>
    <t>80,67</t>
  </si>
  <si>
    <t>CONDULETE DE PVC, TIPO B, PARA ELETRODUTO DE PVC SOLDÁVEL DN 20 MM (1/2''), APARENTE - FORNECIMENTO E INSTALAÇÃO. AF_10/2022</t>
  </si>
  <si>
    <t>29,29</t>
  </si>
  <si>
    <t>CONDULETE DE PVC, TIPO B, PARA ELETRODUTO DE PVC SOLDÁVEL DN 25 MM (3/4''), APARENTE - FORNECIMENTO E INSTALAÇÃO. AF_10/2022</t>
  </si>
  <si>
    <t>30,91</t>
  </si>
  <si>
    <t>CONDULETE DE PVC, TIPO B, PARA ELETRODUTO DE PVC SOLDÁVEL DN 32 MM (1''), APARENTE - FORNECIMENTO E INSTALAÇÃO. AF_10/2022</t>
  </si>
  <si>
    <t>33,85</t>
  </si>
  <si>
    <t>CONDULETE DE PVC, TIPO LL, PARA ELETRODUTO DE PVC SOLDÁVEL DN 20 MM (1/2''), APARENTE - FORNECIMENTO E INSTALAÇÃO. AF_10/2022</t>
  </si>
  <si>
    <t>34,34</t>
  </si>
  <si>
    <t>CONDULETE DE PVC, TIPO LL, PARA ELETRODUTO DE PVC SOLDÁVEL DN 25 MM (3/4''), APARENTE - FORNECIMENTO E INSTALAÇÃO. AF_10/2022</t>
  </si>
  <si>
    <t>39,21</t>
  </si>
  <si>
    <t>CONDULETE DE PVC, TIPO LL, PARA ELETRODUTO DE PVC SOLDÁVEL DN 32 MM (1''), APARENTE - FORNECIMENTO E INSTALAÇÃO. AF_10/2022</t>
  </si>
  <si>
    <t>48,68</t>
  </si>
  <si>
    <t>CONDULETE DE PVC, TIPO LB, PARA ELETRODUTO DE PVC SOLDÁVEL DN 20 MM (1/2''), APARENTE - FORNECIMENTO E INSTALAÇÃO. AF_10/2022</t>
  </si>
  <si>
    <t>21,53</t>
  </si>
  <si>
    <t>CONDULETE DE PVC, TIPO LB, PARA ELETRODUTO DE PVC SOLDÁVEL DN 25 MM (3/4''), APARENTE - FORNECIMENTO E INSTALAÇÃO. AF_10/2022</t>
  </si>
  <si>
    <t>26,40</t>
  </si>
  <si>
    <t>CONDULETE DE PVC, TIPO LB, PARA ELETRODUTO DE PVC SOLDÁVEL DN 32 MM (1''), APARENTE - FORNECIMENTO E INSTALAÇÃO. AF_10/2022</t>
  </si>
  <si>
    <t>35,87</t>
  </si>
  <si>
    <t>CONDULETE DE PVC, TIPO TB, PARA ELETRODUTO DE PVC SOLDÁVEL DN 20 MM (1/2''), APARENTE - FORNECIMENTO E INSTALAÇÃO. AF_10/2022</t>
  </si>
  <si>
    <t>24,98</t>
  </si>
  <si>
    <t>CONDULETE DE PVC, TIPO TB, PARA ELETRODUTO DE PVC SOLDÁVEL DN 25 MM (3/4''), APARENTE - FORNECIMENTO E INSTALAÇÃO. AF_10/2022</t>
  </si>
  <si>
    <t>31,47</t>
  </si>
  <si>
    <t>CONDULETE DE PVC, TIPO TB, PARA ELETRODUTO DE PVC SOLDÁVEL DN 32 MM (1''), APARENTE - FORNECIMENTO E INSTALAÇÃO. AF_10/2022</t>
  </si>
  <si>
    <t>46,24</t>
  </si>
  <si>
    <t>CONDULETE DE PVC, TIPO X, PARA ELETRODUTO DE PVC SOLDÁVEL DN 20 MM (1/2''), APARENTE - FORNECIMENTO E INSTALAÇÃO. AF_10/2022</t>
  </si>
  <si>
    <t>41,62</t>
  </si>
  <si>
    <t>CONDULETE DE PVC, TIPO X, PARA ELETRODUTO DE PVC SOLDÁVEL DN 25 MM (3/4), APARENTE - FORNECIMENTO E INSTALAÇÃO. AF_10/2022</t>
  </si>
  <si>
    <t>49,06</t>
  </si>
  <si>
    <t>CONDULETE DE PVC, TIPO X, PARA ELETRODUTO DE PVC SOLDÁVEL DN 32 MM (1''), APARENTE - FORNECIMENTO E INSTALAÇÃO. AF_10/2022</t>
  </si>
  <si>
    <t>68,11</t>
  </si>
  <si>
    <t>CAIXA ENTERRADA ELÉTRICA RETANGULAR, EM CONCRETO PRÉ-MOLDADO, FUNDO COM BRITA, DIMENSÕES INTERNAS: 0,3X0,3X0,3 M. AF_12/2020</t>
  </si>
  <si>
    <t>180,05</t>
  </si>
  <si>
    <t>CAIXA ENTERRADA ELÉTRICA RETANGULAR, EM CONCRETO PRÉ-MOLDADO, FUNDO COM BRITA, DIMENSÕES INTERNAS: 0,4X0,4X0,4 M. AF_12/2020</t>
  </si>
  <si>
    <t>286,18</t>
  </si>
  <si>
    <t>CAIXA ENTERRADA ELÉTRICA RETANGULAR, EM CONCRETO PRÉ-MOLDADO, FUNDO COM BRITA, DIMENSÕES INTERNAS: 0,6X0,6X0,5 M. AF_12/2020</t>
  </si>
  <si>
    <t>551,54</t>
  </si>
  <si>
    <t>CAIXA ENTERRADA ELÉTRICA RETANGULAR, EM CONCRETO PRÉ-MOLDADO, FUNDO COM BRITA, DIMENSÕES INTERNAS: 0,8X0,8X0,5 M. AF_12/2020</t>
  </si>
  <si>
    <t>1.091,97</t>
  </si>
  <si>
    <t>CAIXA ENTERRADA ELÉTRICA RETANGULAR, EM CONCRETO PRÉ-MOLDADO, FUNDO COM BRITA, DIMENSÕES INTERNAS: 1X1X0,5 M. AF_12/2020</t>
  </si>
  <si>
    <t>1.686,26</t>
  </si>
  <si>
    <t>CAIXA ENTERRADA ELÉTRICA RETANGULAR, EM ALVENARIA COM TIJOLOS CERÂMICOS MACIÇOS, FUNDO COM BRITA, DIMENSÕES INTERNAS: 0,3X0,3X0,3 M. AF_12/2020</t>
  </si>
  <si>
    <t>186,38</t>
  </si>
  <si>
    <t>CAIXA ENTERRADA ELÉTRICA RETANGULAR, EM ALVENARIA COM TIJOLOS CERÂMICOS MACIÇOS, FUNDO COM BRITA, DIMENSÕES INTERNAS: 0,4X0,4X0,4 M. AF_12/2020</t>
  </si>
  <si>
    <t>293,09</t>
  </si>
  <si>
    <t>CAIXA ENTERRADA ELÉTRICA RETANGULAR, EM ALVENARIA COM TIJOLOS CERÂMICOS MACIÇOS, FUNDO COM BRITA, DIMENSÕES INTERNAS: 0,6X0,6X0,6 M. AF_12/2020</t>
  </si>
  <si>
    <t>561,40</t>
  </si>
  <si>
    <t>CAIXA ENTERRADA ELÉTRICA RETANGULAR, EM ALVENARIA COM TIJOLOS CERÂMICOS MACIÇOS, FUNDO COM BRITA, DIMENSÕES INTERNAS: 0,8X0,8X0,6 M. AF_12/2020</t>
  </si>
  <si>
    <t>762,61</t>
  </si>
  <si>
    <t>CAIXA ENTERRADA ELÉTRICA RETANGULAR, EM ALVENARIA COM TIJOLOS CERÂMICOS MACIÇOS, FUNDO COM BRITA, DIMENSÕES INTERNAS: 1X1X0,6 M. AF_12/2020</t>
  </si>
  <si>
    <t>855,38</t>
  </si>
  <si>
    <t>CAIXA ENTERRADA ELÉTRICA RETANGULAR, EM ALVENARIA COM BLOCOS DE CONCRETO, FUNDO COM BRITA, DIMENSÕES INTERNAS: 0,4X0,4X0,4 M. AF_12/2020</t>
  </si>
  <si>
    <t>226,74</t>
  </si>
  <si>
    <t>CAIXA ENTERRADA ELÉTRICA RETANGULAR, EM ALVENARIA COM BLOCOS DE CONCRETO, FUNDO COM BRITA, DIMENSÕES INTERNAS: 0,6X0,6X0,6 M. AF_12/2020</t>
  </si>
  <si>
    <t>421,12</t>
  </si>
  <si>
    <t>CAIXA ENTERRADA ELÉTRICA RETANGULAR, EM ALVENARIA COM BLOCOS DE CONCRETO, FUNDO COM BRITA, DIMENSÕES INTERNAS: 0,8X0,8X0,6 M. AF_12/2020</t>
  </si>
  <si>
    <t>583,68</t>
  </si>
  <si>
    <t>CAIXA ENTERRADA ELÉTRICA RETANGULAR, EM ALVENARIA COM BLOCOS DE CONCRETO, FUNDO COM BRITA, DIMENSÕES INTERNAS: 1X1X0,6 M. AF_12/2020</t>
  </si>
  <si>
    <t>638,58</t>
  </si>
  <si>
    <t>CONDULETE DE PVC, TIPO E, PARA ELETRODUTO DE PVC SOLDÁVEL DN 25 MM (3/4''), APARENTE - FORNECIMENTO E INSTALAÇÃO. AF_10/2022</t>
  </si>
  <si>
    <t>29,11</t>
  </si>
  <si>
    <t>CONDULETE DE PVC, TIPO E, PARA ELETRODUTO DE PVC SOLDÁVEL DN 32 MM (1''), APARENTE - FORNECIMENTO E INSTALAÇÃO. AF_10/2022</t>
  </si>
  <si>
    <t>34,71</t>
  </si>
  <si>
    <t>CONDULETE DE PVC, TIPO LR, PARA ELETRODUTO DE PVC SOLDÁVEL DN 20 MM (1/2''), APARENTE - FORNECIMENTO E INSTALAÇÃO. AF_10/2022</t>
  </si>
  <si>
    <t>34,32</t>
  </si>
  <si>
    <t>CONDULETE DE PVC, TIPO LR, PARA ELETRODUTO DE PVC SOLDÁVEL DN 25 MM (3/4''), APARENTE - FORNECIMENTO E INSTALAÇÃO. AF_10/2022</t>
  </si>
  <si>
    <t>37,40</t>
  </si>
  <si>
    <t>CONDULETE DE PVC, TIPO LR, PARA ELETRODUTO DE PVC SOLDÁVEL DN 32 MM (1''), APARENTE - FORNECIMENTO E INSTALAÇÃO. AF_10/2022</t>
  </si>
  <si>
    <t>CONDULETE DE PVC, TIPO C, PARA ELETRODUTO DE PVC SOLDÁVEL DN 20 MM (1/2''), APARENTE - FORNECIMENTO E INSTALAÇÃO. AF_10/2022</t>
  </si>
  <si>
    <t>32,54</t>
  </si>
  <si>
    <t>CONDULETE DE PVC, TIPO C, PARA ELETRODUTO DE PVC SOLDÁVEL DN 25 MM (3/4''), APARENTE - FORNECIMENTO E INSTALAÇÃO. AF_10/2022</t>
  </si>
  <si>
    <t>34,00</t>
  </si>
  <si>
    <t>CONDULETE DE PVC, TIPO C, PARA ELETRODUTO DE PVC SOLDÁVEL DN 32 MM (1''), APARENTE - FORNECIMENTO E INSTALAÇÃO. AF_10/2022</t>
  </si>
  <si>
    <t>42,23</t>
  </si>
  <si>
    <t>CONDULETE DE PVC, TIPO T, PARA ELETRODUTO DE PVC SOLDÁVEL DN 25 MM (3/4''), APARENTE - FORNECIMENTO E INSTALAÇÃO. AF_10/2022</t>
  </si>
  <si>
    <t>43,72</t>
  </si>
  <si>
    <t>CONDULETE DE PVC, TIPO T, PARA ELETRODUTO DE PVC SOLDÁVEL DN 32 MM (1''), APARENTE - FORNECIMENTO E INSTALAÇÃO. AF_10/2022</t>
  </si>
  <si>
    <t>59,06</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</si>
  <si>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</si>
  <si>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</si>
  <si>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</si>
  <si>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12,75</t>
  </si>
  <si>
    <t>DISJUNTOR MONOPOLAR TIPO DIN, CORRENTE NOMINAL DE 25A - FORNECIMENTO E INSTALAÇÃO. AF_10/2020</t>
  </si>
  <si>
    <t>DISJUNTOR MONOPOLAR TIPO DIN, CORRENTE NOMINAL DE 32A - FORNECIMENTO E INSTALAÇÃO. AF_10/2020</t>
  </si>
  <si>
    <t>14,62</t>
  </si>
  <si>
    <t>DISJUNTOR MONOPOLAR TIPO DIN, CORRENTE NOMINAL DE 40A - FORNECIMENTO E INSTALAÇÃO. AF_10/2020</t>
  </si>
  <si>
    <t>21,08</t>
  </si>
  <si>
    <t>DISJUNTOR MONOPOLAR TIPO DIN, CORRENTE NOMINAL DE 50A - FORNECIMENTO E INSTALAÇÃO. AF_10/2020</t>
  </si>
  <si>
    <t>24,90</t>
  </si>
  <si>
    <t>DISJUNTOR BIPOLAR TIPO DIN, CORRENTE NOMINAL DE 10A - FORNECIMENTO E INSTALAÇÃO. AF_10/2020</t>
  </si>
  <si>
    <t>47,61</t>
  </si>
  <si>
    <t>DISJUNTOR BIPOLAR TIPO DIN, CORRENTE NOMINAL DE 16A - FORNECIMENTO E INSTALAÇÃO. AF_10/2020</t>
  </si>
  <si>
    <t>49,24</t>
  </si>
  <si>
    <t>DISJUNTOR BIPOLAR TIPO DIN, CORRENTE NOMINAL DE 20A - FORNECIMENTO E INSTALAÇÃO. AF_10/2020</t>
  </si>
  <si>
    <t>52,26</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</si>
  <si>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</si>
  <si>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</si>
  <si>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</si>
  <si>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61,38</t>
  </si>
  <si>
    <t>DISJUNTOR BIPOLAR TIPO DIN, CORRENTE NOMINAL DE 50A - FORNECIMENTO E INSTALAÇÃO. AF_10/2020</t>
  </si>
  <si>
    <t>69,02</t>
  </si>
  <si>
    <t>DISJUNTOR TRIPOLAR TIPO DIN, CORRENTE NOMINAL DE 10A - FORNECIMENTO E INSTALAÇÃO. AF_10/2020</t>
  </si>
  <si>
    <t>60,15</t>
  </si>
  <si>
    <t>DISJUNTOR TRIPOLAR TIPO DIN, CORRENTE NOMINAL DE 16A - FORNECIMENTO E INSTALAÇÃO. AF_10/2020</t>
  </si>
  <si>
    <t>62,57</t>
  </si>
  <si>
    <t>DISJUNTOR TRIPOLAR TIPO DIN, CORRENTE NOMINAL DE 20A - FORNECIMENTO E INSTALAÇÃO. AF_10/2020</t>
  </si>
  <si>
    <t>67,12</t>
  </si>
  <si>
    <t>DISJUNTOR TRIPOLAR TIPO DIN, CORRENTE NOMINAL DE 25A - FORNECIMENTO E INSTALAÇÃO. AF_10/2020</t>
  </si>
  <si>
    <t>DISJUNTOR TRIPOLAR TIPO DIN, CORRENTE NOMINAL DE 32A - FORNECIMENTO E INSTALAÇÃO. AF_10/2020</t>
  </si>
  <si>
    <t>72,72</t>
  </si>
  <si>
    <t>DISJUNTOR TRIPOLAR TIPO DIN, CORRENTE NOMINAL DE 40A - FORNECIMENTO E INSTALAÇÃO. AF_10/2020</t>
  </si>
  <si>
    <t>81,73</t>
  </si>
  <si>
    <t>DISJUNTOR TRIPOLAR TIPO DIN, CORRENTE NOMINAL DE 50A - FORNECIMENTO E INSTALAÇÃO. AF_10/2020</t>
  </si>
  <si>
    <t>93,21</t>
  </si>
  <si>
    <t>QUADRO DE MEDIÇÃO GERAL DE ENERGIA COM 8 MEDIDORES - FORNECIMENTO E INSTALAÇÃO. AF_10/2020</t>
  </si>
  <si>
    <t>3.967,58</t>
  </si>
  <si>
    <t>QUADRO DE MEDIÇÃO GERAL DE ENERGIA COM 12 MEDIDORES - FORNECIMENTO E INSTALAÇÃO. AF_10/2020</t>
  </si>
  <si>
    <t>7.629,60</t>
  </si>
  <si>
    <t>QUADRO DE MEDIÇÃO GERAL DE ENERGIA COM 16 MEDIDORES - FORNECIMENTO E INSTALAÇÃO. AF_10/2020</t>
  </si>
  <si>
    <t>10.172,81</t>
  </si>
  <si>
    <t>QUADRO DE MEDIÇÃO GERAL DE ENERGIA PARA BARRAMENTO BLINDADO COM 4 MEDIDORES - FORNECIMENTO E INSTALAÇÃO. AF_10/2020</t>
  </si>
  <si>
    <t>1.869,17</t>
  </si>
  <si>
    <t>QUADRO DE DISTRIBUIÇÃO DE ENERGIA EM CHAPA DE AÇO GALVANIZADO, DE EMBUTIR, COM BARRAMENTO TRIFÁSICO, PARA 12 DISJUNTORES DIN 100A - FORNECIMENTO E INSTALAÇÃO. AF_10/2020</t>
  </si>
  <si>
    <t>407,12</t>
  </si>
  <si>
    <t>QUADRO DE DISTRIBUIÇÃO DE ENERGIA EM PVC, DE EMBUTIR, SEM BARRAMENTO, PARA 6 DISJUNTORES - FORNECIMENTO E INSTALAÇÃO. AF_10/2020</t>
  </si>
  <si>
    <t>QUADRO DE DISTRIBUIÇÃO DE ENERGIA EM PVC, DE EMBUTIR, SEM BARRAMENTO, PARA 3 DISJUNTORES - FORNECIMENTO E INSTALAÇÃO. AF_10/2020</t>
  </si>
  <si>
    <t>64,08</t>
  </si>
  <si>
    <t>QUADRO DE DISTRIBUIÇÃO DE ENERGIA EM CHAPA DE AÇO GALVANIZADO, DE SOBREPOR, COM BARRAMENTO TRIFÁSICO, PARA 18 DISJUNTORES DIN 100A - FORNECIMENTO E INSTALAÇÃO. AF_10/2020</t>
  </si>
  <si>
    <t>575,81</t>
  </si>
  <si>
    <t>QUADRO DE DISTRIBUIÇÃO DE ENERGIA EM CHAPA DE AÇO GALVANIZADO, DE EMBUTIR, COM BARRAMENTO TRIFÁSICO, PARA 24 DISJUNTORES DIN 100A - FORNECIMENTO E INSTALAÇÃO. AF_10/2020</t>
  </si>
  <si>
    <t>586,25</t>
  </si>
  <si>
    <t>QUADRO DE DISTRIBUIÇÃO DE ENERGIA EM CHAPA DE AÇO GALVANIZADO, DE EMBUTIR, COM BARRAMENTO TRIFÁSICO, PARA 30 DISJUNTORES DIN 150A - FORNECIMENTO E INSTALAÇÃO. AF_10/2020</t>
  </si>
  <si>
    <t>675,57</t>
  </si>
  <si>
    <t>QUADRO DE DISTRIBUIÇÃO DE ENERGIA EM CHAPA DE AÇO GALVANIZADO, DE EMBUTIR, COM BARRAMENTO TRIFÁSICO, PARA 40 DISJUNTORES DIN 100A - FORNECIMENTO E INSTALAÇÃO. AF_10/2020</t>
  </si>
  <si>
    <t>965,75</t>
  </si>
  <si>
    <t>QUADRO DE DISTRIBUIÇÃO DE ENERGIA EM CHAPA DE AÇO GALVANIZADO, DE EMBUTIR, COM BARRAMENTO TRIFÁSICO, PARA 30 DISJUNTORES DIN 225A - FORNECIMENTO E INSTALAÇÃO. AF_10/2020</t>
  </si>
  <si>
    <t>1.365,57</t>
  </si>
  <si>
    <t>QUADRO DE DISTRIBUIÇÃO DE ENERGIA EM CHAPA DE AÇO GALVANIZADO, DE EMBUTIR, COM BARRAMENTO TRIFÁSICO, PARA 18 DISJUNTORES DIN 100A - FORNECIMENTO E INSTALAÇÃO. AF_10/2020</t>
  </si>
  <si>
    <t>559,26</t>
  </si>
  <si>
    <t>DISJUNTOR MONOPOLAR TIPO NEMA, CORRENTE NOMINAL DE 10 ATÉ 30A - FORNECIMENTO E INSTALAÇÃO. AF_10/2020</t>
  </si>
  <si>
    <t>DISJUNTOR MONOPOLAR TIPO NEMA, CORRENTE NOMINAL DE 35 ATÉ 50A - FORNECIMENTO E INSTALAÇÃO. AF_10/2020</t>
  </si>
  <si>
    <t>26,02</t>
  </si>
  <si>
    <t>DISJUNTOR BIPOLAR TIPO NEMA, CORRENTE NOMINAL DE 10 ATÉ 50A - FORNECIMENTO E INSTALAÇÃO. AF_10/2020</t>
  </si>
  <si>
    <t>61,13</t>
  </si>
  <si>
    <t>DISJUNTOR TRIPOLAR TIPO NEMA, CORRENTE NOMINAL DE 10 ATÉ 50A - FORNECIMENTO E INSTALAÇÃO. AF_10/2020</t>
  </si>
  <si>
    <t>79,09</t>
  </si>
  <si>
    <t>DISJUNTOR TRIPOLAR TIPO NEMA, CORRENTE NOMINAL DE 60 ATÉ 100A - FORNECIMENTO E INSTALAÇÃO. AF_10/2020</t>
  </si>
  <si>
    <t>146,95</t>
  </si>
  <si>
    <t>DISJUNTOR TERMOMAGNÉTICO TRIPOLAR , CORRENTE NOMINAL DE 125A - FORNECIMENTO E INSTALAÇÃO. AF_10/2020</t>
  </si>
  <si>
    <t>376,68</t>
  </si>
  <si>
    <t>DISJUNTOR TERMOMAGNÉTICO TRIPOLAR , CORRENTE NOMINAL DE 200A - FORNECIMENTO E INSTALAÇÃO. AF_10/2020</t>
  </si>
  <si>
    <t>547,81</t>
  </si>
  <si>
    <t>DISJUNTOR TERMOMAGNÉTICO TRIPOLAR , CORRENTE NOMINAL DE 250A - FORNECIMENTO E INSTALAÇÃO. AF_10/2020</t>
  </si>
  <si>
    <t>852,68</t>
  </si>
  <si>
    <t>DISJUNTOR TERMOMAGNÉTICO TRIPOLAR , CORRENTE NOMINAL DE 400A - FORNECIMENTO E INSTALAÇÃO. AF_10/2020</t>
  </si>
  <si>
    <t>1.126,11</t>
  </si>
  <si>
    <t>DISJUNTOR TERMOMAGNÉTICO TRIPOLAR , CORRENTE NOMINAL DE 600A - FORNECIMENTO E INSTALAÇÃO. AF_10/2020</t>
  </si>
  <si>
    <t>1.776,50</t>
  </si>
  <si>
    <t>DISJUNTOR BAIXA TENSÃO TRIPOLAR A SECO  800A/600V - FORNECIMENTO E INSTALAÇÃO. AF_10/2020</t>
  </si>
  <si>
    <t>3.660,32</t>
  </si>
  <si>
    <t>CONTATOR TRIPOLAR I NOMINAL 12A - FORNECIMENTO E INSTALAÇÃO. AF_10/2020</t>
  </si>
  <si>
    <t>127,03</t>
  </si>
  <si>
    <t>CONTATOR TRIPOLAR I NOMINAL 22A - FORNECIMENTO E INSTALAÇÃO. AF_10/2020</t>
  </si>
  <si>
    <t>157,54</t>
  </si>
  <si>
    <t>CONTATOR TRIPOLAR I NOMINAL 38A - FORNECIMENTO E INSTALAÇÃO. AF_10/2020</t>
  </si>
  <si>
    <t>327,88</t>
  </si>
  <si>
    <t>CONTATOR TRIPOLAR I NOMIMAL 95A - FORNECIMENTO E INSTALAÇÃO. AF_10/2020</t>
  </si>
  <si>
    <t>1.186,90</t>
  </si>
  <si>
    <t>CAIXA DE PROTEÇÃO PARA MEDIDOR MONOFÁSICO DE EMBUTIR - FORNECIMENTO E INSTALAÇÃO. AF_10/2020</t>
  </si>
  <si>
    <t>122,68</t>
  </si>
  <si>
    <t>QUADRO DE MEDIÇÃO GERAL DE ENERGIA PARA 1 MEDIDOR DE SOBREPOR - FORNECIMENTO E INSTALAÇÃO. AF_10/2020</t>
  </si>
  <si>
    <t>191,28</t>
  </si>
  <si>
    <t>SUPORTE PARAFUSADO COM PLACA DE ENCAIXE 4" X 2" ALTO (2,00 M DO PISO) PARA PONTO ELÉTRICO - FORNECIMENTO E INSTALAÇÃO. AF_03/2023</t>
  </si>
  <si>
    <t>SUPORTE PARAFUSADO COM PLACA DE ENCAIXE 4" X 2" MÉDIO (1,30 M DO PISO) PARA PONTO ELÉTRICO - FORNECIMENTO E INSTALAÇÃO. AF_03/2023</t>
  </si>
  <si>
    <t>12,60</t>
  </si>
  <si>
    <t>SUPORTE PARAFUSADO COM PLACA DE ENCAIXE 4" X 2" BAIXO (0,30 M DO PISO) PARA PONTO ELÉTRICO - FORNECIMENTO E INSTALAÇÃO. AF_03/2023</t>
  </si>
  <si>
    <t>10,20</t>
  </si>
  <si>
    <t>SUPORTE PARAFUSADO COM PLACA DE ENCAIXE 4" X 4" ALTO (2,00 M DO PISO) PARA PONTO ELÉTRICO - FORNECIMENTO E INSTALAÇÃO. AF_03/2023</t>
  </si>
  <si>
    <t>22,56</t>
  </si>
  <si>
    <t>SUPORTE PARAFUSADO COM PLACA DE ENCAIXE 4" X 4" MÉDIO (1,30 M DO PISO) PARA PONTO ELÉTRICO - FORNECIMENTO E INSTALAÇÃO. AF_03/2023</t>
  </si>
  <si>
    <t>SUPORTE PARAFUSADO COM PLACA DE ENCAIXE 4" X 4" BAIXO (0,30 M DO PISO) PARA PONTO ELÉTRICO - FORNECIMENTO E INSTALAÇÃO. AF_03/2023</t>
  </si>
  <si>
    <t>15,08</t>
  </si>
  <si>
    <t>INTERRUPTOR SIMPLES (1 MÓDULO), 10A/250V, SEM SUPORTE E SEM PLACA - FORNECIMENTO E INSTALAÇÃO. AF_03/2023</t>
  </si>
  <si>
    <t>21,74</t>
  </si>
  <si>
    <t>INTERRUPTOR SIMPLES (1 MÓDULO), 10A/250V, INCLUINDO SUPORTE E PLACA - FORNECIMENTO E INSTALAÇÃO. AF_03/2023</t>
  </si>
  <si>
    <t>INTERRUPTOR PARALELO (1 MÓDULO), 10A/250V, SEM SUPORTE E SEM PLACA - FORNECIMENTO E INSTALAÇÃO. AF_03/2023</t>
  </si>
  <si>
    <t>INTERRUPTOR PARALELO (1 MÓDULO), 10A/250V, INCLUINDO SUPORTE E PLACA - FORNECIMENTO E INSTALAÇÃO. AF_03/2023</t>
  </si>
  <si>
    <t>41,89</t>
  </si>
  <si>
    <t>INTERRUPTOR SIMPLES (1 MÓDULO) COM INTERRUPTOR PARALELO (1 MÓDULO), 10A/250V, SEM SUPORTE E SEM PLACA - FORNECIMENTO E INSTALAÇÃO. AF_03/2023</t>
  </si>
  <si>
    <t>46,95</t>
  </si>
  <si>
    <t>INTERRUPTOR SIMPLES (1 MÓDULO) COM INTERRUPTOR PARALELO (1 MÓDULO), 10A/250V, INCLUINDO SUPORTE E PLACA - FORNECIMENTO E INSTALAÇÃO. AF_03/2023</t>
  </si>
  <si>
    <t>59,55</t>
  </si>
  <si>
    <t>INTERRUPTOR SIMPLES (2 MÓDULOS), 10A/250V, SEM SUPORTE E SEM PLACA - FORNECIMENTO E INSTALAÇÃO. AF_03/2023</t>
  </si>
  <si>
    <t>39,46</t>
  </si>
  <si>
    <t>INTERRUPTOR SIMPLES (2 MÓDULOS), 10A/250V, INCLUINDO SUPORTE E PLACA - FORNECIMENTO E INSTALAÇÃO. AF_03/2023</t>
  </si>
  <si>
    <t>52,06</t>
  </si>
  <si>
    <t>INTERRUPTOR PARALELO (2 MÓDULOS), 10A/250V, SEM SUPORTE E SEM PLACA - FORNECIMENTO E INSTALAÇÃO. AF_03/2023</t>
  </si>
  <si>
    <t>INTERRUPTOR PARALELO (2 MÓDULOS), 10A/250V, INCLUINDO SUPORTE E PLACA - FORNECIMENTO E INSTALAÇÃO. AF_03/2023</t>
  </si>
  <si>
    <t>67,16</t>
  </si>
  <si>
    <t>INTERRUPTOR SIMPLES (1 MÓDULO) COM INTERRUPTOR PARALELO (2 MÓDULOS), 10A/250V, SEM SUPORTE E SEM PLACA - FORNECIMENTO E INSTALAÇÃO. AF_03/2023</t>
  </si>
  <si>
    <t>INTERRUPTOR SIMPLES (1 MÓDULO) COM INTERRUPTOR PARALELO (2 MÓDULOS), 10A/250V, INCLUINDO SUPORTE E PLACA - FORNECIMENTO E INSTALAÇÃO. AF_03/2023</t>
  </si>
  <si>
    <t>84,82</t>
  </si>
  <si>
    <t>INTERRUPTOR SIMPLES (2 MÓDULOS) COM INTERRUPTOR PARALELO (1 MÓDULO), 10A/250V, SEM SUPORTE E SEM PLACA - FORNECIMENTO E INSTALAÇÃO. AF_03/2023</t>
  </si>
  <si>
    <t>64,66</t>
  </si>
  <si>
    <t>INTERRUPTOR SIMPLES (2 MÓDULOS) COM INTERRUPTOR PARALELO (1 MÓDULO), 10A/250V, INCLUINDO SUPORTE E PLACA - FORNECIMENTO E INSTALAÇÃO. AF_03/2023</t>
  </si>
  <si>
    <t>77,26</t>
  </si>
  <si>
    <t>INTERRUPTOR SIMPLES (3 MÓDULOS), 10A/250V, SEM SUPORTE E SEM PLACA - FORNECIMENTO E INSTALAÇÃO. AF_03/2023</t>
  </si>
  <si>
    <t>57,17</t>
  </si>
  <si>
    <t>INTERRUPTOR SIMPLES (3 MÓDULOS), 10A/250V, INCLUINDO SUPORTE E PLACA - FORNECIMENTO E INSTALAÇÃO. AF_03/2023</t>
  </si>
  <si>
    <t>69,77</t>
  </si>
  <si>
    <t>INTERRUPTOR PARALELO (3 MÓDULOS), 10A/250V, SEM SUPORTE E SEM PLACA - FORNECIMENTO E INSTALAÇÃO. AF_03/2023</t>
  </si>
  <si>
    <t>79,76</t>
  </si>
  <si>
    <t>INTERRUPTOR PARALELO (3 MÓDULOS), 10A/250V, INCLUINDO SUPORTE E PLACA - FORNECIMENTO E INSTALAÇÃO. AF_03/2023</t>
  </si>
  <si>
    <t>92,36</t>
  </si>
  <si>
    <t>INTERRUPTOR SIMPLES (3 MÓDULOS) COM INTERRUPTOR PARALELO (1 MÓDULO), 10A/250V, SEM SUPORTE E SEM PLACA - FORNECIMENTO E INSTALAÇÃO. AF_03/2023</t>
  </si>
  <si>
    <t>82,83</t>
  </si>
  <si>
    <t>INTERRUPTOR SIMPLES (3 MÓDULOS) COM INTERRUPTOR PARALELO (1 MÓDULO), 10A/250V, INCLUINDO SUPORTE E PLACA - FORNECIMENTO E INSTALAÇÃO. AF_03/2023</t>
  </si>
  <si>
    <t>100,70</t>
  </si>
  <si>
    <t>INTERRUPTOR SIMPLES (2 MÓDULOS) COM INTERRUPTOR PARALELO (2 MÓDULOS), 10A/250V, SEM SUPORTE E SEM PLACA - FORNECIMENTO E INSTALAÇÃO. AF_03/2023</t>
  </si>
  <si>
    <t>90,44</t>
  </si>
  <si>
    <t>INTERRUPTOR SIMPLES (2 MÓDULOS) COM INTERRUPTOR PARALELO (2 MÓDULOS), 10A/250V, INCLUINDO SUPORTE E PLACA - FORNECIMENTO E INSTALAÇÃO. AF_03/2023</t>
  </si>
  <si>
    <t>108,31</t>
  </si>
  <si>
    <t>INTERRUPTOR SIMPLES (4 MÓDULOS), 10A/250V, SEM SUPORTE E SEM PLACA - FORNECIMENTO E INSTALAÇÃO. AF_03/2023</t>
  </si>
  <si>
    <t>75,28</t>
  </si>
  <si>
    <t>INTERRUPTOR SIMPLES (4 MÓDULOS), 10A/250V, INCLUINDO SUPORTE E PLACA - FORNECIMENTO E INSTALAÇÃO. AF_03/2023</t>
  </si>
  <si>
    <t>93,15</t>
  </si>
  <si>
    <t>INTERRUPTOR SIMPLES (6 MÓDULOS), 10A/250V, SEM SUPORTE E SEM PLACA - FORNECIMENTO E INSTALAÇÃO. AF_03/2023</t>
  </si>
  <si>
    <t>110,77</t>
  </si>
  <si>
    <t>INTERRUPTOR SIMPLES (6 MÓDULOS), 10A/250V, INCLUINDO SUPORTE E PLACA - FORNECIMENTO E INSTALAÇÃO. AF_03/2023</t>
  </si>
  <si>
    <t>128,64</t>
  </si>
  <si>
    <t>INTERRUPTOR INTERMEDIÁRIO (1 MÓDULO), 10A/250V, SEM SUPORTE E SEM PLACA - FORNECIMENTO E INSTALAÇÃO. AF_03/2023</t>
  </si>
  <si>
    <t>44,57</t>
  </si>
  <si>
    <t>INTERRUPTOR INTERMEDIÁRIO (1 MÓDULO), 10A/250V, INCLUINDO SUPORTE E PLACA - FORNECIMENTO E INSTALAÇÃO. AF_03/2023</t>
  </si>
  <si>
    <t>INTERRUPTOR BIPOLAR (1 MÓDULO), 10A/250V, SEM SUPORTE E SEM PLACA - FORNECIMENTO E INSTALAÇÃO. AF_03/2023</t>
  </si>
  <si>
    <t>43,40</t>
  </si>
  <si>
    <t>INTERRUPTOR BIPOLAR (1 MÓDULO), 10A/250V, INCLUINDO SUPORTE E PLACA - FORNECIMENTO E INSTALAÇÃO. AF_03/2023</t>
  </si>
  <si>
    <t>56,00</t>
  </si>
  <si>
    <t>DIMMER ROTATIVO (1 MÓDULO), 220V/600W, SEM SUPORTE E SEM PLACA - FORNECIMENTO E INSTALAÇÃO. AF_03/2023</t>
  </si>
  <si>
    <t>89,17</t>
  </si>
  <si>
    <t>DIMMER ROTATIVO (1 MÓDULO), 220V/600W, INCLUINDO SUPORTE E PLACA - FORNECIMENTO E INSTALAÇÃO. AF_03/2023</t>
  </si>
  <si>
    <t>101,77</t>
  </si>
  <si>
    <t>INTERRUPTOR PULSADOR CAMPAINHA (1 MÓDULO), 10A/250V, SEM SUPORTE E SEM PLACA - FORNECIMENTO E INSTALAÇÃO. AF_03/2023</t>
  </si>
  <si>
    <t>INTERRUPTOR PULSADOR CAMPAINHA (1 MÓDULO), 10A/250V, INCLUINDO SUPORTE E PLACA - FORNECIMENTO E INSTALAÇÃO. AF_03/2023</t>
  </si>
  <si>
    <t>33,26</t>
  </si>
  <si>
    <t>CAMPAINHA CIGARRA (1 MÓDULO), 10A/250V, SEM SUPORTE E SEM PLACA - FORNECIMENTO E INSTALAÇÃO. AF_03/2023</t>
  </si>
  <si>
    <t>41,32</t>
  </si>
  <si>
    <t>CAMPAINHA CIGARRA (1 MÓDULO), 10A/250V, INCLUINDO SUPORTE E PLACA - FORNECIMENTO E INSTALAÇÃO. AF_03/2023</t>
  </si>
  <si>
    <t>53,92</t>
  </si>
  <si>
    <t>INTERRUPTOR PULSADOR MINUTERIA (1 MÓDULO), 10A/250V, SEM SUPORTE E SEM PLACA - FORNECIMENTO E INSTALAÇÃO. AF_03/2023</t>
  </si>
  <si>
    <t>24,58</t>
  </si>
  <si>
    <t>INTERRUPTOR PULSADOR MINUTERIA (1 MÓDULO), 10A/250V, INCLUINDO SUPORTE E PLACA - FORNECIMENTO E INSTALAÇÃO. AF_03/2023</t>
  </si>
  <si>
    <t>37,18</t>
  </si>
  <si>
    <t>TOMADA ALTA DE EMBUTIR (1 MÓDULO), 2P+T 10 A, SEM SUPORTE E SEM PLACA - FORNECIMENTO E INSTALAÇÃO. AF_03/2023</t>
  </si>
  <si>
    <t>40,82</t>
  </si>
  <si>
    <t>TOMADA ALTA DE EMBUTIR (1 MÓDULO), 2P+T 20 A, SEM SUPORTE E SEM PLACA - FORNECIMENTO E INSTALAÇÃO. AF_03/2023</t>
  </si>
  <si>
    <t>42,94</t>
  </si>
  <si>
    <t>TOMADA ALTA DE EMBUTIR (1 MÓDULO), 2P+T 10 A, INCLUINDO SUPORTE E PLACA - FORNECIMENTO E INSTALAÇÃO. AF_03/2023</t>
  </si>
  <si>
    <t>53,42</t>
  </si>
  <si>
    <t>TOMADA ALTA DE EMBUTIR (1 MÓDULO), 2P+T 20 A, INCLUINDO SUPORTE E PLACA - FORNECIMENTO E INSTALAÇÃO. AF_03/2023</t>
  </si>
  <si>
    <t>55,54</t>
  </si>
  <si>
    <t>TOMADA MÉDIA DE EMBUTIR (1 MÓDULO), 2P+T 10 A, SEM SUPORTE E SEM PLACA - FORNECIMENTO E INSTALAÇÃO. AF_03/2023</t>
  </si>
  <si>
    <t>28,19</t>
  </si>
  <si>
    <t>TOMADA MÉDIA DE EMBUTIR (1 MÓDULO), 2P+T 20 A, SEM SUPORTE E SEM PLACA - FORNECIMENTO E INSTALAÇÃO. AF_03/2023</t>
  </si>
  <si>
    <t>30,31</t>
  </si>
  <si>
    <t>TOMADA MÉDIA DE EMBUTIR (1 MÓDULO), 2P+T 10 A, INCLUINDO SUPORTE E PLACA - FORNECIMENTO E INSTALAÇÃO. AF_03/2023</t>
  </si>
  <si>
    <t>40,79</t>
  </si>
  <si>
    <t>TOMADA MÉDIA DE EMBUTIR (1 MÓDULO), 2P+T 20 A, INCLUINDO SUPORTE E PLACA - FORNECIMENTO E INSTALAÇÃO. AF_03/2023</t>
  </si>
  <si>
    <t>TOMADA BAIXA DE EMBUTIR (1 MÓDULO), 2P+T 10 A, SEM SUPORTE E SEM PLACA - FORNECIMENTO E INSTALAÇÃO. AF_03/2023</t>
  </si>
  <si>
    <t>23,32</t>
  </si>
  <si>
    <t>TOMADA BAIXA DE EMBUTIR (1 MÓDULO), 2P+T 20 A, SEM SUPORTE E SEM PLACA - FORNECIMENTO E INSTALAÇÃO. AF_03/2023</t>
  </si>
  <si>
    <t>25,44</t>
  </si>
  <si>
    <t>TOMADA BAIXA DE EMBUTIR (1 MÓDULO), 2P+T 10 A, INCLUINDO SUPORTE E PLACA - FORNECIMENTO E INSTALAÇÃO. AF_03/2023</t>
  </si>
  <si>
    <t>35,92</t>
  </si>
  <si>
    <t>TOMADA BAIXA DE EMBUTIR (1 MÓDULO), 2P+T 20 A, INCLUINDO SUPORTE E PLACA - FORNECIMENTO E INSTALAÇÃO. AF_03/2023</t>
  </si>
  <si>
    <t>38,04</t>
  </si>
  <si>
    <t>TOMADA MÉDIA DE EMBUTIR (2 MÓDULOS), 2P+T 10 A, SEM SUPORTE E SEM PLACA - FORNECIMENTO E INSTALAÇÃO. AF_03/2023</t>
  </si>
  <si>
    <t>52,36</t>
  </si>
  <si>
    <t>TOMADA MÉDIA DE EMBUTIR (2 MÓDULOS), 2P+T 20 A, SEM SUPORTE E SEM PLACA - FORNECIMENTO E INSTALAÇÃO. AF_03/2023</t>
  </si>
  <si>
    <t>56,60</t>
  </si>
  <si>
    <t>TOMADA MÉDIA DE EMBUTIR (2 MÓDULOS), 2P+T 10 A, INCLUINDO SUPORTE E PLACA - FORNECIMENTO E INSTALAÇÃO. AF_03/2023</t>
  </si>
  <si>
    <t>64,96</t>
  </si>
  <si>
    <t>TOMADA MÉDIA DE EMBUTIR (2 MÓDULOS), 2P+T 20 A, INCLUINDO SUPORTE E PLACA - FORNECIMENTO E INSTALAÇÃO. AF_03/2023</t>
  </si>
  <si>
    <t>69,20</t>
  </si>
  <si>
    <t>TOMADA BAIXA DE EMBUTIR (2 MÓDULOS), 2P+T 10 A, SEM SUPORTE E SEM PLACA - FORNECIMENTO E INSTALAÇÃO. AF_03/2023</t>
  </si>
  <si>
    <t>42,53</t>
  </si>
  <si>
    <t>TOMADA BAIXA DE EMBUTIR (2 MÓDULOS), 2P+T 20 A, SEM SUPORTE E SEM PLACA - FORNECIMENTO E INSTALAÇÃO. AF_03/2023</t>
  </si>
  <si>
    <t>46,77</t>
  </si>
  <si>
    <t>TOMADA BAIXA DE EMBUTIR (2 MÓDULOS), 2P+T 10 A, INCLUINDO SUPORTE E PLACA - FORNECIMENTO E INSTALAÇÃO. AF_03/2023</t>
  </si>
  <si>
    <t>55,13</t>
  </si>
  <si>
    <t>TOMADA BAIXA DE EMBUTIR (2 MÓDULOS), 2P+T 20 A, INCLUINDO SUPORTE E PLACA - FORNECIMENTO E INSTALAÇÃO. AF_03/2023</t>
  </si>
  <si>
    <t>59,37</t>
  </si>
  <si>
    <t>TOMADA MÉDIA DE EMBUTIR (3 MÓDULOS), 2P+T 10 A, SEM SUPORTE E SEM PLACA - FORNECIMENTO E INSTALAÇÃO. AF_03/2023</t>
  </si>
  <si>
    <t>76,46</t>
  </si>
  <si>
    <t>TOMADA MÉDIA DE EMBUTIR (3 MÓDULOS), 2P+T 20 A, SEM SUPORTE E SEM PLACA - FORNECIMENTO E INSTALAÇÃO. AF_03/2023</t>
  </si>
  <si>
    <t>TOMADA MÉDIA DE EMBUTIR (3 MÓDULOS), 2P+T 10 A, INCLUINDO SUPORTE E PLACA - FORNECIMENTO E INSTALAÇÃO. AF_03/2023</t>
  </si>
  <si>
    <t>89,06</t>
  </si>
  <si>
    <t>TOMADA MÉDIA DE EMBUTIR (3 MÓDULOS), 2P+T 20 A, INCLUINDO SUPORTE E PLACA - FORNECIMENTO E INSTALAÇÃO. AF_03/2023</t>
  </si>
  <si>
    <t>95,42</t>
  </si>
  <si>
    <t>TOMADA BAIXA DE EMBUTIR (3 MÓDULOS), 2P+T 10 A, SEM SUPORTE E SEM PLACA - FORNECIMENTO E INSTALAÇÃO. AF_03/2023</t>
  </si>
  <si>
    <t>61,75</t>
  </si>
  <si>
    <t>TOMADA BAIXA DE EMBUTIR (3 MÓDULOS), 2P+T 20 A, SEM SUPORTE E SEM PLACA - FORNECIMENTO E INSTALAÇÃO. AF_03/2023</t>
  </si>
  <si>
    <t>TOMADA BAIXA DE EMBUTIR (3 MÓDULOS), 2P+T 10 A, INCLUINDO SUPORTE E PLACA - FORNECIMENTO E INSTALAÇÃO. AF_03/2023</t>
  </si>
  <si>
    <t>74,35</t>
  </si>
  <si>
    <t>TOMADA BAIXA DE EMBUTIR (3 MÓDULOS), 2P+T 20 A, INCLUINDO SUPORTE E PLACA - FORNECIMENTO E INSTALAÇÃO. AF_03/2023</t>
  </si>
  <si>
    <t>80,71</t>
  </si>
  <si>
    <t>TOMADA BAIXA DE EMBUTIR (4 MÓDULOS), 2P+T 10 A, SEM SUPORTE E SEM PLACA - FORNECIMENTO E INSTALAÇÃO. AF_03/2023</t>
  </si>
  <si>
    <t>81,69</t>
  </si>
  <si>
    <t>TOMADA BAIXA DE EMBUTIR (4 MÓDULOS), 2P+T 10 A, INCLUINDO SUPORTE E PLACA - FORNECIMENTO E INSTALAÇÃO. AF_03/2023</t>
  </si>
  <si>
    <t>99,56</t>
  </si>
  <si>
    <t>TOMADA BAIXA DE EMBUTIR (6 MÓDULOS), 2P+T 10 A, SEM SUPORTE E SEM PLACA - FORNECIMENTO E INSTALAÇÃO. AF_03/2023</t>
  </si>
  <si>
    <t>120,46</t>
  </si>
  <si>
    <t>TOMADA BAIXA DE EMBUTIR (6 MÓDULOS), 2P+T 10 A, INCLUINDO SUPORTE E PLACA - FORNECIMENTO E INSTALAÇÃO. AF_03/2023</t>
  </si>
  <si>
    <t>138,33</t>
  </si>
  <si>
    <t>INTERRUPTOR SIMPLES (1 MÓDULO) COM 1 TOMADA DE EMBUTIR 2P+T 10 A, SEM SUPORTE E SEM PLACA - FORNECIMENTO E INSTALAÇÃO. AF_03/2023</t>
  </si>
  <si>
    <t>45,85</t>
  </si>
  <si>
    <t>INTERRUPTOR SIMPLES (1 MÓDULO) COM 1 TOMADA DE EMBUTIR 2P+T 10 A, INCLUINDO SUPORTE E PLACA - FORNECIMENTO E INSTALAÇÃO. AF_03/2023</t>
  </si>
  <si>
    <t>58,45</t>
  </si>
  <si>
    <t>INTERRUPTOR SIMPLES (1 MÓDULO) COM 2 TOMADAS DE EMBUTIR 2P+T 10 A, SEM SUPORTE E SEM PLACA - FORNECIMENTO E INSTALAÇÃO. AF_03/2023</t>
  </si>
  <si>
    <t>70,02</t>
  </si>
  <si>
    <t>INTERRUPTOR SIMPLES (1 MÓDULO) COM 2 TOMADAS DE EMBUTIR 2P+T 10 A, INCLUINDO SUPORTE E PLACA - FORNECIMENTO E INSTALAÇÃO. AF_03/2023</t>
  </si>
  <si>
    <t>82,62</t>
  </si>
  <si>
    <t>INTERRUPTOR SIMPLES (2 MÓDULOS) COM 1 TOMADA DE EMBUTIR 2P+T 10 A, SEM SUPORTE E SEM PLACA - FORNECIMENTO E INSTALAÇÃO. AF_03/2023</t>
  </si>
  <si>
    <t>63,56</t>
  </si>
  <si>
    <t>INTERRUPTOR SIMPLES (2 MÓDULOS) COM 1 TOMADA DE EMBUTIR 2P+T 10 A, INCLUINDO SUPORTE E PLACA - FORNECIMENTO E INSTALAÇÃO. AF_03/2023</t>
  </si>
  <si>
    <t>76,16</t>
  </si>
  <si>
    <t>INTERRUPTOR PARALELO (1 MÓDULO) COM 1 TOMADA DE EMBUTIR 2P+T 10 A, SEM SUPORTE E SEM PLACA - FORNECIMENTO E INSTALAÇÃO. AF_03/2023</t>
  </si>
  <si>
    <t>53,46</t>
  </si>
  <si>
    <t>INTERRUPTOR PARALELO (1 MÓDULO) COM 1 TOMADA DE EMBUTIR 2P+T 10 A, INCLUINDO SUPORTE E PLACA - FORNECIMENTO E INSTALAÇÃO. AF_03/2023</t>
  </si>
  <si>
    <t>66,06</t>
  </si>
  <si>
    <t>INTERRUPTOR PARALELO (1 MÓDULO) COM 2 TOMADAS DE EMBUTIR 2P+T 10 A, SEM SUPORTE E SEM PLACA - FORNECIMENTO E INSTALAÇÃO. AF_03/2023</t>
  </si>
  <si>
    <t>77,56</t>
  </si>
  <si>
    <t>INTERRUPTOR PARALELO (1 MÓDULO) COM 2 TOMADAS DE EMBUTIR 2P+T 10 A, INCLUINDO SUPORTE E PLACA - FORNECIMENTO E INSTALAÇÃO. AF_03/2023</t>
  </si>
  <si>
    <t>90,16</t>
  </si>
  <si>
    <t>INTERRUPTOR PARALELO (2 MÓDULOS) COM 1 TOMADA DE EMBUTIR 2P+T 10 A, SEM SUPORTE E SEM PLACA - FORNECIMENTO E INSTALAÇÃO. AF_03/2023</t>
  </si>
  <si>
    <t>78,66</t>
  </si>
  <si>
    <t>INTERRUPTOR PARALELO (2 MÓDULOS) COM 1 TOMADA DE EMBUTIR 2P+T 10 A, INCLUINDO SUPORTE E PLACA - FORNECIMENTO E INSTALAÇÃO. AF_03/2023</t>
  </si>
  <si>
    <t>91,26</t>
  </si>
  <si>
    <t>INTERRUPTOR SIMPLES (1 MÓDULO), INTERRUPTOR PARALELO (1 MÓDULO) E 1 TOMADA DE EMBUTIR 2P+T 10 A, SEM SUPORTE E SEM PLACA - FORNECIMENTO E INSTALAÇÃO. AF_03/2023</t>
  </si>
  <si>
    <t>71,12</t>
  </si>
  <si>
    <t>INTERRUPTOR SIMPLES (1 MÓDULO), INTERRUPTOR PARALELO (1 MÓDULO) E 1 TOMADA DE EMBUTIR 2P+T 10 A, INCLUINDO SUPORTE E PLACA - FORNECIMENTO E INSTALAÇÃO. AF_03/2023</t>
  </si>
  <si>
    <t>83,72</t>
  </si>
  <si>
    <t>LUMINÁRIA TIPO CALHA, DE SOBREPOR, COM 1 LÂMPADA TUBULAR FLUORESCENTE DE 18 W, COM REATOR DE PARTIDA RÁPIDA - FORNECIMENTO E INSTALAÇÃO. AF_02/2020</t>
  </si>
  <si>
    <t>78,54</t>
  </si>
  <si>
    <t>LUMINÁRIA TIPO CALHA, DE SOBREPOR, COM 1 LÂMPADA TUBULAR FLUORESCENTE DE 36 W, COM REATOR DE PARTIDA RÁPIDA - FORNECIMENTO E INSTALAÇÃO. AF_02/2020</t>
  </si>
  <si>
    <t>107,56</t>
  </si>
  <si>
    <t>LUMINÁRIA TIPO CALHA, DE SOBREPOR, COM 2 LÂMPADAS TUBULARES FLUORESCENTES DE 18 W, COM REATOR DE PARTIDA RÁPIDA - FORNECIMENTO E INSTALAÇÃO. AF_02/2020</t>
  </si>
  <si>
    <t>104,48</t>
  </si>
  <si>
    <t>LUMINÁRIA TIPO CALHA, DE SOBREPOR, COM 2 LÂMPADAS TUBULARES FLUORESCENTES DE 36 W, COM REATOR DE PARTIDA RÁPIDA - FORNECIMENTO E INSTALAÇÃO. AF_02/2020</t>
  </si>
  <si>
    <t>139,53</t>
  </si>
  <si>
    <t>LUMINÁRIA TIPO CALHA, DE EMBUTIR, COM 2 LÂMPADAS FLUORESCENTES DE 14 W, COM REATOR DE PARTIDA RÁPIDA - FORNECIMENTO E INSTALAÇÃO. AF_02/2020</t>
  </si>
  <si>
    <t>248,23</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</si>
  <si>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</si>
  <si>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</si>
  <si>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99,73</t>
  </si>
  <si>
    <t>LUMINÁRIA TIPO PLAFON REDONDO COM VIDRO FOSCO, DE SOBREPOR, COM 2 LÂMPADAS FLUORESCENTES DE 15 W, SEM REATOR - FORNECIMENTO E INSTALAÇÃO. AF_02/2020</t>
  </si>
  <si>
    <t>135,68</t>
  </si>
  <si>
    <t>LUMINÁRIA TIPO SPOT, DE SOBREPOR, COM 1 LÂMPADA FLUORESCENTE DE 15 W, SEM REATOR - FORNECIMENTO E INSTALAÇÃO. AF_02/2020</t>
  </si>
  <si>
    <t>135,48</t>
  </si>
  <si>
    <t>LUMINÁRIA TIPO SPOT, DE SOBREPOR, COM 2 LÂMPADAS FLUORESCENTES DE 15 W, SEM REATOR - FORNECIMENTO E INSTALAÇÃO. AF_02/2020</t>
  </si>
  <si>
    <t>134,45</t>
  </si>
  <si>
    <t>SENSOR DE PRESENÇA COM FOTOCÉLULA, FIXAÇÃO EM PAREDE - FORNECIMENTO E INSTALAÇÃO. AF_02/2020</t>
  </si>
  <si>
    <t>95,66</t>
  </si>
  <si>
    <t>SENSOR DE PRESENÇA SEM FOTOCÉLULA, FIXAÇÃO EM PAREDE - FORNECIMENTO E INSTALAÇÃO. AF_02/2020</t>
  </si>
  <si>
    <t>69,50</t>
  </si>
  <si>
    <t>SENSOR DE PRESENÇA COM FOTOCÉLULA, FIXAÇÃO EM TETO - FORNECIMENTO E INSTALAÇÃO. AF_02/2020</t>
  </si>
  <si>
    <t>65,76</t>
  </si>
  <si>
    <t>SENSOR DE PRESENÇA SEM FOTOCÉLULA, FIXAÇÃO EM TETO - FORNECIMENTO E INSTALAÇÃO. AF_02/2020</t>
  </si>
  <si>
    <t>62,41</t>
  </si>
  <si>
    <t>LUMINÁRIA DE EMERGÊNCIA, COM 30 LÂMPADAS LED DE 2 W, SEM REATOR - FORNECIMENTO E INSTALAÇÃO. AF_02/2020</t>
  </si>
  <si>
    <t>27,42</t>
  </si>
  <si>
    <t>LÂMPADA COMPACTA DE LED 6 W, BASE E27 - FORNECIMENTO E INSTALAÇÃO. AF_02/2020</t>
  </si>
  <si>
    <t>17,73</t>
  </si>
  <si>
    <t>LÂMPADA COMPACTA DE LED 10 W, BASE E27 - FORNECIMENTO E INSTALAÇÃO. AF_02/2020</t>
  </si>
  <si>
    <t>18,71</t>
  </si>
  <si>
    <t>LÂMPADA COMPACTA FLUORESCENTE DE 15 W, BASE E27 - FORNECIMENTO E INSTALAÇÃO. AF_02/2020</t>
  </si>
  <si>
    <t>31,09</t>
  </si>
  <si>
    <t>LÂMPADA COMPACTA FLUORESCENTE DE 20 W, BASE E27 - FORNECIMENTO E INSTALAÇÃO. AF_02/2020</t>
  </si>
  <si>
    <t>33,90</t>
  </si>
  <si>
    <t>LÂMPADA COMPACTA DE VAPOR MERCURIO 125 W, BASE E27 - FORNECIMENTO E INSTALAÇÃO. AF_02/2020</t>
  </si>
  <si>
    <t>43,20</t>
  </si>
  <si>
    <t>LÂMPADA COMPACTA DE VAPOR METÁLICO OVOIDE 150 W, BASE E27 - FORNECIMENTO E INSTALAÇÃO. AF_02/2020</t>
  </si>
  <si>
    <t>76,80</t>
  </si>
  <si>
    <t>LÂMPADA TUBULAR FLUORESCENTE T8 DE 16/18 W, BASE G13 - FORNECIMENTO E INSTALAÇÃO. AF_02/2020_PS</t>
  </si>
  <si>
    <t>55,43</t>
  </si>
  <si>
    <t>LÂMPADA TUBULAR FLUORESCENTE T8 DE 32/36 W, BASE G13 - FORNECIMENTO E INSTALAÇÃO. AF_02/2020_PS</t>
  </si>
  <si>
    <t>62,40</t>
  </si>
  <si>
    <t>LÂMPADA TUBULAR FLUORESCENTE T10 DE 20/40 W, BASE G13 - FORNECIMENTO E INSTALAÇÃO. AF_02/2020_PS</t>
  </si>
  <si>
    <t>61,97</t>
  </si>
  <si>
    <t>LÂMPADA TUBULAR FLUORESCENTE T5 DE 14 W, BASE G13 - FORNECIMENTO E INSTALAÇÃO. AF_02/2020_PS</t>
  </si>
  <si>
    <t>LÂMPADA TUBULAR LED DE 9/10 W, BASE G13 - FORNECIMENTO E INSTALAÇÃO. AF_02/2020_PS</t>
  </si>
  <si>
    <t>28,48</t>
  </si>
  <si>
    <t>LÂMPADA TUBULAR LED DE 18/20 W, BASE G13 - FORNECIMENTO E INSTALAÇÃO. AF_02/2020_PS</t>
  </si>
  <si>
    <t>32,83</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</si>
  <si>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</si>
  <si>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</si>
  <si>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208,97</t>
  </si>
  <si>
    <t>LUMINÁRIA DUPLA TIPO CALHA, DE SOBREPOR, COM 4 LÂMPADAS TUBULARES FLUORESCENTES DE 36 W, COM REATORES DE PARTIDA RÁPIDA -FORNECIMENTO E INSTALAÇÃO. AF_02/2020</t>
  </si>
  <si>
    <t>279,07</t>
  </si>
  <si>
    <t>LÂMPADA FLUORESCENTE ESPIRAL BRANCA 45 W, BASE E27 - FORNECIMENTO E INSTALAÇÃO. AF_02/2020</t>
  </si>
  <si>
    <t>87,77</t>
  </si>
  <si>
    <t>LÂMPADA FLUORESCENTE ESPIRAL BRANCA 65 W, BASE E27 - FORNECIMENTO E INSTALAÇÃO. AF_02/2020</t>
  </si>
  <si>
    <t>149,74</t>
  </si>
  <si>
    <t>REATOR DE PARTIDA RÁPIDA PARA LÂMPADA FLUORESCENTE 2X40W - FORNECIMENTO E INSTALAÇÃO. AF_02/2020</t>
  </si>
  <si>
    <t>67,17</t>
  </si>
  <si>
    <t>REATOR DE PARTIDA RÁPIDA PARA LÂMPADA FLUORESCENTE 1X20W - FORNECIMENTO E INSTALAÇÃO. AF_02/2020</t>
  </si>
  <si>
    <t>47,88</t>
  </si>
  <si>
    <t>REATOR DE PARTIDA RÁPIDA PARA LÂMPADA FLUORESCENTE 1X40W - FORNECIMENTO E INSTALAÇÃO. AF_02/2020</t>
  </si>
  <si>
    <t>54,14</t>
  </si>
  <si>
    <t>LUMINÁRIA TIPO PLAFON CIRCULAR, DE SOBREPOR, COM LED DE 12/13 W - FORNECIMENTO E INSTALAÇÃO. AF_03/2022</t>
  </si>
  <si>
    <t>41,28</t>
  </si>
  <si>
    <t>ENTRADA DE ENERGIA ELÉTRICA, AÉREA, MONOFÁSICA, COM CAIXA DE SOBREPOR, CABO DE 10 MM2 E DISJUNTOR DIN 50A (NÃO INCLUSO O POSTE DE CONCRETO). AF_07/2020_PS</t>
  </si>
  <si>
    <t>1.498,74</t>
  </si>
  <si>
    <t>ENTRADA DE ENERGIA ELÉTRICA, AÉREA, MONOFÁSICA, COM CAIXA DE SOBREPOR, CABO DE 16 MM2 E DISJUNTOR DIN 50A (NÃO INCLUSO O POSTE DE CONCRETO). AF_07/2020_PS</t>
  </si>
  <si>
    <t>1.595,32</t>
  </si>
  <si>
    <t>ENTRADA DE ENERGIA ELÉTRICA, AÉREA, MONOFÁSICA, COM CAIXA DE SOBREPOR, CABO DE 25 MM2 E DISJUNTOR DIN 50A (NÃO INCLUSO O POSTE DE CONCRETO). AF_07/2020_PS</t>
  </si>
  <si>
    <t>1.606,76</t>
  </si>
  <si>
    <t>ENTRADA DE ENERGIA ELÉTRICA, AÉREA, MONOFÁSICA, COM CAIXA DE SOBREPOR, CABO DE 35 MM2 E DISJUNTOR DIN 50A (NÃO INCLUSO O POSTE DE CONCRETO). AF_07/2020_PS</t>
  </si>
  <si>
    <t>1.743,88</t>
  </si>
  <si>
    <t>ENTRADA DE ENERGIA ELÉTRICA, AÉREA, MONOFÁSICA, COM CAIXA DE EMBUTIR, CABO DE 10 MM2 E DISJUNTOR DIN 50A (NÃO INCLUSO O POSTE DE CONCRETO). AF_07/2020_PS</t>
  </si>
  <si>
    <t>1.477,33</t>
  </si>
  <si>
    <t>ENTRADA DE ENERGIA ELÉTRICA, AÉREA, MONOFÁSICA, COM CAIXA DE EMBUTIR, CABO DE 16 MM2 E DISJUNTOR DIN 50A (NÃO INCLUSO O POSTE DE CONCRETO). AF_07/2020_PS</t>
  </si>
  <si>
    <t>1.573,91</t>
  </si>
  <si>
    <t>ENTRADA DE ENERGIA ELÉTRICA, AÉREA, MONOFÁSICA, COM CAIXA DE EMBUTIR, CABO DE 25 MM2 E DISJUNTOR DIN 50A (NÃO INCLUSO O POSTE DE CONCRETO). AF_07/2020_PS</t>
  </si>
  <si>
    <t>1.585,35</t>
  </si>
  <si>
    <t>ENTRADA DE ENERGIA ELÉTRICA, AÉREA, MONOFÁSICA, COM CAIXA DE EMBUTIR, CABO DE 35 MM2 E DISJUNTOR DIN 50A (NÃO INCLUSO O POSTE DE CONCRETO). AF_07/2020_PS</t>
  </si>
  <si>
    <t>1.722,47</t>
  </si>
  <si>
    <t>ENTRADA DE ENERGIA ELÉTRICA, AÉREA, BIFÁSICA, COM CAIXA DE SOBREPOR, CABO DE 10 MM2 E DISJUNTOR DIN 50A (NÃO INCLUSO O POSTE DE CONCRETO). AF_07/2020_PS</t>
  </si>
  <si>
    <t>1.756,03</t>
  </si>
  <si>
    <t>ENTRADA DE ENERGIA ELÉTRICA, AÉREA, BIFÁSICA, COM CAIXA DE SOBREPOR, CABO DE 16 MM2 E DISJUNTOR DIN 50A (NÃO INCLUSO O POSTE DE CONCRETO). AF_07/2020_PS</t>
  </si>
  <si>
    <t>1.902,22</t>
  </si>
  <si>
    <t>ENTRADA DE ENERGIA ELÉTRICA, AÉREA, BIFÁSICA, COM CAIXA DE SOBREPOR, CABO DE 25 MM2 E DISJUNTOR DIN 50A (NÃO INCLUSO O POSTE DE CONCRETO). AF_07/2020_PS</t>
  </si>
  <si>
    <t>1.919,54</t>
  </si>
  <si>
    <t>ENTRADA DE ENERGIA ELÉTRICA, AÉREA, BIFÁSICA, COM CAIXA DE SOBREPOR, CABO DE 35 MM2 E DISJUNTOR DIN 50A (NÃO INCLUSO O POSTE DE CONCRETO). AF_07/2020_PS</t>
  </si>
  <si>
    <t>2.110,05</t>
  </si>
  <si>
    <t>ENTRADA DE ENERGIA ELÉTRICA, AÉREA, BIFÁSICA, COM CAIXA DE EMBUTIR, CABO DE 10 MM2 E DISJUNTOR DIN 50A (NÃO INCLUSO O POSTE DE CONCRETO). AF_07/2020_PS</t>
  </si>
  <si>
    <t>1.743,22</t>
  </si>
  <si>
    <t>ENTRADA DE ENERGIA ELÉTRICA, AÉREA, BIFÁSICA, COM CAIXA DE EMBUTIR, CABO DE 16 MM2 E DISJUNTOR DIN 50A (NÃO INCLUSO O POSTE DE CONCRETO). AF_07/2020_PS</t>
  </si>
  <si>
    <t>1.889,41</t>
  </si>
  <si>
    <t>ENTRADA DE ENERGIA ELÉTRICA, AÉREA, BIFÁSICA, COM CAIXA DE EMBUTIR, CABO DE 25 MM2 E DISJUNTOR DIN 50A (NÃO INCLUSO O POSTE DE CONCRETO). AF_07/2020_PS</t>
  </si>
  <si>
    <t>1.906,73</t>
  </si>
  <si>
    <t>ENTRADA DE ENERGIA ELÉTRICA, AÉREA, BIFÁSICA, COM CAIXA DE EMBUTIR, CABO DE 35 MM2 E DISJUNTOR DIN 50A (NÃO INCLUSO O POSTE DE CONCRETO). AF_07/2020_PS</t>
  </si>
  <si>
    <t>2.097,24</t>
  </si>
  <si>
    <t>ENTRADA DE ENERGIA ELÉTRICA, AÉREA, TRIFÁSICA, COM CAIXA DE SOBREPOR, CABO DE 10 MM2 E DISJUNTOR DIN 50A (NÃO INCLUSO O POSTE DE CONCRETO). AF_07/2020_PS</t>
  </si>
  <si>
    <t>1.867,14</t>
  </si>
  <si>
    <t>ENTRADA DE ENERGIA ELÉTRICA, AÉREA, TRIFÁSICA, COM CAIXA DE SOBREPOR, CABO DE 16 MM2 E DISJUNTOR DIN 50A (NÃO INCLUSO O POSTE DE CONCRETO). AF_07/2020_PS</t>
  </si>
  <si>
    <t>2.062,05</t>
  </si>
  <si>
    <t>ENTRADA DE ENERGIA ELÉTRICA, AÉREA, TRIFÁSICA, COM CAIXA DE SOBREPOR, CABO DE 25 MM2 E DISJUNTOR DIN 50A (NÃO INCLUSO O POSTE DE CONCRETO). AF_07/2020_PS</t>
  </si>
  <si>
    <t>2.085,14</t>
  </si>
  <si>
    <t>ENTRADA DE ENERGIA ELÉTRICA, AÉREA, TRIFÁSICA, COM CAIXA DE SOBREPOR, CABO DE 35 MM2 E DISJUNTOR DIN 50A (NÃO INCLUSO O POSTE DE CONCRETO). AF_07/2020_PS</t>
  </si>
  <si>
    <t>2.328,10</t>
  </si>
  <si>
    <t>ENTRADA DE ENERGIA ELÉTRICA, AÉREA, TRIFÁSICA, COM CAIXA DE EMBUTIR, CABO DE 10 MM2 E DISJUNTOR DIN 50A (NÃO INCLUSO O POSTE DE CONCRETO). AF_07/2020_PS</t>
  </si>
  <si>
    <t>1.915,73</t>
  </si>
  <si>
    <t>ENTRADA DE ENERGIA ELÉTRICA, AÉREA, TRIFÁSICA, COM CAIXA DE EMBUTIR, CABO DE 16 MM2 E DISJUNTOR DIN 50A (NÃO INCLUSO O POSTE DE CONCRETO). AF_07/2020_PS</t>
  </si>
  <si>
    <t>2.110,64</t>
  </si>
  <si>
    <t>ENTRADA DE ENERGIA ELÉTRICA, AÉREA, TRIFÁSICA, COM CAIXA DE EMBUTIR, CABO DE 25 MM2 E DISJUNTOR DIN 50A (NÃO INCLUSO O POSTE DE CONCRETO). AF_07/2020_PS</t>
  </si>
  <si>
    <t>2.133,73</t>
  </si>
  <si>
    <t>ENTRADA DE ENERGIA ELÉTRICA, AÉREA, TRIFÁSICA, COM CAIXA DE EMBUTIR, CABO DE 35 MM2 E DISJUNTOR DIN 50A (NÃO INCLUSO O POSTE DE CONCRETO). AF_07/2020_PS</t>
  </si>
  <si>
    <t>2.376,69</t>
  </si>
  <si>
    <t>ENTRADA DE ENERGIA ELÉTRICA, SUBTERRÂNEA, MONOFÁSICA, COM CAIXA DE SOBREPOR, CABO DE 10 MM2 E DISJUNTOR DIN 50A (NÃO INCLUSA MURETA DE ALVENARIA). AF_07/2020_PS</t>
  </si>
  <si>
    <t>833,85</t>
  </si>
  <si>
    <t>ENTRADA DE ENERGIA ELÉTRICA, SUBTERRÂNEA, MONOFÁSICA, COM CAIXA DE SOBREPOR, CABO DE 16 MM2 E DISJUNTOR DIN 50A (NÃO INCLUSA MURETA DE ALVENARIA). AF_07/2020_PS</t>
  </si>
  <si>
    <t>949,74</t>
  </si>
  <si>
    <t>ENTRADA DE ENERGIA ELÉTRICA, SUBTERRÂNEA, MONOFÁSICA, COM CAIXA DE SOBREPOR, CABO DE 25 MM2 E DISJUNTOR DIN 50A (NÃO INCLUSA MURETA DE ALVENARIA). AF_07/2020_PS</t>
  </si>
  <si>
    <t>963,47</t>
  </si>
  <si>
    <t>ENTRADA DE ENERGIA ELÉTRICA, SUBTERRÂNEA, MONOFÁSICA, COM CAIXA DE SOBREPOR, CABO DE 35 MM2 E DISJUNTOR DIN 50A (NÃO INCLUSA MURETA DE ALVENARIA). AF_07/2020_PS</t>
  </si>
  <si>
    <t>1.088,21</t>
  </si>
  <si>
    <t>ENTRADA DE ENERGIA ELÉTRICA, SUBTERRÂNEA, MONOFÁSICA, COM CAIXA DE EMBUTIR, CABO DE 10 MM2 E DISJUNTOR DIN 50A (NÃO INCLUSA MURETA DE ALVENARIA). AF_07/2020_PS</t>
  </si>
  <si>
    <t>812,44</t>
  </si>
  <si>
    <t>ENTRADA DE ENERGIA ELÉTRICA, SUBTERRÂNEA, MONOFÁSICA, COM CAIXA DE EMBUTIR, CABO DE 16 MM2 E DISJUNTOR DIN 50A (NÃO INCLUSA MURETA DE ALVENARIA). AF_07/2020_PS</t>
  </si>
  <si>
    <t>928,33</t>
  </si>
  <si>
    <t>ENTRADA DE ENERGIA ELÉTRICA, SUBTERRÂNEA, MONOFÁSICA, COM CAIXA DE EMBUTIR, CABO DE 25 MM2 E DISJUNTOR DIN 50A (NÃO INCLUSA MURETA DE ALVENARIA). AF_07/2020_PS</t>
  </si>
  <si>
    <t>942,06</t>
  </si>
  <si>
    <t>ENTRADA DE ENERGIA ELÉTRICA, SUBTERRÂNEA, MONOFÁSICA, COM CAIXA DE EMBUTIR, CABO DE 35 MM2 E DISJUNTOR DIN 50A (NÃO INCLUSA MURETA DE ALVENARIA). AF_07/2020_PS</t>
  </si>
  <si>
    <t>1.066,80</t>
  </si>
  <si>
    <t>ENTRADA DE ENERGIA ELÉTRICA, SUBTERRÂNEA, BIFÁSICA, COM CAIXA DE SOBREPOR, CABO DE 10 MM2 E DISJUNTOR DIN 50A (NÃO INCLUSA MURETA DE ALVENARIA). AF_07/2020_PS</t>
  </si>
  <si>
    <t>1.106,02</t>
  </si>
  <si>
    <t>ENTRADA DE ENERGIA ELÉTRICA, SUBTERRÂNEA, BIFÁSICA, COM CAIXA DE SOBREPOR, CABO DE 16 MM2 E DISJUNTOR DIN 50A (NÃO INCLUSA MURETA DE ALVENARIA). AF_07/2020_PS</t>
  </si>
  <si>
    <t>1.279,87</t>
  </si>
  <si>
    <t>ENTRADA DE ENERGIA ELÉTRICA, SUBTERRÂNEA, BIFÁSICA, COM CAIXA DE SOBREPOR, CABO DE 25 MM2 E DISJUNTOR DIN 50A (NÃO INCLUSA MURETA DE ALVENARIA). AF_07/2020_PS</t>
  </si>
  <si>
    <t>1.300,46</t>
  </si>
  <si>
    <t>ENTRADA DE ENERGIA ELÉTRICA, SUBTERRÂNEA, BIFÁSICA, COM CAIXA DE SOBREPOR, CABO DE 35 MM2 E DISJUNTOR DIN 50A (NÃO INCLUSA MURETA DE ALVENARIA). AF_07/2020_PS</t>
  </si>
  <si>
    <t>1.487,57</t>
  </si>
  <si>
    <t>ENTRADA DE ENERGIA ELÉTRICA, SUBTERRÂNEA, BIFÁSICA, COM CAIXA DE EMBUTIR, CABO DE 10 MM2 E DISJUNTOR DIN 50A (NÃO INCLUSA MURETA DE ALVENARIA). AF_07/2020_PS</t>
  </si>
  <si>
    <t>1.093,21</t>
  </si>
  <si>
    <t>ENTRADA DE ENERGIA ELÉTRICA, SUBTERRÂNEA, BIFÁSICA, COM CAIXA DE EMBUTIR, CABO DE 16 MM2 E DISJUNTOR DIN 50A (NÃO INCLUSA MURETA DE ALVENARIA). AF_07/2020_PS</t>
  </si>
  <si>
    <t>1.267,06</t>
  </si>
  <si>
    <t>ENTRADA DE ENERGIA ELÉTRICA, SUBTERRÂNEA, BIFÁSICA, COM CAIXA DE EMBUTIR, CABO DE 25 MM2 E DISJUNTOR DIN 50A (NÃO INCLUSA MURETA DE ALVENARIA). AF_07/2020_PS</t>
  </si>
  <si>
    <t>1.287,65</t>
  </si>
  <si>
    <t>ENTRADA DE ENERGIA ELÉTRICA, SUBTERRÂNEA, BIFÁSICA, COM CAIXA DE EMBUTIR, CABO DE 35 MM2 E DISJUNTOR DIN 50A (NÃO INCLUSA MURETA DE ALVENARIA). AF_07/2020_PS</t>
  </si>
  <si>
    <t>1.474,76</t>
  </si>
  <si>
    <t>ENTRADA DE ENERGIA ELÉTRICA, SUBTERRÂNEA, TRIFÁSICA, COM CAIXA DE SOBREPOR, CABO DE 10 MM2 E DISJUNTOR DIN 50A (NÃO INCLUSA MURETA DE ALVENARIA). AF_07/2020_PS</t>
  </si>
  <si>
    <t>1.233,57</t>
  </si>
  <si>
    <t>ENTRADA DE ENERGIA ELÉTRICA, SUBTERRÂNEA, TRIFÁSICA, COM CAIXA DE SOBREPOR, CABO DE 16 MM2 E DISJUNTOR DIN 50A (NÃO INCLUSA MURETA DE ALVENARIA). AF_07/2020_PS</t>
  </si>
  <si>
    <t>1.465,36</t>
  </si>
  <si>
    <t>ENTRADA DE ENERGIA ELÉTRICA, SUBTERRÂNEA, TRIFÁSICA, COM CAIXA DE SOBREPOR, CABO DE 25 MM2 E DISJUNTOR DIN 50A (NÃO INCLUSA MURETA DE ALVENARIA). AF_07/2020_PS</t>
  </si>
  <si>
    <t>1.492,82</t>
  </si>
  <si>
    <t>ENTRADA DE ENERGIA ELÉTRICA, SUBTERRÂNEA, TRIFÁSICA, COM CAIXA DE SOBREPOR, CABO DE 35 MM2 E DISJUNTOR DIN 50A (NÃO INCLUSA MURETA DE ALVENARIA). AF_07/2020_PS</t>
  </si>
  <si>
    <t>1.742,30</t>
  </si>
  <si>
    <t>ENTRADA DE ENERGIA ELÉTRICA, SUBTERRÂNEA, TRIFÁSICA, COM CAIXA DE EMBUTIR, CABO DE 10 MM2 E DISJUNTOR DIN 50A (NÃO INCLUSA MURETA DE ALVENARIA). AF_07/2020_PS</t>
  </si>
  <si>
    <t>1.282,16</t>
  </si>
  <si>
    <t>ENTRADA DE ENERGIA ELÉTRICA, SUBTERRÂNEA, TRIFÁSICA, COM CAIXA DE EMBUTIR, CABO DE 16 MM2 E DISJUNTOR DIN 50A (NÃO INCLUSA MURETA DE ALVENARIA). AF_07/2020_PS</t>
  </si>
  <si>
    <t>1.513,95</t>
  </si>
  <si>
    <t>ENTRADA DE ENERGIA ELÉTRICA, SUBTERRÂNEA, TRIFÁSICA, COM CAIXA DE EMBUTIR, CABO DE 25 MM2 E DISJUNTOR DIN 50A (NÃO INCLUSA MURETA DE ALVENARIA). AF_07/2020_PS</t>
  </si>
  <si>
    <t>1.541,41</t>
  </si>
  <si>
    <t>ENTRADA DE ENERGIA ELÉTRICA, SUBTERRÂNEA, TRIFÁSICA, COM CAIXA DE EMBUTIR, CABO DE 35 MM2 E DISJUNTOR DIN 50A (NÃO INCLUSA MURETA DE ALVENARIA). AF_07/2020_PS</t>
  </si>
  <si>
    <t>1.790,89</t>
  </si>
  <si>
    <t>APARELHO SINALIZADOR DE SAÍDA DE GARAGEM, COM CÉLULA FOTOELÉTRICA - FORNECIMENTO E INSTALAÇÃO. AF_07/2020</t>
  </si>
  <si>
    <t>134,85</t>
  </si>
  <si>
    <t>ARMAÇÃO SECUNDÁRIA, COM 1 ESTRIBO E 1 ISOLADOR - FORNECIMENTO E INSTALAÇÃO. AF_07/2020</t>
  </si>
  <si>
    <t>ARMAÇÃO SECUNDÁRIA, COM 2 ESTRIBOS E 2 ISOLADORES - FORNECIMENTO E INSTALAÇÃO. AF_07/2020</t>
  </si>
  <si>
    <t>98,44</t>
  </si>
  <si>
    <t>ARMAÇÃO SECUNDÁRIA, COM 3 ESTRIBOS E 3 ISOLADORES - FORNECIMENTO E INSTALAÇÃO. AF_07/2020</t>
  </si>
  <si>
    <t>166,17</t>
  </si>
  <si>
    <t>ARMAÇÃO SECUNDÁRIA, COM 4 ESTRIBOS E 4 ISOLADORES - FORNECIMENTO E INSTALAÇÃO. AF_07/2020</t>
  </si>
  <si>
    <t>216,68</t>
  </si>
  <si>
    <t>ARMAÇÃO SECUNDÁRIA, COM 1 ESTRIBO, SEM ISOLADOR - FORNECIMENTO E INSTALAÇÃO. AF_07/2020</t>
  </si>
  <si>
    <t>45,03</t>
  </si>
  <si>
    <t>ARMAÇÃO SECUNDÁRIA, COM 2 ESTRIBOS, SEM ISOLADOR - FORNECIMENTO E INSTALAÇÃO. AF_07/2020</t>
  </si>
  <si>
    <t>79,99</t>
  </si>
  <si>
    <t>ARMAÇÃO SECUNDÁRIA, COM 3 ESTRIBOS, SEM ISOLADOR - FORNECIMENTO E INSTALAÇÃO. AF_07/2020</t>
  </si>
  <si>
    <t>128,00</t>
  </si>
  <si>
    <t>ARMAÇÃO SECUNDÁRIA, COM 4 ESTRIBOS, SEM ISOLADOR - FORNECIMENTO E INSTALAÇÃO. AF_07/2020</t>
  </si>
  <si>
    <t>185,82</t>
  </si>
  <si>
    <t>ISOLADOR, TIPO PINO, PARA TENSÃO 15 KV - FORNECIMENTO E INSTALAÇÃO. AF_07/2020</t>
  </si>
  <si>
    <t>34,54</t>
  </si>
  <si>
    <t>ISOLADOR, TIPO DISCO, PARA TENSÃO 15 KV - FORNECIMENTO E INSTALAÇÃO. AF_07/2020</t>
  </si>
  <si>
    <t>ISOLADOR, TIPO ROLDANA, PARA BAIXA TENSÃO - FORNECIMENTO E INSTALAÇÃO. AF_07/2020</t>
  </si>
  <si>
    <t>8,85</t>
  </si>
  <si>
    <t>GRAMPO PARALELO METÁLICO, PARA REDES AÉREAS DE DISTRIBUIÇÃO DE ENERGIA ELÉTRICA DE BAIXA TENSÃO - FORNECIMENTO E INSTALAÇÃO. AF_07/2020</t>
  </si>
  <si>
    <t>ALÇA PREFORMADA DE DISTRIBUIÇÃO, EM  AÇO GALVANIZADO, AWG 1 - FORNECIMENTO E INSTALAÇÃO. AF_07/2020</t>
  </si>
  <si>
    <t>21,01</t>
  </si>
  <si>
    <t>ALÇA PREFORMADA DE DISTRIBUIÇÃO, EM  AÇO GALVANIZADO, AWG 2 - FORNECIMENTO E INSTALAÇÃO. AF_07/2020</t>
  </si>
  <si>
    <t>15,11</t>
  </si>
  <si>
    <t>ALÇA PREFORMADA DE DISTRIBUIÇÃO, EM  AÇO GALVANIZADO, AWG 4 - FORNECIMENTO E INSTALAÇÃO. AF_07/2020</t>
  </si>
  <si>
    <t>9,73</t>
  </si>
  <si>
    <t>ALÇA PREFORMADA DE DISTRIBUIÇÃO, EM  AÇO GALVANIZADO, AWG 6 - FORNECIMENTO E INSTALAÇÃO. AF_07/2020</t>
  </si>
  <si>
    <t>8,88</t>
  </si>
  <si>
    <t>CABO DE COBRE FLEXÍVEL ISOLADO, 10 MM², 0,6/1,0 KV, PARA REDE AÉREA DE DISTRIBUIÇÃO DE ENERGIA ELÉTRICA DE BAIXA TENSÃO - FORNECIMENTO E INSTALAÇÃO. AF_07/2020</t>
  </si>
  <si>
    <t>9,00</t>
  </si>
  <si>
    <t>CABO DE COBRE FLEXÍVEL ISOLADO, 16 MM², 0,6/1,0 KV, PARA REDE AÉREA DE DISTRIBUIÇÃO DE ENERGIA ELÉTRICA DE BAIXA TENSÃO - FORNECIMENTO E INSTALAÇÃO. AF_07/2020</t>
  </si>
  <si>
    <t>14,28</t>
  </si>
  <si>
    <t>CABO DE COBRE FLEXÍVEL ISOLADO, 25 MM², 0,6/1,0 KV, PARA REDE AÉREA DE DISTRIBUIÇÃO DE ENERGIA ELÉTRICA DE BAIXA TENSÃO - FORNECIMENTO E INSTALAÇÃO. AF_07/2020</t>
  </si>
  <si>
    <t>22,09</t>
  </si>
  <si>
    <t>CABO DE COBRE FLEXÍVEL ISOLADO, 35 MM², 0,6/1,0 KV, PARA REDE AÉREA DE DISTRIBUIÇÃO DE ENERGIA ELÉTRICA DE BAIXA TENSÃO - FORNECIMENTO E INSTALAÇÃO. AF_07/2020</t>
  </si>
  <si>
    <t>31,18</t>
  </si>
  <si>
    <t>CABO DE COBRE FLEXÍVEL ISOLADO, 50 MM², 0,6/1,0 KV, PARA REDE AÉREA DE DISTRIBUIÇÃO DE ENERGIA ELÉTRICA DE BAIXA TENSÃO - FORNECIMENTO E INSTALAÇÃO. AF_07/2020</t>
  </si>
  <si>
    <t>46,07</t>
  </si>
  <si>
    <t>CABO DE COBRE FLEXÍVEL ISOLADO, 70 MM², 0,6/1,0 KV, PARA REDE AÉREA DE DISTRIBUIÇÃO DE ENERGIA ELÉTRICA DE BAIXA TENSÃO - FORNECIMENTO E INSTALAÇÃO. AF_07/2020</t>
  </si>
  <si>
    <t>64,41</t>
  </si>
  <si>
    <t>CABO DE COBRE FLEXÍVEL ISOLADO, 95 MM², 0,6/1,0 KV, PARA REDE AÉREA DE DISTRIBUIÇÃO DE ENERGIA ELÉTRICA DE BAIXA TENSÃO - FORNECIMENTO E INSTALAÇÃO. AF_07/2020</t>
  </si>
  <si>
    <t>83,60</t>
  </si>
  <si>
    <t>CABO DE COBRE FLEXÍVEL ISOLADO, 120 MM², 0,6/1,0 KV, PARA REDE AÉREA DE DISTRIBUIÇÃO DE ENERGIA ELÉTRICA DE BAIXA TENSÃO - FORNECIMENTO E INSTALAÇÃO. AF_07/2020</t>
  </si>
  <si>
    <t>109,29</t>
  </si>
  <si>
    <t>REATOR PARA LÂMPADA VAPOR DE MERCÚRIO 400 W, USO EXTERNO - FORNECIMENTO E INSTALAÇÃO. AF_08/2020</t>
  </si>
  <si>
    <t>147,80</t>
  </si>
  <si>
    <t>REATOR PARA LÂMPADA VAPOR DE SÓDIO 250 W, USO EXTERNO - FORNECIMENTO E INSTALAÇÃO. AF_08/2020</t>
  </si>
  <si>
    <t>227,15</t>
  </si>
  <si>
    <t>REATOR PARA LÂMPADA VAPOR DE MERCÚRIO 125 W, USO EXTERNO - FORNECIMENTO E INSTALAÇÃO. AF_08/2020</t>
  </si>
  <si>
    <t>111,09</t>
  </si>
  <si>
    <t>REATOR PARA LÂMPADA VAPOR DE MERCÚRIO 250 W, USO EXTERNO - FORNECIMENTO E INSTALAÇÃO. AF_08/2020</t>
  </si>
  <si>
    <t>130,00</t>
  </si>
  <si>
    <t>SUBSTITUIÇÃO DE REATOR PARA ILUMINAÇÃO PÚBLICA (NÃO INCLUI FORNECIMENTO). AF_08/2020</t>
  </si>
  <si>
    <t>85,10</t>
  </si>
  <si>
    <t>IGNITOR PARA PARTIDA LÂMPADA VAPOR SÓDIO / VAPOR METÁLICO ATÉ 400 W - FORNECIMENTO E INSTALAÇÃO. AF_08/2020</t>
  </si>
  <si>
    <t>52,73</t>
  </si>
  <si>
    <t>RELÉ FOTOELÉTRICO PARA COMANDO DE ILUMINAÇÃO EXTERNA 1000 W - FORNECIMENTO E INSTALAÇÃO. AF_08/2020</t>
  </si>
  <si>
    <t>32,32</t>
  </si>
  <si>
    <t>SUBSTITUIÇÃO DE RELÉ FOTOELÉTRICO PARA COMANDO DE ILUMINAÇÃO EXTERNA 1000 W - FORNECIMENTO E INSTALAÇÃO. AF_08/2020</t>
  </si>
  <si>
    <t>100,45</t>
  </si>
  <si>
    <t>BRAÇO PARA ILUMINAÇÃO PÚBLICA, EM TUBO DE AÇO GALVANIZADO, COMPRIMENTO DE 1,50 M, PARA FIXAÇÃO EM POSTE DE CONCRETO - FORNECIMENTO E INSTALAÇÃO. AF_08/2020</t>
  </si>
  <si>
    <t>156,67</t>
  </si>
  <si>
    <t>BRAÇO PARA ILUMINAÇÃO PÚBLICA, EM TUBO DE AÇO GALVANIZADO, COMPRIMENTO DE 1,50 M, PARA FIXAÇÃO EM POSTE METÁLICO - FORNECIMENTO E INSTALAÇÃO. AF_08/2020</t>
  </si>
  <si>
    <t>151,99</t>
  </si>
  <si>
    <t>LÂMPADA VAPOR METÁLICO 400 W - FORNECIMENTO E INSTALAÇÃO. AF_08/2020</t>
  </si>
  <si>
    <t>130,10</t>
  </si>
  <si>
    <t>LÂMPADA VAPOR METÁLICO 150 W - FORNECIMENTO E INSTALAÇÃO. AF_08/2020</t>
  </si>
  <si>
    <t>67,36</t>
  </si>
  <si>
    <t>LÂMPADA VAPOR DE MERCÚRIO 125 W - FORNECIMENTO E INSTALAÇÃO. AF_08/2020</t>
  </si>
  <si>
    <t>33,76</t>
  </si>
  <si>
    <t>LÂMPADA VAPOR DE MERCÚRIO 250 W - FORNECIMENTO E INSTALAÇÃO. AF_08/2020</t>
  </si>
  <si>
    <t>58,78</t>
  </si>
  <si>
    <t>LÂMPADA VAPOR DE MERCÚRIO 400 W - FORNECIMENTO E INSTALAÇÃO. AF_08/2020</t>
  </si>
  <si>
    <t>79,57</t>
  </si>
  <si>
    <t>LÂMPADA MISTA 160 W - FORNECIMENTO E INSTALAÇÃO. AF_08/2020</t>
  </si>
  <si>
    <t>37,64</t>
  </si>
  <si>
    <t>LÂMPADA MISTA 250 W - FORNECIMENTO E INSTALAÇÃO. AF_08/2020</t>
  </si>
  <si>
    <t>50,00</t>
  </si>
  <si>
    <t>LÂMPADA MISTA 500 W - FORNECIMENTO E INSTALAÇÃO. AF_08/2020</t>
  </si>
  <si>
    <t>91,88</t>
  </si>
  <si>
    <t>LÂMPADA VAPOR DE SÓDIO 150 W - FORNECIMENTO E INSTALAÇÃO. AF_08/2020</t>
  </si>
  <si>
    <t>71,05</t>
  </si>
  <si>
    <t>LÂMPADA VAPOR DE SÓDIO 250 W - FORNECIMENTO E INSTALAÇÃO. AF_08/2020</t>
  </si>
  <si>
    <t>LÂMPADA VAPOR DE SÓDIO 400 W - FORNECIMENTO E INSTALAÇÃO. AF_08/2020</t>
  </si>
  <si>
    <t>95,18</t>
  </si>
  <si>
    <t>SUBSTITUIÇÃO DE LÂMPADA PARA ILUMINAÇÃO PÚBLICA (NÃO INCLUI FORNECIMENTO). AF_08/2020</t>
  </si>
  <si>
    <t>70,83</t>
  </si>
  <si>
    <t>LUMINÁRIA FECHADA, PARA ILUMINAÇÃO PÚBLICA, PARA LÂMPADA DE VAPOR - FORNECIMENTO E INSTALAÇÃO (EXCLUSIVE LÂMPADA E REATOR). AF_08/2020</t>
  </si>
  <si>
    <t>461,25</t>
  </si>
  <si>
    <t>LUMINÁRIA ABERTA PARA ILUMINAÇÃO PÚBLICA, PARA LÂMPADA VAPOR DE MERCÚRIO ATÉ 400 W E MISTA ATÉ 500 W, COM BRAÇO EM TUBO DE AÇO GALV 1", COMPRIMENTO DE 1,50 M, PARA POSTE DE CONCRETO - FORNECIMENTO E INSTALAÇÃO (EXCLUSIVE LÂMPADA E REATOR). AF_08/2020</t>
  </si>
  <si>
    <t>282,72</t>
  </si>
  <si>
    <t>LUMINÁRIA DE LED PARA ILUMINAÇÃO PÚBLICA, DE 33 W ATÉ 50 W - FORNECIMENTO E INSTALAÇÃO. AF_08/2020</t>
  </si>
  <si>
    <t>275,67</t>
  </si>
  <si>
    <t>LUMINÁRIA DE LED PARA ILUMINAÇÃO PÚBLICA, DE 51 W ATÉ 67 W - FORNECIMENTO E INSTALAÇÃO. AF_08/2020</t>
  </si>
  <si>
    <t>438,83</t>
  </si>
  <si>
    <t>LUMINÁRIA DE LED PARA ILUMINAÇÃO PÚBLICA, DE 68 W ATÉ 97 W - FORNECIMENTO E INSTALAÇÃO. AF_08/2020</t>
  </si>
  <si>
    <t>476,92</t>
  </si>
  <si>
    <t>LUMINÁRIA DE LED PARA ILUMINAÇÃO PÚBLICA, DE 98 W ATÉ 137 W - FORNECIMENTO E INSTALAÇÃO. AF_08/2020</t>
  </si>
  <si>
    <t>558,06</t>
  </si>
  <si>
    <t>LUMINÁRIA DE LED PARA ILUMINAÇÃO PÚBLICA, DE 138 W ATÉ 180 W - FORNECIMENTO E INSTALAÇÃO. AF_08/2020</t>
  </si>
  <si>
    <t>724,92</t>
  </si>
  <si>
    <t>LUMINÁRIA DE LED PARA ILUMINAÇÃO PÚBLICA, DE 181 W ATÉ 239 W - FORNECIMENTO E INSTALAÇÃO. AF_08/2020</t>
  </si>
  <si>
    <t>828,69</t>
  </si>
  <si>
    <t>LUMINÁRIA DE LED PARA ILUMINAÇÃO PÚBLICA, DE 240 W ATÉ 350 W - FORNECIMENTO E INSTALAÇÃO. AF_08/2020</t>
  </si>
  <si>
    <t>1.318,57</t>
  </si>
  <si>
    <t>SUBSTITUIÇÃO DE LUMINÁRIA DE VAPOR DE MERCÚRIO/VAPOR DE SÓDIO POR LUMINÁRIA DE LED PARA ILUMINAÇÃO PÚBLICA (NÃO INCLUI FORNECIMENTO). AF_08/2020</t>
  </si>
  <si>
    <t>135,29</t>
  </si>
  <si>
    <t>LUMINÁRIA FECHADA PARA ILUMINAÇÃO PÚBLICA, COM REATOR DE PARTIDA RÁPIDA, COM LÂMPADA VAPOR DE MERCÚRIO 250 W - FORNECIMENTO E INSTALAÇÃO. AF_08/2020</t>
  </si>
  <si>
    <t>650,05</t>
  </si>
  <si>
    <t>ABRAÇADEIRA DE FIXAÇÃO DE BRAÇOS DE LUMINÁRIAS DE 2" - FORNECIMENTO E INSTALAÇÃO. AF_08/2020</t>
  </si>
  <si>
    <t>33,58</t>
  </si>
  <si>
    <t>ABRAÇADEIRA DE FIXAÇÃO DE BRAÇOS DE LUMINÁRIAS DE 3" - FORNECIMENTO E INSTALAÇÃO. AF_08/2020</t>
  </si>
  <si>
    <t>ABRAÇADEIRA DE FIXAÇÃO DE BRAÇOS DE LUMINÁRIAS DE 4" - FORNECIMENTO E INSTALAÇÃO. AF_08/2020</t>
  </si>
  <si>
    <t>41,04</t>
  </si>
  <si>
    <t>REFLETOR RETANGULAR FECHADO, COM LÂMPADA VAPOR METÁLICO 400 W - FORNECIMENTO E INSTALAÇÃO. AF_08/2020</t>
  </si>
  <si>
    <t>396,44</t>
  </si>
  <si>
    <t>LUMINÁRIA ESTANQUE COM PROTEÇÃO CONTRA ÁGUA, POEIRA OU IMPACTOS - FORNECIMENTO E INSTALAÇÃO. AF_08/2020</t>
  </si>
  <si>
    <t>182,61</t>
  </si>
  <si>
    <t>ASSENTAMENTO DE POSTE DE CONCRETO COM COMPRIMENTO NOMINAL DE 9 M, CARGA NOMINAL MENOR OU IGUAL A 1000 DAN, ENGASTAMENTO SIMPLES COM 1,5 M DE SOLO (NÃO INCLUI FORNECIMENTO). AF_11/2019</t>
  </si>
  <si>
    <t>494,86</t>
  </si>
  <si>
    <t>ASSENTAMENTO DE POSTE DE CONCRETO COM COMPRIMENTO NOMINAL DE 10 M, CARGA NOMINAL MENOR OU IGUAL A 1000 DAN, ENGASTAMENTO SIMPLES COM 1,6 M DE SOLO (NÃO INCLUI FORNECIMENTO). AF_11/2019</t>
  </si>
  <si>
    <t>541,41</t>
  </si>
  <si>
    <t>ASSENTAMENTO DE POSTE DE CONCRETO COM COMPRIMENTO NOMINAL DE 10 M, CARGA NOMINAL MAIOR QUE 1000 DAN, ENGASTAMENTO SIMPLES COM 1,6 M DE SOLO (NÃO INCLUI FORNECIMENTO). AF_11/2019</t>
  </si>
  <si>
    <t>603,35</t>
  </si>
  <si>
    <t>ASSENTAMENTO DE POSTE DE CONCRETO COM COMPRIMENTO NOMINAL DE 10,5 M, CARGA NOMINAL MENOR OU IGUAL A 1000 DAN, ENGASTAMENTO SIMPLES COM 1,65 M DE SOLO (NÃO INCLUI FORNECIMENTO). AF_11/2019</t>
  </si>
  <si>
    <t>564,45</t>
  </si>
  <si>
    <t>ASSENTAMENTO DE POSTE DE CONCRETO COM COMPRIMENTO NOMINAL DE 10,5 M, CARGA NOMINAL MAIOR QUE 1000 DAN, ENGASTAMENTO SIMPLES COM 1,65 M DE SOLO (NÃO INCLUI FORNECIMENTO). AF_11/2019</t>
  </si>
  <si>
    <t>676,17</t>
  </si>
  <si>
    <t>ASSENTAMENTO DE POSTE DE CONCRETO COM COMPRIMENTO NOMINAL DE 11 M, CARGA NOMINAL MENOR OU IGUAL A 1000 DAN, ENGASTAMENTO SIMPLES COM 1,7 M DE SOLO (NÃO INCLUI FORNECIMENTO). AF_11/2019</t>
  </si>
  <si>
    <t>589,47</t>
  </si>
  <si>
    <t>ASSENTAMENTO DE POSTE DE CONCRETO COM COMPRIMENTO NOMINAL DE 11 M, CARGA NOMINAL MAIOR QUE 1000 DAN, ENGASTAMENTO SIMPLES COM 1,7 M DE SOLO (NÃO INCLUI FORNECIMENTO). AF_11/2019</t>
  </si>
  <si>
    <t>656,60</t>
  </si>
  <si>
    <t>ASSENTAMENTO DE POSTE DE CONCRETO COM COMPRIMENTO NOMINAL DE 12 M, CARGA NOMINAL MENOR OU IGUAL A 1000 DAN, ENGASTAMENTO SIMPLES COM 1,8 M DE SOLO (NÃO INCLUI FORNECIMENTO). AF_11/2019</t>
  </si>
  <si>
    <t>637,84</t>
  </si>
  <si>
    <t>ASSENTAMENTO DE POSTE DE CONCRETO COM COMPRIMENTO NOMINAL DE 12 M, CARGA NOMINAL MAIOR QUE 1000 DAN, ENGASTAMENTO SIMPLES COM 1,8 M DE SOLO (NÃO INCLUI FORNECIMENTO). AF_11/2019</t>
  </si>
  <si>
    <t>744,75</t>
  </si>
  <si>
    <t>ASSENTAMENTO DE POSTE DE CONCRETO COM COMPRIMENTO NOMINAL DE 13 M, CARGA NOMINAL MENOR OU IGUAL A 1000 DAN, ENGASTAMENTO SIMPLES COM 1,9 M DE SOLO (NÃO INCLUI FORNECIMENTO). AF_11/2019</t>
  </si>
  <si>
    <t>688,32</t>
  </si>
  <si>
    <t>ASSENTAMENTO DE POSTE DE CONCRETO COM COMPRIMENTO NOMINAL DE 13 M, CARGA NOMINAL MAIOR QUE 1000 DAN, ENGASTAMENTO SIMPLES COM 1,9 M DE SOLO (NÃO INCLUI FORNECIMENTO). AF_11/2019</t>
  </si>
  <si>
    <t>771,42</t>
  </si>
  <si>
    <t>ASSENTAMENTO DE POSTE DE CONCRETO COM COMPRIMENTO NOMINAL DE 13,5 M, CARGA NOMINAL MENOR OU IGUAL A 1000 DAN, ENGASTAMENTO SIMPLES COM 1,95 M DE SOLO (NÃO INCLUI FORNECIMENTO). AF_11/2019</t>
  </si>
  <si>
    <t>771,39</t>
  </si>
  <si>
    <t>ASSENTAMENTO DE POSTE DE CONCRETO COM COMPRIMENTO NOMINAL DE 13,5 M, CARGA NOMINAL MAIOR QUE 1000 DAN, ENGASTAMENTO SIMPLES COM 1,95 M DE SOLO (NÃO INCLUI FORNECIMENTO). AF_11/2019</t>
  </si>
  <si>
    <t>853,67</t>
  </si>
  <si>
    <t>ASSENTAMENTO DE POSTE DE CONCRETO COM COMPRIMENTO NOMINAL DE 14 M, CARGA NOMINAL MENOR OU IGUAL A 1000 DAN, ENGASTAMENTO SIMPLES COM 2 M DE SOLO (NÃO INCLUI FORNECIMENTO). AF_11/2019</t>
  </si>
  <si>
    <t>760,51</t>
  </si>
  <si>
    <t>ASSENTAMENTO DE POSTE DE CONCRETO COM COMPRIMENTO NOMINAL DE 14 M, CARGA NOMINAL MAIOR QUE 1000 DAN, ENGASTAMENTO SIMPLES COM 2 M DE SOLO (NÃO INCLUI FORNECIMENTO). AF_11/2019</t>
  </si>
  <si>
    <t>828,67</t>
  </si>
  <si>
    <t>ASSENTAMENTO DE POSTE DE CONCRETO COM COMPRIMENTO NOMINAL DE 15 M, CARGA NOMINAL MENOR OU IGUAL A 1000 DAN, ENGASTAMENTO SIMPLES COM 2,1 M DE SOLO (NÃO INCLUI FORNECIMENTO). AF_11/2019</t>
  </si>
  <si>
    <t>814,71</t>
  </si>
  <si>
    <t>ASSENTAMENTO DE POSTE DE CONCRETO COM COMPRIMENTO NOMINAL DE 15 M, CARGA NOMINAL MAIOR QUE 1000 DAN, ENGASTAMENTO SIMPLES COM 2,1 M DE SOLO (NÃO INCLUI FORNECIMENTO). AF_11/2019</t>
  </si>
  <si>
    <t>930,13</t>
  </si>
  <si>
    <t>ASSENTAMENTO DE POSTE DE CONCRETO COM COMPRIMENTO NOMINAL DE 18 M, CARGA NOMINAL MENOR OU IGUAL A 1000 DAN, ENGASTAMENTO SIMPLES COM 2,4 M DE SOLO (NÃO INCLUI FORNECIMENTO). AF_11/2019</t>
  </si>
  <si>
    <t>977,40</t>
  </si>
  <si>
    <t>ASSENTAMENTO DE POSTE DE CONCRETO COM COMPRIMENTO NOMINAL DE 18 M, CARGA NOMINAL MAIOR QUE 1000 DAN, ENGASTAMENTO SIMPLES COM 2,4 M DE SOLO (NÃO INCLUI FORNECIMENTO). AF_11/2019</t>
  </si>
  <si>
    <t>1.133,00</t>
  </si>
  <si>
    <t>ASSENTAMENTO DE POSTE DE CONCRETO COM COMPRIMENTO NOMINAL DE 20 M, CARGA NOMINAL MENOR OU IGUAL A 1000 DAN, ENGASTAMENTO SIMPLES COM 2,6 M DE SOLO (NÃO INCLUI FORNECIMENTO). AF_11/2019</t>
  </si>
  <si>
    <t>1.138,82</t>
  </si>
  <si>
    <t>ASSENTAMENTO DE POSTE DE CONCRETO COM COMPRIMENTO NOMINAL DE 20 M, CARGA NOMINAL MAIOR QUE 1000, ENGASTAMENTO SIMPLES COM 2,6 M DE SOLO (NÃO INCLUI FORNECIMENTO). AF_11/2019</t>
  </si>
  <si>
    <t>1.267,10</t>
  </si>
  <si>
    <t>ASSENTAMENTO DE POSTE DE CONCRETO COM COMPRIMENTO NOMINAL DE 9 M, CARGA NOMINAL DE 150 DAN, ENGASTAMENTO BASE CONCRETADA COM 1 M DE CONCRETO E 0,5 M DE SOLO (NÃO INCLUI FORNECIMENTO). AF_11/2019</t>
  </si>
  <si>
    <t>504,53</t>
  </si>
  <si>
    <t>ASSENTAMENTO DE POSTE DE CONCRETO COM COMPRIMENTO NOMINAL DE 9 M, CARGA NOMINAL DE 300 DAN, ENGASTAMENTO BASE CONCRETADA COM 1 M DE CONCRETO E 0,5 M DE SOLO (NÃO INCLUI FORNECIMENTO). AF_11/2019</t>
  </si>
  <si>
    <t>610,22</t>
  </si>
  <si>
    <t>ASSENTAMENTO DE POSTE DE CONCRETO COM COMPRIMENTO NOMINAL DE 9 M, CARGA NOMINAL DE 400 DAN, ENGASTAMENTO BASE CONCRETADA COM 1 M DE CONCRETO E 0,5 M DE SOLO (NÃO INCLUI FORNECIMENTO). AF_11/2019</t>
  </si>
  <si>
    <t>785,73</t>
  </si>
  <si>
    <t>ASSENTAMENTO DE POSTE DE CONCRETO COM COMPRIMENTO NOMINAL DE 9 M, CARGA NOMINAL DE 600 DAN, ENGASTAMENTO BASE CONCRETADA COM 1 M DE CONCRETO E 0,5 M DE SOLO (NÃO INCLUI FORNECIMENTO). AF_11/2019</t>
  </si>
  <si>
    <t>1.004,71</t>
  </si>
  <si>
    <t>ASSENTAMENTO DE POSTE DE CONCRETO COM COMPRIMENTO NOMINAL DE 9 M, CARGA NOMINAL DE 1000 DAN, ENGASTAMENTO BASE CONCRETADA COM 1 M DE CONCRETO E 0,5 M DE SOLO (NÃO INCLUI FORNECIMENTO). AF_11/2019</t>
  </si>
  <si>
    <t>1.569,07</t>
  </si>
  <si>
    <t>ASSENTAMENTO DE POSTE DE CONCRETO COM COMPRIMENTO NOMINAL DE 10 M, CARGA NOMINAL DE 300 DAN, ENGASTAMENTO BASE CONCRETADA COM 1 M DE CONCRETO E 0,6 M DE SOLO (NÃO INCLUI FORNECIMENTO). AF_11/2019</t>
  </si>
  <si>
    <t>646,14</t>
  </si>
  <si>
    <t>ASSENTAMENTO DE POSTE DE CONCRETO COM COMPRIMENTO NOMINAL DE 10 M, CARGA NOMINAL DE 600 DAN, ENGASTAMENTO BASE CONCRETADA COM 1 M DE CONCRETO E 0,6 M DE SOLO (NÃO INCLUI FORNECIMENTO). AF_11/2019</t>
  </si>
  <si>
    <t>1.052,07</t>
  </si>
  <si>
    <t>ASSENTAMENTO DE POSTE DE CONCRETO COM COMPRIMENTO NOMINAL DE 10 M, CARGA NOMINAL DE 1000 DAN, ENGASTAMENTO BASE CONCRETADA COM 1 M DE CONCRETO E 0,6 M DE SOLO (NÃO INCLUI FORNECIMENTO). AF_11/2019</t>
  </si>
  <si>
    <t>1.631,32</t>
  </si>
  <si>
    <t>ASSENTAMENTO DE POSTE DE CONCRETO COM COMPRIMENTO NOMINAL DE 10,5 M, CARGA NOMINAL DE 300 DAN, ENGASTAMENTO BASE CONCRETADA COM 1 M DE CONCRETO E 0,65 M DE SOLO (NÃO INCLUI FORNECIMENTO). AF_11/2019</t>
  </si>
  <si>
    <t>663,16</t>
  </si>
  <si>
    <t>ASSENTAMENTO DE POSTE DE CONCRETO COM COMPRIMENTO NOMINAL DE 10,5 M, CARGA NOMINAL DE 600 DAN, ENGASTAMENTO BASE CONCRETADA COM 1 M DE CONCRETO E 0,65 M DE SOLO (NÃO INCLUI FORNECIMENTO). AF_11/2019</t>
  </si>
  <si>
    <t>1.075,40</t>
  </si>
  <si>
    <t>ASSENTAMENTO DE POSTE DE CONCRETO COM COMPRIMENTO NOMINAL DE 10,5 M, CARGA NOMINAL DE 1000 DAN, ENGASTAMENTO BASE CONCRETADA COM 1 M DE CONCRETO E 0,65 M DE SOLO (NÃO INCLUI FORNECIMENTO). AF_11/2019</t>
  </si>
  <si>
    <t>1.664,87</t>
  </si>
  <si>
    <t>ASSENTAMENTO DE POSTE DE CONCRETO COM COMPRIMENTO NOMINAL DE 11 M, CARGA NOMINAL DE 300 DAN, ENGASTAMENTO BASE CONCRETADA COM 1 M DE CONCRETO E 0,7 M DE SOLO (NÃO INCLUI FORNECIMENTO). AF_11/2019</t>
  </si>
  <si>
    <t>680,05</t>
  </si>
  <si>
    <t>ASSENTAMENTO DE POSTE DE CONCRETO COM COMPRIMENTO NOMINAL DE 11 M, CARGA NOMINAL DE 400 DAN, ENGASTAMENTO BASE CONCRETADA COM 1 M DE CONCRETO E 0,7 M DE SOLO (NÃO INCLUI FORNECIMENTO). AF_11/2019</t>
  </si>
  <si>
    <t>865,69</t>
  </si>
  <si>
    <t>ASSENTAMENTO DE POSTE DE CONCRETO COM COMPRIMENTO NOMINAL DE 11 M, CARGA NOMINAL DE 600 DAN, ENGASTAMENTO BASE CONCRETADA COM 1 M DE CONCRETO E 0,7 M DE SOLO (NÃO INCLUI FORNECIMENTO). AF_11/2019</t>
  </si>
  <si>
    <t>1.098,25</t>
  </si>
  <si>
    <t>ASSENTAMENTO DE POSTE DE CONCRETO COM COMPRIMENTO NOMINAL DE 11 M, CARGA NOMINAL DE 1000 DAN, ENGASTAMENTO BASE CONCRETADA COM 1 M DE CONCRETO E 0,7 M DE SOLO (NÃO INCLUI FORNECIMENTO). AF_11/2019</t>
  </si>
  <si>
    <t>1.697,65</t>
  </si>
  <si>
    <t>ASSENTAMENTO DE POSTE DE CONCRETO COM COMPRIMENTO NOMINAL DE 12 M, CARGA NOMINAL DE 400 DAN, ENGASTAMENTO BASE CONCRETADA COM 1 M DE CONCRETO E 0,8 M DE SOLO (NÃO INCLUI FORNECIMENTO). AF_11/2019</t>
  </si>
  <si>
    <t>904,86</t>
  </si>
  <si>
    <t>ASSENTAMENTO DE POSTE DE CONCRETO COM COMPRIMENTO NOMINAL DE 12 M, CARGA NOMINAL DE 600 DAN, ENGASTAMENTO BASE CONCRETADA COM 1 M DE CONCRETO E 0,8 M DE SOLO (NÃO INCLUI FORNECIMENTO). AF_11/2019</t>
  </si>
  <si>
    <t>1.143,60</t>
  </si>
  <si>
    <t>ASSENTAMENTO DE POSTE DE CONCRETO COM COMPRIMENTO NOMINAL DE 12 M, CARGA NOMINAL DE 1000 DAN, ENGASTAMENTO BASE CONCRETADA COM 1 M DE CONCRETO E 0,8 M DE SOLO (NÃO INCLUI FORNECIMENTO). AF_11/2019</t>
  </si>
  <si>
    <t>1.767,01</t>
  </si>
  <si>
    <t>ASSENTAMENTO DE POSTE DE CONCRETO COM COMPRIMENTO NOMINAL DE 13 M, CARGA NOMINAL DE 600 DAN, ENGASTAMENTO BASE CONCRETADA COM 1 M DE CONCRETO E 0,9 M DE SOLO (NÃO INCLUI FORNECIMENTO). AF_11/2019</t>
  </si>
  <si>
    <t>1.188,81</t>
  </si>
  <si>
    <t>ASSENTAMENTO DE POSTE DE CONCRETO COM COMPRIMENTO NOMINAL DE 13 M, CARGA NOMINAL DE 1000 DAN, ENGASTAMENTO BASE CONCRETADA COM 1 M DE CONCRETO E 0,9 M DE SOLO - SOMENTE INSTALAÇÃO, SEM FORNECIMENTO. AF_11/2019</t>
  </si>
  <si>
    <t>1.840,31</t>
  </si>
  <si>
    <t>POSTE DECORATIVO PARA JARDIM EM AÇO TUBULAR, H = *2,5* M, SEM LUMINÁRIA - FORNECIMENTO E INSTALAÇÃO. AF_11/2019</t>
  </si>
  <si>
    <t>632,46</t>
  </si>
  <si>
    <t>POSTE DE AÇO CONICO CONTÍNUO CURVO SIMPLES, FLANGEADO, H=9M, INCLUSIVE LUMINÁRIA, SEM LÂMPADA - FORNECIMENTO E INSTALACAO. AF_11/2019</t>
  </si>
  <si>
    <t>2.858,61</t>
  </si>
  <si>
    <t>POSTE DE AÇO CONICO CONTÍNUO CURVO DUPLO, FLANGEADO, H=9M, INCLUSIVE LUMINÁRIAS, SEM LÂMPADAS - FORNECIMENTO E INSTALACAO. AF_11/2019</t>
  </si>
  <si>
    <t>3.318,33</t>
  </si>
  <si>
    <t>POSTE DE AÇO CONICO CONTÍNUO CURVO SIMPLES, ENGASTADO, H=9M, INCLUSIVE LUMINÁRIA, SEM LÂMPADA - FORNECIMENTO E INSTALACAO. AF_11/2019</t>
  </si>
  <si>
    <t>2.504,45</t>
  </si>
  <si>
    <t>POSTE DE AÇO CONICO CONTÍNUO CURVO DUPLO, ENGASTADO, H=9M, INCLUSIVE LUMINÁRIAS, SEM LÂMPADAS - FORNECIMENTO E INSTALACAO. AF_11/2019</t>
  </si>
  <si>
    <t>2.686,80</t>
  </si>
  <si>
    <t>REFLETOR EM ALUMÍNIO, DE SUPORTE E ALÇA, COM 1 LÂMPADA VAPOR DE MERCÚRIO DE 125 W, COM REATOR ALTO FATOR DE POTÊNCIA - FORNECIMENTO E INSTALAÇÃO. AF_02/2020</t>
  </si>
  <si>
    <t>369,68</t>
  </si>
  <si>
    <t>REFLETOR EM ALUMÍNIO, DE SUPORTE E ALÇA, COM LÂMPADA VAPOR DE MERCÚRIO DE 250 W, COM REATOR ALTO FATOR DE POTÊNCIA - FORNECIMENTO E INSTALAÇÃO. AF_02/2020</t>
  </si>
  <si>
    <t>394,70</t>
  </si>
  <si>
    <t>LUMINÁRIA ARANDELA TIPO MEIA LUA, DE SOBREPOR, COM 1 LÂMPADA LED DE 6 W, SEM REATOR - FORNECIMENTO E INSTALAÇÃO. AF_02/2020</t>
  </si>
  <si>
    <t>86,35</t>
  </si>
  <si>
    <t>LUMINÁRIA ARANDELA TIPO MEIA LUA, DE SOBREPOR, COM 1 LÂMPADA FLUORESCENTE DE 15 W, SEM REATOR - FORNECIMENTO E INSTALAÇÃO. AF_02/2020</t>
  </si>
  <si>
    <t>99,71</t>
  </si>
  <si>
    <t>LUMINÁRIA ARANDELA TIPO TARTARUGA, DE SOBREPOR, COM 1 LÂMPADA LED DE 6 W, SEM REATOR - FORNECIMENTO E INSTALAÇÃO. AF_02/2020</t>
  </si>
  <si>
    <t>103,71</t>
  </si>
  <si>
    <t>LUMINÁRIA ARANDELA TIPO TARTARUGA, COM GRADE, DE SOBREPOR, COM 1 LÂMPADA FLUORESCENTE DE 15 W, SEM REATOR - FORNECIMENTO E INSTALAÇÃO. AF_02/2020</t>
  </si>
  <si>
    <t>117,07</t>
  </si>
  <si>
    <t>TRANSFORMADOR DE DISTRIBUIÇÃO, 30 KVA, TRIFÁSICO, 60 HZ, CLASSE 15 KV, IMERSO EM ÓLEO MINERAL, INSTALAÇÃO EM POSTE (NÃO INCLUSO SUPORTE) - FORNECIMENTO E INSTALAÇÃO. AF_12/2020</t>
  </si>
  <si>
    <t>10.348,07</t>
  </si>
  <si>
    <t>TRANSFORMADOR DE DISTRIBUIÇÃO, 45 KVA, TRIFÁSICO, 60 HZ, CLASSE 15 KV, IMERSO EM ÓLEO MINERAL, INSTALAÇÃO EM POSTE (NÃO INCLUSO SUPORTE) - FORNECIMENTO E INSTALAÇÃO. AF_12/2020</t>
  </si>
  <si>
    <t>11.502,26</t>
  </si>
  <si>
    <t>TRANSFORMADOR DE DISTRIBUIÇÃO, 75 KVA, TRIFÁSICO, 60 HZ, CLASSE 15 KV, IMERSO EM ÓLEO MINERAL, INSTALAÇÃO EM POSTE (NÃO INCLUSO SUPORTE) - FORNECIMENTO E INSTALAÇÃO. AF_12/2020</t>
  </si>
  <si>
    <t>14.717,34</t>
  </si>
  <si>
    <t>TRANSFORMADOR DE DISTRIBUIÇÃO, 112,5 KVA, TRIFÁSICO, 60 HZ, CLASSE 15 KV, IMERSO EM ÓLEO MINERAL, INSTALAÇÃO EM POSTE (NÃO INCLUSO SUPORTE) - FORNECIMENTO E INSTALAÇÃO. AF_12/2020</t>
  </si>
  <si>
    <t>18.057,72</t>
  </si>
  <si>
    <t>TRANSFORMADOR DE DISTRIBUIÇÃO, 150 KVA, TRIFÁSICO, 60 HZ, CLASSE 15 KV, IMERSO EM ÓLEO MINERAL, INSTALAÇÃO EM POSTE (NÃO INCLUSO SUPORTE) - FORNECIMENTO E INSTALAÇÃO. AF_12/2020</t>
  </si>
  <si>
    <t>22.613,15</t>
  </si>
  <si>
    <t>TRANSFORMADOR DE DISTRIBUIÇÃO, 225 KVA, TRIFÁSICO, 60 HZ, CLASSE 15 KV, IMERSO EM ÓLEO MINERAL, INSTALAÇÃO EM POSTE (NÃO INCLUSO SUPORTE) - FORNECIMENTO E INSTALAÇÃO. AF_12/2020</t>
  </si>
  <si>
    <t>31.500,26</t>
  </si>
  <si>
    <t>TRANSFORMADOR DE DISTRIBUIÇÃO, 300 KVA, TRIFÁSICO, 60 HZ, CLASSE 15 KV, IMERSO EM ÓLEO MINERAL, INSTALAÇÃO EM POSTE (NÃO INCLUSO SUPORTE) - FORNECIMENTO E INSTALAÇÃO. AF_12/2020</t>
  </si>
  <si>
    <t>36.660,18</t>
  </si>
  <si>
    <t>SUPORTE PARA TRANSFORMADOR EM POSTE DE CONCRETO CIRCULAR - FORNECIMENTO E INSTALAÇÃO. AF_12/2020</t>
  </si>
  <si>
    <t>79,20</t>
  </si>
  <si>
    <t>SUPORTE PARA TRANSFORMADOR EM POSTE DE CONCRETO DUPLO T - FORNECIMENTO E INSTALAÇÃO. AF_12/2020</t>
  </si>
  <si>
    <t>248,35</t>
  </si>
  <si>
    <t>TRANSFORMADOR DE DISTRIBUIÇÃO, 500KVA, TRIFÁSICO, 60 HZ, CLASSE 15 KV, IMERSO EM ÓLEO MINERAL, INSTALAÇÃO EM SOLO (NÃO INCLUSO ABRIGO) - FORNECIMENTO E INSTALAÇÃO. AF_02/2022</t>
  </si>
  <si>
    <t>59.245,97</t>
  </si>
  <si>
    <t>TRANSFORMADOR DE DISTRIBUIÇÃO, 750 KVA, TRIFÁSICO, 60 HZ, CLASSE 15 KV, IMERSO EM ÓLEO MINERAL, INSTALAÇÃO EM SOLO (NÃO INCLUSO ABRIGO) - FORNECIMENTO E INSTALAÇÃO. AF_02/2022</t>
  </si>
  <si>
    <t>81.127,10</t>
  </si>
  <si>
    <t>TRANSFORMADOR DE DISTRIBUIÇÃO, 1000 KVA, TRIFÁSICO, 60 HZ, CLASSE 15 KV, IMERSO EM ÓLEO MINERAL, INSTALAÇÃO EM SOLO (NÃO INCLUSO ABRIGO) - FORNECIMENTO E INSTALAÇÃO. AF_02/2022</t>
  </si>
  <si>
    <t>113.379,09</t>
  </si>
  <si>
    <t>COMPOSIÇÃO PARAMÉTRICA DE PONTO ELÉTRICO DE ILUMINAÇÃO, COM INTERRUPTOR SIMPLES, EM EDIFÍCIO RESIDENCIAL COM ELETRODUTO EMBUTIDO EM RASGOS NAS PAREDES, INCLUSO TOMADA, ELETRODUTO, CABO, RASGO E CHUMBAMENTO (SEM LUMINÁRIA E LÂMPADA). AF_11/2022</t>
  </si>
  <si>
    <t>190,97</t>
  </si>
  <si>
    <t>COMPOSIÇÃO PARAMÉTRICA DE PONTO ELÉTRICO DE ILUMINAÇÃO, COM INTERRUPTOR PARALELO, EM EDIFÍCIO RESIDENCIAL COM ELETRODUTO EMBUTIDO EM RASGOS NAS PAREDES, INCLUSO CAIXA ELÉTRICA, MÓDULO DE TOMADA, ELETRODUTO, CABO, RASGO, QUEBRA E CHUMBAMENTO (SEM LUMINÁRIA E LÂMPADA). AF_11/2022</t>
  </si>
  <si>
    <t>402,86</t>
  </si>
  <si>
    <t>COMPOSIÇÃO PARAMÉTRICA DE PONTO ELÉTRICO DE TOMADA DE USO GERAL 2P+T (10A/250V) EM EDIFÍCIO RESIDENCIAL COM ELETRODUTO EMBUTIDO EM RASGOS NAS PAREDES, INCLUSO TOMADA, ELETRODUTO, CABO, RASGO, QUEBRA E CHUMBAMENTO. AF_11/2022</t>
  </si>
  <si>
    <t>159,18</t>
  </si>
  <si>
    <t>COMPOSIÇÃO PARAMÉTRICA DE PONTO ELÉTRICO DE TOMADA DE USO ESPECÍFICO 2P+T (20A/250V) EM EDIFÍCIO RESIDENCIAL COM ELETRODUTO EMBUTIDO EM RASGOS NAS PAREDES, INCLUSO TOMADA, ELETRODUTO, CABO, RASGO, QUEBRA E CHUMBAMENTO (EXCETO CHUVEIRO). AF_11/2022</t>
  </si>
  <si>
    <t>205,10</t>
  </si>
  <si>
    <t>COMPOSIÇÃO PARAMÉTRICA DE PONTO ELÉTRICO DE ILUMINAÇÃO, COM INTERRUPTOR SIMPLES, EM EDIFÍCIO RESIDENCIAL COM ELETRODUTO EMBUTIDO SEM NECESSIDADE DE RASGOS, INCLUSO TOMADA, ELETRODUTO, CABO E QUEBRA (SEM LUMINÁRIA E LÂMPADA). AF_11/2022</t>
  </si>
  <si>
    <t>158,62</t>
  </si>
  <si>
    <t>COMPOSIÇÃO PARAMÉTRICA DE PONTO ELÉTRICO DE ILUMINAÇÃO, COM INTERRUPTOR PARALELO, EM EDIFÍCIO RESIDENCIAL COM ELETRODUTO EMBUTIDO SEM NECESSIDADE DE RASGOS, INCLUSO TOMADA, ELETRODUTO, CABO E QUEBRA (SEM LUMINÁRIA E LÂMPADA). AF_11/2022</t>
  </si>
  <si>
    <t>345,58</t>
  </si>
  <si>
    <t>COMPOSIÇÃO PARAMÉTRICA DE PONTO ELÉTRICO DE TOMADA DE USO GERAL 2P+T (10A/250V) EM EDIFÍCIO RESIDENCIAL COM ELETRODUTO EMBUTIDO SEM NECESSIDADE DE RASGOS, INCLUSO TOMADA, ELETRODUTO, CABO E QUEBRA. AF_11/2022</t>
  </si>
  <si>
    <t>136,15</t>
  </si>
  <si>
    <t>COMPOSIÇÃO PARAMÉTRICA DE PONTO ELÉTRICO DE TOMADA DE USO ESPECÍFICO 2P+T (20A/250V) EM EDIFÍCIO RESIDENCIAL COM ELETRODUTO EMBUTIDO SEM NECESSIDADE DE RASGOS, INCLUSO TOMADA, ELETRODUTO, CABO E QUEBRA (EXCETO CHUVEIRO). AF_11/2022</t>
  </si>
  <si>
    <t>154,71</t>
  </si>
  <si>
    <t>COMPOSIÇÃO PARAMÉTRICA DE PONTO ELÉTRICO DE TOMADA PARA CHUVEIRO (20A/250V) EM EDIFÍCIO RESIDENCIAL COM ELETRODUTO EMBUTIDO EM RASGOS NAS PAREDES, INCLUSO TOMADA, ELETRODUTO, CABO, RASGO, QUEBRA E CHUMBAMENTO. AF_11/2022</t>
  </si>
  <si>
    <t>357,46</t>
  </si>
  <si>
    <t>CORDOALHA DE COBRE NU 35 MM², NÃO ENTERRADA, COM ISOLADOR - FORNECIMENTO E INSTALAÇÃO. AF_08/2023</t>
  </si>
  <si>
    <t>70,29</t>
  </si>
  <si>
    <t>CORDOALHA DE COBRE NU 50 MM², NÃO ENTERRADA, COM ISOLADOR - FORNECIMENTO E INSTALAÇÃO. AF_08/2023</t>
  </si>
  <si>
    <t>89,42</t>
  </si>
  <si>
    <t>CORDOALHA DE COBRE NU 70 MM², NÃO ENTERRADA, COM ISOLADOR - FORNECIMENTO E INSTALAÇÃO. AF_08/2023</t>
  </si>
  <si>
    <t>109,39</t>
  </si>
  <si>
    <t>CORDOALHA DE COBRE NU 95 MM², NÃO ENTERRADA, COM ISOLADOR - FORNECIMENTO E INSTALAÇÃO. AF_08/2023</t>
  </si>
  <si>
    <t>141,57</t>
  </si>
  <si>
    <t>CORDOALHA DE COBRE NU 50 MM², ENTERRADA - FORNECIMENTO E INSTALAÇÃO. AF_08/2023</t>
  </si>
  <si>
    <t>50,93</t>
  </si>
  <si>
    <t>CORDOALHA DE COBRE NU 70 MM², ENTERRADA - FORNECIMENTO E INSTALAÇÃO. AF_08/2023</t>
  </si>
  <si>
    <t>67,04</t>
  </si>
  <si>
    <t>CORDOALHA DE COBRE NU 95 MM², ENTERRADA - FORNECIMENTO E INSTALAÇÃO. AF_08/2023</t>
  </si>
  <si>
    <t>95,70</t>
  </si>
  <si>
    <t>ELETRODUTO PVC RÍGIDO, DIÂMETRO 40MM, COM 3 METROS, PARA SPDA - FORNECIMENTO E INSTALAÇÃO. AF_08/2023</t>
  </si>
  <si>
    <t>66,11</t>
  </si>
  <si>
    <t>HASTE DE ATERRAMENTO, DIÂMETRO 5/8", COM 3 METROS - FORNECIMENTO E INSTALAÇÃO. AF_08/2023</t>
  </si>
  <si>
    <t>73,36</t>
  </si>
  <si>
    <t>HASTE DE ATERRAMENTO, DIÂMETRO 3/4", COM 3 METROS - FORNECIMENTO E INSTALAÇÃO. AF_08/2023</t>
  </si>
  <si>
    <t>109,89</t>
  </si>
  <si>
    <t>BASE METÁLICA PARA MASTRO 1 ½"  PARA SPDA - FORNECIMENTO E INSTALAÇÃO. AF_08/2023</t>
  </si>
  <si>
    <t>136,21</t>
  </si>
  <si>
    <t>MASTRO 1 ½", COM 3 METROS, PARA SPDA - FORNECIMENTO E INSTALAÇÃO. AF_08/2023</t>
  </si>
  <si>
    <t>156,88</t>
  </si>
  <si>
    <t>CAPTOR TIPO FRANKLIN PARA SPDA - FORNECIMENTO E INSTALAÇÃO. AF_08/2023</t>
  </si>
  <si>
    <t>131,25</t>
  </si>
  <si>
    <t>SUPORTE ISOLADOR PARA FIXAÇÃO DA CORDOALHA DE COBRE EM ALVENARIA OU CONCRETO - FORNECIMENTO E INSTALAÇÃO. AF_08/2023</t>
  </si>
  <si>
    <t>29,82</t>
  </si>
  <si>
    <t>MINI CAPTOR PARA SPDA - FORNECIMENTO E INSTALAÇÃO. AF_08/2023</t>
  </si>
  <si>
    <t>29,23</t>
  </si>
  <si>
    <t>CONECTOR GRAMPO METÁLICO TIPO OLHAL, PARA SPDA, PARA HASTE DE ATERRAMENTO DE 3/4'' E CABOS DE 10 A 50 MM2 - FORNECIMENTO E INSTALAÇÃO. AF_08/2023</t>
  </si>
  <si>
    <t>20,87</t>
  </si>
  <si>
    <t>CONECTOR GRAMPO METÁLICO TIPO OLHAL, PARA SPDA, PARA HASTE DE ATERRAMENTO DE 5/8'' E CABOS DE 10 A 50 MM2 - FORNECIMENTO E INSTALAÇÃO. AF_08/2023</t>
  </si>
  <si>
    <t>CONECTOR GRAMPO PARALELO METÁLICO, PARA SPDA, PARA CABOS DE 6 A 50 MM2 - FORNECIMENTO E INSTALAÇÃO. AF_08/2023</t>
  </si>
  <si>
    <t>23,25</t>
  </si>
  <si>
    <t>CONECTOR SPLIT-BOLT, PARA SPDA, PARA CABOS ATÉ 35 MM2 - FORNECIMENTO E INSTALAÇÃO. AF_08/2023</t>
  </si>
  <si>
    <t>22,25</t>
  </si>
  <si>
    <t>CONECTOR SPLIT-BOLT, PARA SPDA, PARA CABOS ATÉ 50 MM2 - FORNECIMENTO E INSTALAÇÃO. AF_08/2023</t>
  </si>
  <si>
    <t>26,33</t>
  </si>
  <si>
    <t>CONECTOR SPLIT-BOLT, PARA SPDA, PARA CABOS ATÉ 70 MM2 - FORNECIMENTO E INSTALAÇÃO. AF_08/2023</t>
  </si>
  <si>
    <t>CONECTOR SPLIT-BOLT, PARA SPDA, PARA CABOS ATÉ 95 MM2 - FORNECIMENTO E INSTALAÇÃO. AF_08/2023</t>
  </si>
  <si>
    <t>PLACA DE CONCRETO PRÉ-MOLDADO COMO PROTEÇÃO MECÂNICA ADICIONAL NO REATERRO PARA REDE ENTERRADA DE DISTRIBUIÇÃO DE ENERGIA ELÉTRICA - FORNECIMENTO E INSTALAÇÃO. AF_12/2021</t>
  </si>
  <si>
    <t>3.654,76</t>
  </si>
  <si>
    <t>CONCRETAGEM COMO PROTEÇÃO MECÂNICA ADICIONAL NO REATERRO PARA REDE ENTERRADA DE DISTRIBUIÇÃO DE ENERGIA ELÉTRICA - FORNECIMENTO E INSTALAÇÃO. AF_12/2021</t>
  </si>
  <si>
    <t>904,58</t>
  </si>
  <si>
    <t>ABRIGO PARA HIDRANTE, 90X60X17CM, COM REGISTRO GLOBO ANGULAR 45 GRAUS 2 1/2", ADAPTADOR STORZ 2 1/2", MANGUEIRA DE INCÊNDIO 20M, REDUÇÃO 2 1/2" X 1 1/2" E ESGUICHO EM LATÃO 1 1/2" - FORNECIMENTO E INSTALAÇÃO. AF_10/2020</t>
  </si>
  <si>
    <t>1.631,03</t>
  </si>
  <si>
    <t>EXTINTOR DE INCÊNDIO PORTÁTIL COM CARGA DE ÁGUA PRESSURIZADA DE 10 L, CLASSE A - FORNECIMENTO E INSTALAÇÃO. AF_10/2020_PE</t>
  </si>
  <si>
    <t>267,16</t>
  </si>
  <si>
    <t>EXTINTOR DE INCÊNDIO PORTÁTIL COM CARGA DE CO2 DE 4 KG, CLASSE BC - FORNECIMENTO E INSTALAÇÃO. AF_10/2020_PE</t>
  </si>
  <si>
    <t>778,60</t>
  </si>
  <si>
    <t>EXTINTOR DE INCÊNDIO PORTÁTIL COM CARGA DE CO2 DE 6 KG, CLASSE BC - FORNECIMENTO E INSTALAÇÃO. AF_10/2020_PE</t>
  </si>
  <si>
    <t>840,91</t>
  </si>
  <si>
    <t>EXTINTOR DE INCÊNDIO PORTÁTIL COM CARGA DE PQS DE 4 KG, CLASSE BC - FORNECIMENTO E INSTALAÇÃO. AF_10/2020_PE</t>
  </si>
  <si>
    <t>259,37</t>
  </si>
  <si>
    <t>EXTINTOR DE INCÊNDIO PORTÁTIL COM CARGA DE PQS DE 6 KG, CLASSE BC - FORNECIMENTO E INSTALAÇÃO. AF_10/2020_PE</t>
  </si>
  <si>
    <t>300,91</t>
  </si>
  <si>
    <t>EXTINTOR DE INCÊNDIO PORTÁTIL COM CARGA DE PQS DE 8 KG, CLASSE BC - FORNECIMENTO E INSTALAÇÃO. AF_10/2020_PE</t>
  </si>
  <si>
    <t>352,83</t>
  </si>
  <si>
    <t>EXTINTOR DE INCÊNDIO PORTÁTIL COM CARGA DE PQS DE 12 KG, CLASSE BC - FORNECIMENTO E INSTALAÇÃO. AF_10/2020_PE</t>
  </si>
  <si>
    <t>404,75</t>
  </si>
  <si>
    <t>ABRIGO PARA HIDRANTE, 75X45X17CM, COM REGISTRO GLOBO ANGULAR 45 GRAUS 2 1/2", ADAPTADOR STORZ 2 1/2", MANGUEIRA DE INCÊNDIO 15M 2 1/2" E ESGUICHO EM LATÃO 2 1/2" - FORNECIMENTO E INSTALAÇÃO. AF_10/2020</t>
  </si>
  <si>
    <t>2.038,75</t>
  </si>
  <si>
    <t>CAIXA DE INCÊNDIO 45X75X17CM - FORNECIMENTO E INSTALAÇÃO. AF_10/2020</t>
  </si>
  <si>
    <t>378,68</t>
  </si>
  <si>
    <t>CAIXA DE INCÊNDIO 60X90X17CM - FORNECIMENTO E INSTALAÇÃO. AF_10/2020</t>
  </si>
  <si>
    <t>481,29</t>
  </si>
  <si>
    <t>CONJUNTO DE MANGUEIRA PARA COMBATE A INCÊNDIO EM FIBRA DE POLIESTER PURA, COM 1.1/2", REVESTIDA INTERNAMENTE, COMPRIMENTO DE 15M - FORNECIMENTO E INSTALAÇÃO. AF_10/2020</t>
  </si>
  <si>
    <t>378,07</t>
  </si>
  <si>
    <t>HIDRANTE SUBTERRÂNEO PREDIAL (COM CURVA LONGA E CAIXA), DN 75 MM - FORNECIMENTO E INSTALAÇÃO. AF_10/2020</t>
  </si>
  <si>
    <t>3.626,61</t>
  </si>
  <si>
    <t>MANÔMETRO 0 A 200 PSI (0 A 14 KGF/CM2), D = 50MM - FORNECIMENTO E INSTALAÇÃO. AF_10/2020</t>
  </si>
  <si>
    <t>168,64</t>
  </si>
  <si>
    <t>CABO TELEFÔNICO CCI-50 1 PAR, INSTALADO EM ENTRADA DE EDIFICAÇÃO - FORNECIMENTO E INSTALAÇÃO. AF_11/2019</t>
  </si>
  <si>
    <t>4,69</t>
  </si>
  <si>
    <t>CABO TELEFÔNICO CCI-50 2 PARES, SEM BLINDAGEM, INSTALADO EM ENTRADA DE EDIFICAÇÃO - FORNECIMENTO E INSTALAÇÃO. AF_11/2019</t>
  </si>
  <si>
    <t>5,52</t>
  </si>
  <si>
    <t>CABO TELEFÔNICO CCI-50 3 PARES, SEM BLINDAGEM, INSTALADO EM ENTRADA DE EDIFICAÇÃO - FORNECIMENTO E INSTALAÇÃO. AF_11/2019</t>
  </si>
  <si>
    <t>5,76</t>
  </si>
  <si>
    <t>CABO TELEFÔNICO CCI-50 4 PARES, SEM BLINDAGEM, INSTALADO EM ENTRADA DE EDIFICAÇÃO - FORNECIMENTO E INSTALAÇÃO. AF_11/2019</t>
  </si>
  <si>
    <t>CABO TELEFÔNICO CCI-50 5 PARES, SEM BLINDAGEM, INSTALADO EM ENTRADA DE EDIFICAÇÃO - FORNECIMENTO E INSTALAÇÃO. AF_11/2019</t>
  </si>
  <si>
    <t>7,23</t>
  </si>
  <si>
    <t>CABO TELEFÔNICO CCI-50 6 PARES, SEM BLINDAGEM, INSTALADO EM ENTRADA DE EDIFICAÇÃO - FORNECIMENTO E INSTALAÇÃO. AF_11/2019</t>
  </si>
  <si>
    <t>8,02</t>
  </si>
  <si>
    <t>CABO TELEFÔNICO CI-50 10 PARES INSTALADO EM ENTRADA DE EDIFICAÇÃO - FORNECIMENTO E INSTALAÇÃO. AF_11/2019</t>
  </si>
  <si>
    <t>12,20</t>
  </si>
  <si>
    <t>CABO TELEFÔNICO CI-50 20 PARES INSTALADO EM ENTRADA DE EDIFICAÇÃO - FORNECIMENTO E INSTALAÇÃO. AF_11/2019</t>
  </si>
  <si>
    <t>18,60</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</si>
  <si>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</si>
  <si>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</si>
  <si>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</si>
  <si>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50,04</t>
  </si>
  <si>
    <t>CABO TELEFÔNICO CI-50 200 PARES INSTALADO EM ENTRADA DE EDIFICAÇÃO - FORNECIMENTO E INSTALAÇÃO. AF_11/2019</t>
  </si>
  <si>
    <t>111,76</t>
  </si>
  <si>
    <t>CABO TELEFÔNICO CCI-50 4 PARES, SEM BLINDAGEM, INSTALADO EM PRUMADA - FORNECIMENTO E INSTALAÇÃO. AF_11/2019</t>
  </si>
  <si>
    <t>2,73</t>
  </si>
  <si>
    <t>CABO TELEFÔNICO CCI-50 5 PARES, SEM BLINDAGEM, INSTALADO EM PRUMADA - FORNECIMENTO E INSTALAÇÃO. AF_11/2019</t>
  </si>
  <si>
    <t>CABO TELEFÔNICO CCI-50 6 PARES, SEM BLINDAGEM, INSTALADO EM PRUMADA - FORNECIMENTO E INSTALAÇÃO. AF_11/2019</t>
  </si>
  <si>
    <t>4,09</t>
  </si>
  <si>
    <t>CABO TELEFÔNICO CI-50 10 PARES INSTALADO EM PRUMADA - FORNECIMENTO E INSTALAÇÃO. AF_11/2019</t>
  </si>
  <si>
    <t>8,28</t>
  </si>
  <si>
    <t>CABO TELEFÔNICO CI-50 20 PARES INSTALADO EM PRUMADA - FORNECIMENTO E INSTALAÇÃO. AF_11/2019</t>
  </si>
  <si>
    <t>14,69</t>
  </si>
  <si>
    <t>CABO TELEFÔNICO CI-50 30 PARES INSTALADO EM PRUMADA - FORNECIMENTO E INSTALAÇÃO. AF_11/2019</t>
  </si>
  <si>
    <t>20,83</t>
  </si>
  <si>
    <t>CABO TELEFÔNICO CI-50 50 PARES INSTALADO EM PRUMADA - FORNECIMENTO E INSTALAÇÃO. AF_11/2019</t>
  </si>
  <si>
    <t>32,31</t>
  </si>
  <si>
    <t>CABO TELEFÔNICO CCI-50 1 PAR, SEM BLINDAGEM, INSTALADO EM DISTRIBUIÇÃO DE EDIFICAÇÃO RESIDENCIAL - FORNECIMENTO E INSTALAÇÃO. AF_11/2019</t>
  </si>
  <si>
    <t>9,74</t>
  </si>
  <si>
    <t>CABO TELEFÔNICO CCI-50 2 PARES, SEM BLINDAGEM, INSTALADO EM DISTRIBUIÇÃO DE EDIFICAÇÃO RESIDENCIAL - FORNECIMENTO E INSTALAÇÃO. AF_11/2019</t>
  </si>
  <si>
    <t>10,57</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</si>
  <si>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</si>
  <si>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</si>
  <si>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11,69</t>
  </si>
  <si>
    <t>CABO TELEFÔNICO CCI-50 5 PARES, SEM BLINDAGEM, INSTALADO EM DISTRIBUIÇÃO DE EDIFICAÇÃO RESIDENCIAL - FORNECIMENTO E INSTALAÇÃO. AF_11/2019</t>
  </si>
  <si>
    <t>12,28</t>
  </si>
  <si>
    <t>CABO TELEFÔNICO CCI-50 6 PARES, SEM BLINDAGEM, INSTALADO EM DISTRIBUIÇÃO DE EDIFICAÇÃO RESIDENCIAL - FORNECIMENTO E INSTALAÇÃO. AF_11/2019</t>
  </si>
  <si>
    <t>13,06</t>
  </si>
  <si>
    <t>CABO TELEFÔNICO CI-50 10 PARES INSTALADO EM DISTRIBUIÇÃO DE EDIFICAÇÃO RESIDENCIAL - FORNECIMENTO E INSTALAÇÃO. AF_11/2019</t>
  </si>
  <si>
    <t>17,24</t>
  </si>
  <si>
    <t>CABO TELEFÔNICO CCI-50 1 PAR, SEM BLINDAGEM, INSTALADO EM DISTRIBUIÇÃO DE EDIFICAÇÃO INSTITUCIONAL - FORNECIMENTO E INSTALAÇÃO. AF_11/2019</t>
  </si>
  <si>
    <t>1,67</t>
  </si>
  <si>
    <t>CABO TELEFÔNICO CCI-50 2 PARES, SEM BLINDAGEM, INSTALADO EM DISTRIBUIÇÃO DE EDIFICAÇÃO INSTITUCIONAL - FORNECIMENTO E INSTALAÇÃO. AF_11/2019</t>
  </si>
  <si>
    <t>2,50</t>
  </si>
  <si>
    <t>CABO TELEFÔNICO CCI-50 3 PARES, SEM BLINDAGEM, INSTALADO EM DISTRIBUIÇÃO DE EDIFICAÇÃO INSTITUCIONAL - FORNECIMENTO E INSTALAÇÃO. AF_11/2019</t>
  </si>
  <si>
    <t>2,74</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</si>
  <si>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</si>
  <si>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</si>
  <si>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</si>
  <si>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4,99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</si>
  <si>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</si>
  <si>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</si>
  <si>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</si>
  <si>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</si>
  <si>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25,24</t>
  </si>
  <si>
    <t>CAIXA DE PASSAGEM PARA TELEFONE 15X15X10CM (SOBREPOR), FORNECIMENTO E INSTALACAO. AF_11/2019</t>
  </si>
  <si>
    <t>45,62</t>
  </si>
  <si>
    <t>CAIXA DE PASSAGEM PARA TELEFONE 80X80X15CM (SOBREPOR) FORNECIMENTO E INSTALACAO. AF_11/2019</t>
  </si>
  <si>
    <t>499,09</t>
  </si>
  <si>
    <t>QUADRO DE DISTRIBUIÇÃO PARA TELEFONE N.2, 20X20X12CM EM CHAPA METALICA, DE EMBUTIR, SEM ACESSORIOS, PADRÃO TELEBRAS, FORNECIMENTO E INSTALAÇÃO. AF_11/2019</t>
  </si>
  <si>
    <t>123,14</t>
  </si>
  <si>
    <t>QUADRO DE DISTRIBUICAO PARA TELEFONE N.3, 40X40X12CM EM CHAPA METALICA, DE EMBUTIR, SEM ACESSORIOS, PADRAO TELEBRAS, FORNECIMENTO E INSTALAÇÃO. AF_11/2019</t>
  </si>
  <si>
    <t>211,89</t>
  </si>
  <si>
    <t>QUADRO DE DISTRIBUICAO PARA TELEFONE N.4, 60X60X12CM EM CHAPA METALICA, DE EMBUTIR, SEM ACESSORIOS, PADRAO TELEBRAS, FORNECIMENTO E INSTALAÇÃO. AF_11/2019</t>
  </si>
  <si>
    <t>319,14</t>
  </si>
  <si>
    <t>QUADRO DE DISTRIBUIÇÃO PARA TELEFONE N.5, 80X80X12CM EM CHAPA METALICA, SEM ACESSORIOS, PADRAO TELEBRAS, FORNECIMENTO E INSTALAÇÃO. AF_11/2019</t>
  </si>
  <si>
    <t>452,52</t>
  </si>
  <si>
    <t>CAIXA ENTERRADA PARA INSTALAÇÕES TELEFÔNICAS TIPO R1, EM ALVENARIA COM BLOCOS DE CONCRETO, DIMENSÕES INTERNAS: 0,35X0,60X0,60 M, EXCLUINDO TAMPÃO. AF_12/2020</t>
  </si>
  <si>
    <t>625,25</t>
  </si>
  <si>
    <t>TAMPA PARA CAIXA TIPO R1, EM FERRO FUNDIDO, DIMENSÕES INTERNAS: 0,40 X 0,60 M - FORNECIMENTO E INSTALAÇÃO. AF_12/2020</t>
  </si>
  <si>
    <t>380,26</t>
  </si>
  <si>
    <t>TAMPA PARA CAIXA TIPO R2 E R3, EM FERRO FUNDIDO, DIMENSÕES INTERNAS: 0,55 X 1,10 M - FORNECIMENTO E INSTALAÇÃO. AF_12/2020</t>
  </si>
  <si>
    <t>912,77</t>
  </si>
  <si>
    <t>PINTURA ANTICORROSIVA DE DUTO METÁLICO. AF_04/2018</t>
  </si>
  <si>
    <t>16,11</t>
  </si>
  <si>
    <t>AR CONDICIONADO SPLIT INVERTER, HI-WALL (PAREDE), 9000 BTU/H, CICLO FRIO - FORNECIMENTO E INSTALAÇÃO. AF_11/2021_PE</t>
  </si>
  <si>
    <t>2.271,44</t>
  </si>
  <si>
    <t>AR CONDICIONADO SPLIT ON/OFF, HI-WALL (PAREDE), 9000 BTUS/H, CICLO FRIO - FORNECIMENTO E INSTALAÇÃO. AF_11/2021_PE</t>
  </si>
  <si>
    <t>1.798,59</t>
  </si>
  <si>
    <t>AR CONDICIONADO SPLIT ON/OFF, HI-WALL (PAREDE), 9000 BTUS/H, CICLO QUENTE/FRIO - FORNECIMENTO E INSTALAÇÃO. AF_11/2021_PE</t>
  </si>
  <si>
    <t>1.958,50</t>
  </si>
  <si>
    <t>AR CONDICIONADO SPLIT INVERTER, HI-WALL (PAREDE), 12000 BTU/H, CICLO FRIO - FORNECIMENTO E INSTALAÇÃO. AF_11/2021_PE</t>
  </si>
  <si>
    <t>2.517,39</t>
  </si>
  <si>
    <t>AR CONDICIONADO SPLIT ON/OFF, HI-WALL (PAREDE), 12000 BTUS/H, CICLO FRIO - FORNECIMENTO E INSTALAÇÃO. AF_11/2021_PE</t>
  </si>
  <si>
    <t>2.063,21</t>
  </si>
  <si>
    <t>AR CONDICIONADO SPLIT ON/OFF, HI-WALL (PAREDE), 12000 BTUS/H, CICLO QUENTE/FRIO - FORNECIMENTO E INSTALAÇÃO. AF_11/2021_PE</t>
  </si>
  <si>
    <t>2.214,12</t>
  </si>
  <si>
    <t>AR CONDICIONADO SPLIT INVERTER, HI-WALL (PAREDE), 18000 BTU/H, CICLO FRIO - FORNECIMENTO E INSTALAÇÃO. AF_11/2021_PE</t>
  </si>
  <si>
    <t>3.643,41</t>
  </si>
  <si>
    <t>AR CONDICIONADO SPLIT ON/OFF, HI-WALL (PAREDE), 18000 BTUS/H, CICLO FRIO - FORNECIMENTO E INSTALAÇÃO. AF_11/2021_PE</t>
  </si>
  <si>
    <t>2.884,86</t>
  </si>
  <si>
    <t>AR CONDICIONADO SPLIT ON/OFF, HI-WALL (PAREDE), 18000 BTUS/H, CICLO QUENTE/FRIO - FORNECIMENTO E INSTALAÇÃO. AF_11/2021_PE</t>
  </si>
  <si>
    <t>3.190,76</t>
  </si>
  <si>
    <t>AR CONDICIONADO SPLIT INVERTER, HI-WALL (PAREDE), 24000 BTU/H, CICLO FRIO - FORNECIMENTO E INSTALAÇÃO. AF_11/2021_PE</t>
  </si>
  <si>
    <t>4.954,91</t>
  </si>
  <si>
    <t>AR CONDICIONADO SPLIT ON/OFF, HI-WALL (PAREDE), 24000 BTUS/H, CICLO FRIO - FORNECIMENTO E INSTALAÇÃO. AF_11/2021_PE</t>
  </si>
  <si>
    <t>3.714,76</t>
  </si>
  <si>
    <t>AR CONDICIONADO SPLIT ON/OFF, HI-WALL (PAREDE), 24000 BTUS/H, CICLO QUENTE/FRIO - FORNECIMENTO E INSTALAÇÃO. AF_11/2021_PE</t>
  </si>
  <si>
    <t>4.152,32</t>
  </si>
  <si>
    <t>AR CONDICIONADO SPLIT INVERTER, PISO TETO, 18000 BTU/H, CICLO FRIO - FORNECIMENTO E INSTALAÇÃO. AF_11/2021_PE</t>
  </si>
  <si>
    <t>9.185,12</t>
  </si>
  <si>
    <t>AR CONDICIONADO SPLIT ON/OFF, PISO TETO, 18.000 BTU/H, CICLO FRIO - FORNECIMENTO E INSTALAÇÃO. AF_11/2021_PE</t>
  </si>
  <si>
    <t>5.268,33</t>
  </si>
  <si>
    <t>AR CONDICIONADO SPLIT INVERTER, PISO TETO, 24000 BTU/H, CICLO FRIO - FORNECIMENTO E INSTALAÇÃO. AF_11/2021_PE</t>
  </si>
  <si>
    <t>10.263,65</t>
  </si>
  <si>
    <t>AR CONDICIONADO SPLIT ON/OFF, PISO TETO, 24.000 BTU/H, CICLO FRIO - FORNECIMENTO E INSTALAÇÃO. AF_11/2021_PE</t>
  </si>
  <si>
    <t>5.555,06</t>
  </si>
  <si>
    <t>AR CONDICIONADO SPLIT INVERTER, PISO TETO, 24000 BTU/H, QUENTE/FRIO - FORNECIMENTO E INSTALAÇÃO. AF_11/2021_PE</t>
  </si>
  <si>
    <t>5.704,90</t>
  </si>
  <si>
    <t>AR CONDICIONADO SPLIT INVERTER, PISO TETO, 36000 BTU/H, CICLO FRIO - FORNECIMENTO E INSTALAÇÃO. AF_11/2021_PE</t>
  </si>
  <si>
    <t>11.575,69</t>
  </si>
  <si>
    <t>AR CONDICIONADO SPLIT ON/OFF, PISO TETO, 36.000 BTU/H, CICLO FRIO - FORNECIMENTO E INSTALAÇÃO. AF_11/2021_PE</t>
  </si>
  <si>
    <t>7.285,53</t>
  </si>
  <si>
    <t>AR CONDICIONADO SPLIT INVERTER, PISO TETO, 48000 BTU/H, CICLO FRIO - FORNECIMENTO E INSTALAÇÃO. AF_11/2021_PE</t>
  </si>
  <si>
    <t>16.072,39</t>
  </si>
  <si>
    <t>AR CONDICIONADO SPLIT ON/OFF, PISO TETO, 48.000 BTU/H, CICLO FRIO - FORNECIMENTO E INSTALAÇÃO. AF_11/2021_PE</t>
  </si>
  <si>
    <t>9.048,16</t>
  </si>
  <si>
    <t>AR CONDICIONADO SPLIT INVERTER, PISO TETO, APRESENTANDO ENTRE 54000 E 58000 BTU/H, CICLO FRIO - FORNECIMENTO E INSTALAÇÃO. AF_11/2021_PE</t>
  </si>
  <si>
    <t>19.360,29</t>
  </si>
  <si>
    <t>AR CONDICIONADO SPLIT ON/OFF, PISO TETO, 60.000 BTU/H, CICLO FRIO - FORNECIMENTO E INSTALAÇÃO. AF_11/2021_PE</t>
  </si>
  <si>
    <t>10.095,92</t>
  </si>
  <si>
    <t>AR CONDICIONADO SPLIT ON/OFF, CASSETE (TETO), FRIO 4 VIAS 18000 BTU/H - FORNECIMENTO E INSTALAÇÃO. AF_11/2021_PE</t>
  </si>
  <si>
    <t>5.757,12</t>
  </si>
  <si>
    <t>AR CONDICIONADO SPLIT ON/OFF, CASSETE (TETO), 18000 BTU/H, CICLO QUENTE/FRIO - FORNECIMENTO E INSTALAÇÃO. AF_11/2021_PE</t>
  </si>
  <si>
    <t>6.824,37</t>
  </si>
  <si>
    <t>AR CONDICIONADO SPLIT ON/OFF, CASSETE (TETO), FRIO 4 VIAS 24000 BTU/H - FORNECIMENTO E INSTALAÇÃO. AF_11/2021_PE</t>
  </si>
  <si>
    <t>7.066,01</t>
  </si>
  <si>
    <t>AR CONDICIONADO SPLIT ON/OFF, CASSETE (TETO), 24000 BTU/H, CICLO QUENTE/FRIO - FORNECIMENTO E INSTALAÇÃO. AF_11/2021_PE</t>
  </si>
  <si>
    <t>7.332,62</t>
  </si>
  <si>
    <t>AR CONDICIONADO SPLIT ON/OFF, CASSETE (TETO), FRIO 4 VIAS 36000 BTU/H - FORNECIMENTO E INSTALAÇÃO. AF_11/2021_PE</t>
  </si>
  <si>
    <t>10.373,26</t>
  </si>
  <si>
    <t>AR CONDICIONADO SPLIT ON/OFF, CASSETE (TETO), 36000 BTU/H, CICLO QUENTE/FRIO - FORNECIMENTO E INSTALAÇÃO. AF_11/2021_PE</t>
  </si>
  <si>
    <t>10.712,31</t>
  </si>
  <si>
    <t>AR CONDICIONADO SPLIT ON/OFF, CASSETE (TETO), FRIO 4 VIAS 48000 BTU/H - FORNECIMENTO E INSTALAÇÃO. AF_11/2021_PE</t>
  </si>
  <si>
    <t>11.038,81</t>
  </si>
  <si>
    <t>AR CONDICIONADO SPLIT ON/OFF, CASSETE (TETO), 48000 BTU/H, CICLO QUENTE/FRIO - FORNECIMENTO E INSTALAÇÃO. AF_11/2021_PE</t>
  </si>
  <si>
    <t>12.633,39</t>
  </si>
  <si>
    <t>AR CONDICIONADO SPLIT ON/OFF, CASSETE (TETO), FRIO 4 VIAS 60000 BTU/H - FORNECIMENTO E INSTALAÇÃO. AF_11/2021_PE</t>
  </si>
  <si>
    <t>12.568,29</t>
  </si>
  <si>
    <t>AR CONDICIONADO SPLIT ON/OFF, CASSETE (TETO), 60000 BTU/H, CICLO QUENTE/FRIO - FORNECIMENTO E INSTALAÇÃO. AF_11/2021_PE</t>
  </si>
  <si>
    <t>13.185,02</t>
  </si>
  <si>
    <t>AR CONDICIONADO SPLITÃO 10 TR - FORNECIMENTO E INSTALAÇÃO. AF_11/2021_PE</t>
  </si>
  <si>
    <t>24.303,79</t>
  </si>
  <si>
    <t>AR CONDICIONADO SPLITÃO 15 TR - FORNECIMENTO E INSTALAÇÃO. AF_11/2021_PE</t>
  </si>
  <si>
    <t>31.081,50</t>
  </si>
  <si>
    <t>RASGO E CHUMBAMENTO EM ALVENARIA PARA TUBOS DE SPLIT PAREDE DE 9000 A 24000 BTUS/H. AF_11/2021</t>
  </si>
  <si>
    <t>22,87</t>
  </si>
  <si>
    <t>TUBO EM COBRE FLEXÍVEL, DN 1/4", COM ISOLAMENTO, INSTALADO EM FORRO, PARA RAMAL DE ALIMENTAÇÃO DE AR CONDICIONADO, INCLUSO FIXADOR. AF_11/2021</t>
  </si>
  <si>
    <t>30,20</t>
  </si>
  <si>
    <t>TUBO EM COBRE FLEXÍVEL, DN 3/8", COM ISOLAMENTO, INSTALADO EM FORRO, PARA RAMAL DE ALIMENTAÇÃO DE AR CONDICIONADO, INCLUSO FIXADOR. AF_11/2021</t>
  </si>
  <si>
    <t>46,23</t>
  </si>
  <si>
    <t>TUBO EM COBRE FLEXÍVEL, DN 1/2", COM ISOLAMENTO, INSTALADO EM FORRO, PARA RAMAL DE ALIMENTAÇÃO DE AR CONDICIONADO, INCLUSO FIXADOR. AF_11/2021</t>
  </si>
  <si>
    <t>57,59</t>
  </si>
  <si>
    <t>TUBO EM COBRE FLEXÍVEL, DN 5/8", COM ISOLAMENTO, INSTALADO EM FORRO, PARA RAMAL DE ALIMENTAÇÃO DE AR CONDICIONADO, INCLUSO FIXADOR. AF_11/2021</t>
  </si>
  <si>
    <t>INSTALAÇÃO DE TUBOS E CONEXÕES, EM AÇO/FERRO GALVANIZADO, PARA O CENTRO DE MEDIÇÃO DE GÁS DE EDIFÍCIO RESIDENCIAL, COM 4 PAVIMENTOS, 16 UNIDADES HABITACIONAIS, DN 32 (1 1/4) - FORNECIMENTO E INSTALAÇÃO. AF_10/2020</t>
  </si>
  <si>
    <t>8.518,20</t>
  </si>
  <si>
    <t>INSTALAÇÃO DE TUBOS E CONEXÕES, EM AÇO/FERRO GALVANIZADO, PARA O CENTRO DE MEDIÇÃO DE GÁS DE EDIFÍCIO RESIDENCIAL, COM 4 PAVIMENTOS, 16 UNIDADES HABITACIONAIS, DN 50 (2) - FORNECIMENTO E INSTALAÇÃO. AF_10/2020</t>
  </si>
  <si>
    <t>16.022,53</t>
  </si>
  <si>
    <t>CABO ELETRÔNICO CATEGORIA 5E, INSTALADO EM EDIFICAÇÃO RESIDENCIAL - FORNECIMENTO E INSTALAÇÃO. AF_11/2019</t>
  </si>
  <si>
    <t>6,60</t>
  </si>
  <si>
    <t>CABO ELETRÔNICO CATEGORIA 5E, INSTALADO EM EDIFICAÇÃO INSTITUCIONAL - FORNECIMENTO E INSTALAÇÃO. AF_11/2019</t>
  </si>
  <si>
    <t>5,69</t>
  </si>
  <si>
    <t>CABO ELETRÔNICO CATEGORIA 6, INSTALADO EM EDIFICAÇÃO RESIDENCIAL - FORNECIMENTO E INSTALAÇÃO. AF_11/2019</t>
  </si>
  <si>
    <t>9,66</t>
  </si>
  <si>
    <t>CABO ELETRÔNICO CATEGORIA 6, INSTALADO EM EDIFICAÇÃO INSTITUCIONAL - FORNECIMENTO E INSTALAÇÃO. AF_11/2019</t>
  </si>
  <si>
    <t>8,21</t>
  </si>
  <si>
    <t>CABO ELETRÔNICO CATEGORIA 6A, INSTALADO EM EDIFICAÇÃO RESIDENCIAL - FORNECIMENTO E INSTALAÇÃO. AF_11/2019</t>
  </si>
  <si>
    <t>23,01</t>
  </si>
  <si>
    <t>CABO ELETRÔNICO CATEGORIA 6A, INSTALADO EM EDIFICAÇÃO INSTITUCIONAL - FORNECIMENTO E INSTALAÇÃO. AF_11/2019</t>
  </si>
  <si>
    <t>CABO COAXIAL RG6 95% - FORNECIMENTO E INSTALAÇÃO. AF_11/2019</t>
  </si>
  <si>
    <t>6,76</t>
  </si>
  <si>
    <t>PATCH PANEL 24 PORTAS, CATEGORIA 5E - FORNECIMENTO E INSTALAÇÃO. AF_11/2019</t>
  </si>
  <si>
    <t>641,10</t>
  </si>
  <si>
    <t>PATCH PANEL 24 PORTAS, CATEGORIA 6 - FORNECIMENTO E INSTALAÇÃO. AF_11/2019</t>
  </si>
  <si>
    <t>1.039,64</t>
  </si>
  <si>
    <t>PATCH PANEL 48 PORTAS, CATEGORIA 6 - FORNECIMENTO E INSTALAÇÃO. AF_11/2019</t>
  </si>
  <si>
    <t>3.043,87</t>
  </si>
  <si>
    <t>RACK FECHADO PARA SERVIDOR - FORNECIMENTO E INSTALAÇÃO. AF_11/2019</t>
  </si>
  <si>
    <t>1.999,49</t>
  </si>
  <si>
    <t>BLOCO DE ENGATE RÁPIDO PARA BASTIDOR TIPO M10 - FORNECIMENTO E INSTALAÇÃO. AF_11/2019</t>
  </si>
  <si>
    <t>65,39</t>
  </si>
  <si>
    <t>TOMADA DE REDE RJ45 - FORNECIMENTO E INSTALAÇÃO. AF_11/2019</t>
  </si>
  <si>
    <t>48,03</t>
  </si>
  <si>
    <t>TOMADA PARA TELEFONE RJ11 - FORNECIMENTO E INSTALAÇÃO. AF_11/2019</t>
  </si>
  <si>
    <t>PATCH PANEL 48 PORTAS, CATEGORIA 5E - FORNECIMENTO E INSTALAÇÃO. AF_11/2019</t>
  </si>
  <si>
    <t>2.231,23</t>
  </si>
  <si>
    <t>CABO COAXIAL RG11 95% - FORNECIMENTO E INSTALAÇÃO. AF_11/2019</t>
  </si>
  <si>
    <t>25,32</t>
  </si>
  <si>
    <t>CABO COAXIAL RG59 95% - FORNECIMENTO E INSTALAÇÃO. AF_11/2019</t>
  </si>
  <si>
    <t>6,43</t>
  </si>
  <si>
    <t>RACK ABERTO EM COLUNA 44U PARA SERVIDOR - FORNECIMENTO E INSTALAÇÃO. AF_11/2019</t>
  </si>
  <si>
    <t>1.016,61</t>
  </si>
  <si>
    <t>TUBO, PVC, SOLDÁVEL, DN 20MM, INSTALADO EM RAMAL OU SUB-RAMAL DE ÁGUA - FORNECIMENTO E INSTALAÇÃO. AF_06/2022</t>
  </si>
  <si>
    <t>25,71</t>
  </si>
  <si>
    <t>TUBO, PVC, SOLDÁVEL, DN 25MM, INSTALADO EM RAMAL OU SUB-RAMAL DE ÁGUA - FORNECIMENTO E INSTALAÇÃO. AF_06/2022</t>
  </si>
  <si>
    <t>29,66</t>
  </si>
  <si>
    <t>TUBO, PVC, SOLDÁVEL, DN 32MM, INSTALADO EM RAMAL OU SUB-RAMAL DE ÁGUA - FORNECIMENTO E INSTALAÇÃO. AF_06/2022</t>
  </si>
  <si>
    <t>40,28</t>
  </si>
  <si>
    <t>TUBO, PVC, SOLDÁVEL, DN 20MM, INSTALADO EM RAMAL DE DISTRIBUIÇÃO DE ÁGUA - FORNECIMENTO E INSTALAÇÃO. AF_06/2022</t>
  </si>
  <si>
    <t>13,35</t>
  </si>
  <si>
    <t>TUBO, PVC, SOLDÁVEL, DN 25MM, INSTALADO EM RAMAL DE DISTRIBUIÇÃO DE ÁGUA - FORNECIMENTO E INSTALAÇÃO. AF_06/2022</t>
  </si>
  <si>
    <t>15,34</t>
  </si>
  <si>
    <t>TUBO, PVC, SOLDÁVEL, DN 32MM, INSTALADO EM RAMAL DE DISTRIBUIÇÃO DE ÁGUA - FORNECIMENTO E INSTALAÇÃO. AF_06/2022</t>
  </si>
  <si>
    <t>23,23</t>
  </si>
  <si>
    <t>TUBO, PVC, SOLDÁVEL, DN 25MM, INSTALADO EM PRUMADA DE ÁGUA - FORNECIMENTO E INSTALAÇÃO. AF_06/2022</t>
  </si>
  <si>
    <t>6,35</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</si>
  <si>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</si>
  <si>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</si>
  <si>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</si>
  <si>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21,18</t>
  </si>
  <si>
    <t>TUBO, PVC, SOLDÁVEL, DN 60MM, INSTALADO EM PRUMADA DE ÁGUA - FORNECIMENTO E INSTALAÇÃO. AF_06/2022</t>
  </si>
  <si>
    <t>TUBO, PVC, SOLDÁVEL, DN 75MM, INSTALADO EM PRUMADA DE ÁGUA - FORNECIMENTO E INSTALAÇÃO. AF_06/2022</t>
  </si>
  <si>
    <t>54,96</t>
  </si>
  <si>
    <t>TUBO, PVC, SOLDÁVEL, DN 85MM, INSTALADO EM PRUMADA DE ÁGUA - FORNECIMENTO E INSTALAÇÃO. AF_06/2022</t>
  </si>
  <si>
    <t>75,58</t>
  </si>
  <si>
    <t>TUBO PVC, SÉRIE R, ÁGUA PLUVIAL, DN 40 MM, FORNECIDO E INSTALADO EM RAMAL DE ENCAMINHAMENTO. AF_06/2022</t>
  </si>
  <si>
    <t>18,98</t>
  </si>
  <si>
    <t>TUBO PVC, SÉRIE R, ÁGUA PLUVIAL, DN 50 MM, FORNECIDO E INSTALADO EM RAMAL DE ENCAMINHAMENTO. AF_06/2022</t>
  </si>
  <si>
    <t>25,52</t>
  </si>
  <si>
    <t>TUBO PVC, SÉRIE R, ÁGUA PLUVIAL, DN 75 MM, FORNECIDO E INSTALADO EM RAMAL DE ENCAMINHAMENTO. AF_06/2022</t>
  </si>
  <si>
    <t>43,06</t>
  </si>
  <si>
    <t>TUBO PVC, SÉRIE R, ÁGUA PLUVIAL, DN 100 MM, FORNECIDO E INSTALADO EM RAMAL DE ENCAMINHAMENTO. AF_06/2022</t>
  </si>
  <si>
    <t>55,05</t>
  </si>
  <si>
    <t>TUBO PVC, SÉRIE R, ÁGUA PLUVIAL, DN 75 MM, FORNECIDO E INSTALADO EM CONDUTORES VERTICAIS DE ÁGUAS PLUVIAIS. AF_06/2022</t>
  </si>
  <si>
    <t>27,33</t>
  </si>
  <si>
    <t>TUBO PVC, SÉRIE R, ÁGUA PLUVIAL, DN 100 MM, FORNECIDO E INSTALADO EM CONDUTORES VERTICAIS DE ÁGUAS PLUVIAIS. AF_06/2022</t>
  </si>
  <si>
    <t>TUBO PVC, SÉRIE R, ÁGUA PLUVIAL, DN 150 MM, FORNECIDO E INSTALADO EM CONDUTORES VERTICAIS DE ÁGUAS PLUVIAIS. AF_06/2022</t>
  </si>
  <si>
    <t>70,27</t>
  </si>
  <si>
    <t>TUBO, CPVC, SOLDÁVEL, DN 15MM, INSTALADO EM RAMAL OU SUB-RAMAL DE ÁGUA - FORNECIMENTO E INSTALAÇÃO. AF_06/2022</t>
  </si>
  <si>
    <t>29,41</t>
  </si>
  <si>
    <t>TUBO, CPVC, SOLDÁVEL, DN 22MM, INSTALADO EM RAMAL OU SUB-RAMAL DE ÁGUA - FORNECIMENTO E INSTALAÇÃO. AF_06/2022</t>
  </si>
  <si>
    <t>41,10</t>
  </si>
  <si>
    <t>TUBO, CPVC, SOLDÁVEL, DN 28MM, INSTALADO EM RAMAL OU SUB-RAMAL DE ÁGUA - FORNECIMENTO E INSTALAÇÃO. AF_06/2022</t>
  </si>
  <si>
    <t>58,67</t>
  </si>
  <si>
    <t>TUBO, CPVC, SOLDÁVEL, DN 35MM, INSTALADO EM RAMAL OU SUB-RAMAL DE ÁGUA   FORNECIMENTO E INSTALAÇÃO. AF_06/2022</t>
  </si>
  <si>
    <t>73,24</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</si>
  <si>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</si>
  <si>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</si>
  <si>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31,82</t>
  </si>
  <si>
    <t>TUBO PVC, SERIE NORMAL, ESGOTO PREDIAL, DN 75 MM, FORNECIDO E INSTALADO EM RAMAL DE DESCARGA OU RAMAL DE ESGOTO SANITÁRIO. AF_08/2022</t>
  </si>
  <si>
    <t>39,45</t>
  </si>
  <si>
    <t>TUBO PVC, SERIE NORMAL, ESGOTO PREDIAL, DN 100 MM, FORNECIDO E INSTALADO EM RAMAL DE DESCARGA OU RAMAL DE ESGOTO SANITÁRIO. AF_08/2022</t>
  </si>
  <si>
    <t>44,35</t>
  </si>
  <si>
    <t>TUBO, CPVC, SOLDÁVEL, DN 22MM, INSTALADO EM RAMAL DE DISTRIBUIÇÃO DE ÁGUA - FORNECIMENTO E INSTALAÇÃO. AF_06/2022</t>
  </si>
  <si>
    <t>28,07</t>
  </si>
  <si>
    <t>TUBO, CPVC, SOLDÁVEL, DN 28MM, INSTALADO EM RAMAL DE DISTRIBUIÇÃO DE ÁGUA - FORNECIMENTO E INSTALAÇÃO. AF_06/2022</t>
  </si>
  <si>
    <t>43,30</t>
  </si>
  <si>
    <t>TUBO, CPVC, SOLDÁVEL, DN 35MM, INSTALADO EM PRUMADA DE ÁGUA   FORNECIMENTO E INSTALAÇÃO. AF_06/2022</t>
  </si>
  <si>
    <t>43,77</t>
  </si>
  <si>
    <t>TUBO, CPVC, SOLDÁVEL, DN 42MM, INSTALADO EM PRUMADA DE ÁGUA   FORNECIMENTO E INSTALAÇÃO. AF_06/2022</t>
  </si>
  <si>
    <t>58,36</t>
  </si>
  <si>
    <t>TUBO, CPVC, SOLDÁVEL, DN 73MM, INSTALADO EM PRUMADA DE ÁGUA   FORNECIMENTO E INSTALAÇÃO. AF_06/2022</t>
  </si>
  <si>
    <t>136,76</t>
  </si>
  <si>
    <t>TUBO, CPVC, SOLDÁVEL, DN 89MM, INSTALADO EM PRUMADA DE ÁGUA   FORNECIMENTO E INSTALAÇÃO. AF_06/2022</t>
  </si>
  <si>
    <t>213,51</t>
  </si>
  <si>
    <t>TUBO PVC, SERIE NORMAL, ESGOTO PREDIAL, DN 50 MM, FORNECIDO E INSTALADO EM PRUMADA DE ESGOTO SANITÁRIO OU VENTILAÇÃO. AF_08/2022</t>
  </si>
  <si>
    <t>14,09</t>
  </si>
  <si>
    <t>TUBO PVC, SERIE NORMAL, ESGOTO PREDIAL, DN 75 MM, FORNECIDO E INSTALADO EM PRUMADA DE ESGOTO SANITÁRIO OU VENTILAÇÃO. AF_08/2022</t>
  </si>
  <si>
    <t>24,74</t>
  </si>
  <si>
    <t>TUBO PVC, SERIE NORMAL, ESGOTO PREDIAL, DN 100 MM, FORNECIDO E INSTALADO EM PRUMADA DE ESGOTO SANITÁRIO OU VENTILAÇÃO. AF_08/2022</t>
  </si>
  <si>
    <t>32,71</t>
  </si>
  <si>
    <t>TUBO PVC, SERIE NORMAL, ESGOTO PREDIAL, DN 100 MM, FORNECIDO E INSTALADO EM SUBCOLETOR AÉREO DE ESGOTO SANITÁRIO. AF_08/2022</t>
  </si>
  <si>
    <t>TUBO PVC, SERIE NORMAL, ESGOTO PREDIAL, DN 150 MM, FORNECIDO E INSTALADO EM SUBCOLETOR AÉREO DE ESGOTO SANITÁRIO. AF_08/2022</t>
  </si>
  <si>
    <t>TUBO, PVC, SOLDÁVEL, DN 25MM, INSTALADO EM DRENO DE AR-CONDICIONADO - FORNECIMENTO E INSTALAÇÃO. AF_08/2022</t>
  </si>
  <si>
    <t>21,51</t>
  </si>
  <si>
    <t>(COMPOSIÇÃO REPRESENTATIVA) DO SERVIÇO DE INSTALAÇÃO DE TUBOS DE PVC, SOLDÁVEL, ÁGUA FRIA, DN 20 MM (INSTALADO EM RAMAL, SUB-RAMAL OU RAMAL DE DISTRIBUIÇÃO), INCLUSIVE CONEXÕES, CORTES E FIXAÇÕES, PARA PRÉDIOS. AF_10/2015</t>
  </si>
  <si>
    <t>58,81</t>
  </si>
  <si>
    <t>(COMPOSIÇÃO REPRESENTATIVA) DO SERVIÇO DE INSTALAÇÃO DE TUBOS DE PVC, SOLDÁVEL, ÁGUA FRIA, DN 25 MM (INSTALADO EM RAMAL, SUB-RAMAL, RAMAL DE DISTRIBUIÇÃO OU PRUMADA), INCLUSIVE CONEXÕES, CORTES E FIXAÇÕES, PARA PRÉDIOS. AF_10/2015</t>
  </si>
  <si>
    <t>57,38</t>
  </si>
  <si>
    <t>(COMPOSIÇÃO REPRESENTATIVA) DO SERVIÇO DE INSTALAÇÃO TUBOS DE PVC, SOLDÁVEL, ÁGUA FRIA, DN 32 MM (INSTALADO EM RAMAL, SUB-RAMAL, RAMAL DE DISTRIBUIÇÃO OU PRUMADA), INCLUSIVE CONEXÕES, CORTES E FIXAÇÕES, PARA PRÉDIOS. AF_10/2015</t>
  </si>
  <si>
    <t>38,36</t>
  </si>
  <si>
    <t>(COMPOSIÇÃO REPRESENTATIVA) DO SERVIÇO DE INSTALAÇÃO DE TUBOS DE PVC, SOLDÁVEL, ÁGUA FRIA, DN 40 MM (INSTALADO EM PRUMADA), INCLUSIVE CONEXÕES, CORTES E FIXAÇÕES, PARA PRÉDIOS. AF_10/2015</t>
  </si>
  <si>
    <t>40,01</t>
  </si>
  <si>
    <t>(COMPOSIÇÃO REPRESENTATIVA) DO SERVIÇO DE INSTALAÇÃO DE TUBOS DE PVC, SOLDÁVEL, ÁGUA FRIA, DN 50 MM (INSTALADO EM PRUMADA), INCLUSIVE CONEXÕES, CORTES E FIXAÇÕES, PARA PRÉDIOS. AF_10/2015</t>
  </si>
  <si>
    <t>49,61</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</si>
  <si>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</si>
  <si>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</si>
  <si>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63,78</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</si>
  <si>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</si>
  <si>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</si>
  <si>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78,51</t>
  </si>
  <si>
    <t>(COMPOSIÇÃO REPRESENTATIVA) DO SERVIÇO DE INSTALAÇÃO DE TUBO DE PVC, SÉRIE NORMAL, ESGOTO PREDIAL, DN 50 MM (INSTALADO EM RAMAL DE DESCARGA OU RAMAL DE ESGOTO SANITÁRIO), INCLUSIVE CONEXÕES, CORTES E FIXAÇÕES PARA, PRÉDIOS. AF_10/2015</t>
  </si>
  <si>
    <t>114,55</t>
  </si>
  <si>
    <t>(COMPOSIÇÃO REPRESENTATIVA) DO SERVIÇO DE INST. TUBO PVC, SÉRIE N, ESGOTO PREDIAL, DN 75 MM, (INST. EM RAMAL DE DESCARGA, RAMAL DE ESG. SANITÁRIO, PRUMADA DE ESG. SANITÁRIO OU VENTILAÇÃO), INCL. CONEXÕES, CORTES E FIXAÇÕES, P/ PRÉDIOS. AF_10/2015</t>
  </si>
  <si>
    <t>50,72</t>
  </si>
  <si>
    <t>(COMPOSIÇÃO REPRESENTATIVA) DO SERVIÇO DE INST. TUBO PVC, SÉRIE N, ESGOTO PREDIAL, 100 MM (INST. RAMAL DESCARGA, RAMAL DE ESG. SANIT., PRUMADA ESG. SANIT., VENTILAÇÃO OU SUB-COLETOR AÉREO), INCL. CONEXÕES E CORTES, FIXAÇÕES, P/ PRÉDIOS. AF_10/2015</t>
  </si>
  <si>
    <t>81,18</t>
  </si>
  <si>
    <t>(COMPOSIÇÃO REPRESENTATIVA) DO SERVIÇO DE INSTALAÇÃO DE TUBO DE PVC, SÉRIE NORMAL, ESGOTO PREDIAL, DN 150 MM (INSTALADO EM SUB-COLETOR AÉREO), INCLUSIVE CONEXÕES, CORTES E FIXAÇÕES, PARA PRÉDIOS. AF_10/2015</t>
  </si>
  <si>
    <t>79,81</t>
  </si>
  <si>
    <t>TUBO EM COBRE RÍGIDO, DN 22 MM, CLASSE E, SEM ISOLAMENTO, INSTALADO EM PRUMADA DE HIDRÁULICA PREDIAL - FORNECIMENTO E INSTALAÇÃO. AF_04/2022</t>
  </si>
  <si>
    <t>52,60</t>
  </si>
  <si>
    <t>TUBO EM COBRE RÍGIDO, DN 28 MM, CLASSE E, SEM ISOLAMENTO, INSTALADO EM PRUMADA DE HIDRÁULICA PREDIAL - FORNECIMENTO E INSTALAÇÃO. AF_04/2022</t>
  </si>
  <si>
    <t>66,82</t>
  </si>
  <si>
    <t>TUBO EM COBRE RÍGIDO, DN 35 MM, CLASSE E, SEM ISOLAMENTO, INSTALADO EM PRUMADA DE HIDRÁULICA PREDIAL - FORNECIMENTO E INSTALAÇÃO. AF_04/2022</t>
  </si>
  <si>
    <t>96,33</t>
  </si>
  <si>
    <t>TUBO EM COBRE RÍGIDO, DN 42 MM, CLASSE E, SEM ISOLAMENTO, INSTALADO EM PRUMADA DE HIDRÁULICA PREDIAL - FORNECIMENTO E INSTALAÇÃO. AF_04/2022</t>
  </si>
  <si>
    <t>129,45</t>
  </si>
  <si>
    <t>TUBO EM COBRE RÍGIDO, DN 54 MM, CLASSE E, SEM ISOLAMENTO, INSTALADO EM PRUMADA DE HIDRÁULICA PREDIAL - FORNECIMENTO E INSTALAÇÃO. AF_04/2022</t>
  </si>
  <si>
    <t>186,88</t>
  </si>
  <si>
    <t>TUBO EM COBRE RÍGIDO, DN 66 MM, CLASSE E, SEM ISOLAMENTO, INSTALADO EM PRUMADA DE HIDRÁULICA PREDIAL - FORNECIMENTO E INSTALAÇÃO. AF_04/2022</t>
  </si>
  <si>
    <t>261,99</t>
  </si>
  <si>
    <t>TUBO EM COBRE RÍGIDO, DN 22 MM, CLASSE E, COM ISOLAMENTO, INSTALADO EM PRUMADA DE HIDRÁULICA PREDIAL - FORNECIMENTO E INSTALAÇÃO. AF_04/2022</t>
  </si>
  <si>
    <t>106,43</t>
  </si>
  <si>
    <t>TUBO EM COBRE RÍGIDO, DN 28 MM, CLASSE E, COM ISOLAMENTO, INSTALADO EM PRUMADA DE HIDRÁULICA PREDIAL - FORNECIMENTO E INSTALAÇÃO. AF_04/2022</t>
  </si>
  <si>
    <t>122,81</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</si>
  <si>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</si>
  <si>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</si>
  <si>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209,83</t>
  </si>
  <si>
    <t>TUBO EM COBRE RÍGIDO, DN 54 MM, CLASSE E, COM ISOLAMENTO, INSTALADO EM PRUMADA DE HIDRÁULICA PREDIAL - FORNECIMENTO E INSTALAÇÃO. AF_04/2022</t>
  </si>
  <si>
    <t>282,84</t>
  </si>
  <si>
    <t>TUBO EM COBRE RÍGIDO, DN 66 MM, CLASSE E, COM ISOLAMENTO, INSTALADO EM PRUMADA DE HIDRÁULICA PREDIAL - FORNECIMENTO E INSTALAÇÃO. AF_04/2022</t>
  </si>
  <si>
    <t>359,29</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</si>
  <si>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</si>
  <si>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</si>
  <si>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59,83</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</si>
  <si>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</si>
  <si>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</si>
  <si>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53,20</t>
  </si>
  <si>
    <t>TUBO EM COBRE RÍGIDO, DN 22 MM, CLASSE E, COM ISOLAMENTO, INSTALADO EM RAMAL DE DISTRIBUIÇÃO DE HIDRÁULICA PREDIAL - FORNECIMENTO E INSTALAÇÃO. AF_04/2022</t>
  </si>
  <si>
    <t>117,26</t>
  </si>
  <si>
    <t>TUBO EM COBRE RÍGIDO, DN 28 MM, CLASSE E, COM ISOLAMENTO, INSTALADO EM RAMAL DE DISTRIBUIÇÃO DE HIDRÁULICA PREDIAL - FORNECIMENTO E INSTALAÇÃO. AF_04/2022</t>
  </si>
  <si>
    <t>133,99</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</si>
  <si>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</si>
  <si>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</si>
  <si>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85,43</t>
  </si>
  <si>
    <t>TUBO EM COBRE RÍGIDO, DN 28 MM, CLASSE E, SEM ISOLAMENTO, INSTALADO EM RAMAL E SUB-RAMAL DE HIDRÁULICA PREDIAL - FORNECIMENTO E INSTALAÇÃO. AF_04/2022</t>
  </si>
  <si>
    <t>109,18</t>
  </si>
  <si>
    <t>TUBO EM COBRE RÍGIDO, DN 15 MM, CLASSE E, COM ISOLAMENTO, INSTALADO EM RAMAL E SUB-RAMAL DE HIDRÁULICA PREDIAL - FORNECIMENTO E INSTALAÇÃO. AF_04/2022</t>
  </si>
  <si>
    <t>64,50</t>
  </si>
  <si>
    <t>TUBO EM COBRE RÍGIDO, DN 22 MM, CLASSE E, COM ISOLAMENTO, INSTALADO EM RAMAL E SUB-RAMAL DE HIDRÁULICA PREDIAL - FORNECIMENTO E INSTALAÇÃO. AF_04/2022</t>
  </si>
  <si>
    <t>139,30</t>
  </si>
  <si>
    <t>TUBO EM COBRE RÍGIDO, DN 28 MM, CLASSE E, COM ISOLAMENTO, INSTALADO EM RAMAL E SUB-RAMAL DE HIDRÁULICA PREDIAL - FORNECIMENTO E INSTALAÇÃO. AF_04/2022</t>
  </si>
  <si>
    <t>165,22</t>
  </si>
  <si>
    <t>TUBO DE AÇO GALVANIZADO COM COSTURA, CLASSE MÉDIA, CONEXÃO RANHURADA, DN 50 (2"), INSTALADO EM PRUMADAS - FORNECIMENTO E INSTALAÇÃO. AF_10/2020</t>
  </si>
  <si>
    <t>92,70</t>
  </si>
  <si>
    <t>TUBO DE AÇO GALVANIZADO COM COSTURA, CLASSE MÉDIA, CONEXÃO RANHURADA, DN 65 (2 1/2"), INSTALADO EM PRUMADAS - FORNECIMENTO E INSTALAÇÃO. AF_10/2020</t>
  </si>
  <si>
    <t>113,55</t>
  </si>
  <si>
    <t>TUBO DE AÇO GALVANIZADO COM COSTURA, CLASSE MÉDIA, CONEXÃO RANHURADA, DN 80 (3"), INSTALADO EM PRUMADAS - FORNECIMENTO E INSTALAÇÃO. AF_10/2020</t>
  </si>
  <si>
    <t>148,60</t>
  </si>
  <si>
    <t>TUBO DE AÇO PRETO SEM COSTURA, CONEXÃO SOLDADA, DN 50 (2"), INSTALADO EM PRUMADAS - FORNECIMENTO E INSTALAÇÃO. AF_10/2020</t>
  </si>
  <si>
    <t>162,47</t>
  </si>
  <si>
    <t>TUBO DE AÇO PRETO SEM COSTURA, CONEXÃO SOLDADA, DN 65 (2 1/2"), INSTALADO EM PRUMADAS - FORNECIMENTO E INSTALAÇÃO. AF_10/2020</t>
  </si>
  <si>
    <t>243,56</t>
  </si>
  <si>
    <t>TUBO DE AÇO GALVANIZADO COM COSTURA, CLASSE MÉDIA, DN 50 (2"), CONEXÃO ROSQUEADA, INSTALADO EM PRUMADAS - FORNECIMENTO E INSTALAÇÃO. AF_10/2020</t>
  </si>
  <si>
    <t>106,35</t>
  </si>
  <si>
    <t>TUBO DE AÇO GALVANIZADO COM COSTURA, CLASSE MÉDIA, DN 65 (2 1/2"), CONEXÃO ROSQUEADA, INSTALADO EM PRUMADAS - FORNECIMENTO E INSTALAÇÃO. AF_10/2020</t>
  </si>
  <si>
    <t>127,28</t>
  </si>
  <si>
    <t>TUBO DE AÇO GALVANIZADO COM COSTURA, CLASSE MÉDIA, DN 80 (3"), CONEXÃO ROSQUEADA, INSTALADO EM PRUMADAS - FORNECIMENTO E INSTALAÇÃO. AF_10/2020</t>
  </si>
  <si>
    <t>162,45</t>
  </si>
  <si>
    <t>TUBO DE AÇO PRETO SEM COSTURA, CONEXÃO SOLDADA, DN 25 (1"), INSTALADO EM REDE DE ALIMENTAÇÃO PARA HIDRANTE - FORNECIMENTO E INSTALAÇÃO. AF_10/2020</t>
  </si>
  <si>
    <t>74,26</t>
  </si>
  <si>
    <t>TUBO DE AÇO PRETO SEM COSTURA, CONEXÃO SOLDADA, DN 32 (1 1/4"), INSTALADO EM REDE DE ALIMENTAÇÃO PARA HIDRANTE - FORNECIMENTO E INSTALAÇÃO. AF_10/2020</t>
  </si>
  <si>
    <t>99,24</t>
  </si>
  <si>
    <t>TUBO DE AÇO PRETO SEM COSTURA, CONEXÃO SOLDADA, DN 50 (2"), INSTALADO EM REDE DE ALIMENTAÇÃO PARA HIDRANTE - FORNECIMENTO E INSTALAÇÃO. AF_10/2020</t>
  </si>
  <si>
    <t>134,16</t>
  </si>
  <si>
    <t>TUBO DE AÇO PRETO SEM COSTURA, CONEXÃO SOLDADA, DN 65 (2 1/2"), INSTALADO EM REDE DE ALIMENTAÇÃO PARA HIDRANTE - FORNECIMENTO E INSTALAÇÃO. AF_10/2020</t>
  </si>
  <si>
    <t>214,12</t>
  </si>
  <si>
    <t>TUBO DE AÇO GALVANIZADO COM COSTURA, CLASSE MÉDIA, DN 32 (1 1/4"), CONEXÃO ROSQUEADA, INSTALADO EM REDE DE ALIMENTAÇÃO PARA HIDRANTE - FORNECIMENTO E INSTALAÇÃO. AF_10/2020</t>
  </si>
  <si>
    <t>56,58</t>
  </si>
  <si>
    <t>TUBO DE AÇO GALVANIZADO COM COSTURA, CLASSE MÉDIA, DN 40 (1 1/2"), CONEXÃO ROSQUEADA, INSTALADO EM REDE DE ALIMENTAÇÃO PARA HIDRANTE - FORNECIMENTO E INSTALAÇÃO. AF_10/2020</t>
  </si>
  <si>
    <t>64,93</t>
  </si>
  <si>
    <t>TUBO DE AÇO GALVANIZADO COM COSTURA, CLASSE MÉDIA, DN 50 (2"), CONEXÃO ROSQUEADA, INSTALADO EM REDE DE ALIMENTAÇÃO PARA HIDRANTE - FORNECIMENTO E INSTALAÇÃO. AF_10/2020</t>
  </si>
  <si>
    <t>89,48</t>
  </si>
  <si>
    <t>TUBO DE AÇO GALVANIZADO COM COSTURA, CLASSE MÉDIA, DN 65 (2 1/2"), CONEXÃO ROSQUEADA, INSTALADO EM REDE DE ALIMENTAÇÃO PARA HIDRANTE - FORNECIMENTO E INSTALAÇÃO. AF_10/2020</t>
  </si>
  <si>
    <t>109,64</t>
  </si>
  <si>
    <t>TUBO DE AÇO GALVANIZADO COM COSTURA, CLASSE MÉDIA, DN 80 (3"), CONEXÃO ROSQUEADA, INSTALADO EM REDE DE ALIMENTAÇÃO PARA HIDRANTE - FORNECIMENTO E INSTALAÇÃO. AF_10/2020</t>
  </si>
  <si>
    <t>144,11</t>
  </si>
  <si>
    <t>TUBO DE AÇO PRETO SEM COSTURA, CONEXÃO SOLDADA, DN 25 (1"), INSTALADO EM REDE DE ALIMENTAÇÃO PARA SPRINKLER - FORNECIMENTO E INSTALAÇÃO. AF_10/2020</t>
  </si>
  <si>
    <t>79,35</t>
  </si>
  <si>
    <t>TUBO DE AÇO PRETO SEM COSTURA, CONEXÃO SOLDADA, DN 32 (1 1/4"), INSTALADO EM REDE DE ALIMENTAÇÃO PARA SPRINKLER - FORNECIMENTO E INSTALAÇÃO. AF_10/2020</t>
  </si>
  <si>
    <t>104,32</t>
  </si>
  <si>
    <t>TUBO DE AÇO PRETO SEM COSTURA, CONEXÃO SOLDADA, DN 40 (1 1/2"), INSTALADO EM REDE DE ALIMENTAÇÃO PARA SPRINKLER - FORNECIMENTO E INSTALAÇÃO. AF_10/2020</t>
  </si>
  <si>
    <t>114,26</t>
  </si>
  <si>
    <t>TUBO DE AÇO PRETO SEM COSTURA, CONEXÃO SOLDADA, DN 50 (2"), INSTALADO EM REDE DE ALIMENTAÇÃO PARA SPRINKLER - FORNECIMENTO E INSTALAÇÃO. AF_10/2020</t>
  </si>
  <si>
    <t>139,26</t>
  </si>
  <si>
    <t>TUBO DE AÇO PRETO SEM COSTURA, CONEXÃO SOLDADA, DN 65 (2 1/2"), INSTALADO EM REDE DE ALIMENTAÇÃO PARA SPRINKLER - FORNECIMENTO E INSTALAÇÃO. AF_10/2020</t>
  </si>
  <si>
    <t>219,22</t>
  </si>
  <si>
    <t>TUBO DE AÇO GALVANIZADO COM COSTURA, CLASSE MÉDIA, CONEXÃO ROSQUEADA, DN 32 (1 1/4"), INSTALADO EM REDE DE ALIMENTAÇÃO PARA SPRINKLER - FORNECIMENTO E INSTALAÇÃO. AF_10/2020</t>
  </si>
  <si>
    <t>62,80</t>
  </si>
  <si>
    <t>TUBO DE AÇO GALVANIZADO COM COSTURA, CLASSE MÉDIA, CONEXÃO ROSQUEADA, DN 40 (1 1/2"), INSTALADO EM REDE DE ALIMENTAÇÃO PARA SPRINKLER - FORNECIMENTO E INSTALAÇÃO. AF_10/2020</t>
  </si>
  <si>
    <t>71,22</t>
  </si>
  <si>
    <t>TUBO DE AÇO GALVANIZADO COM COSTURA, CLASSE MÉDIA, CONEXÃO ROSQUEADA, DN 50 (2"), INSTALADO EM REDE DE ALIMENTAÇÃO PARA SPRINKLER - FORNECIMENTO E INSTALAÇÃO. AF_10/2020</t>
  </si>
  <si>
    <t>95,76</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</si>
  <si>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</si>
  <si>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</si>
  <si>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150,53</t>
  </si>
  <si>
    <t>TUBO DE AÇO GALVANIZADO COM COSTURA, CLASSE MÉDIA, CONEXÃO ROSQUEADA, DN 15 (1/2"), INSTALADO EM RAMAIS E SUB-RAMAIS DE GÁS - FORNECIMENTO E INSTALAÇÃO. AF_10/2020</t>
  </si>
  <si>
    <t>30,18</t>
  </si>
  <si>
    <t>TUBO DE AÇO GALVANIZADO COM COSTURA, CLASSE MÉDIA, CONEXÃO ROSQUEADA, DN 20 (3/4"), INSTALADO EM RAMAIS E SUB-RAMAIS DE GÁS - FORNECIMENTO E INSTALAÇÃO. AF_10/2020</t>
  </si>
  <si>
    <t>43,17</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</si>
  <si>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</si>
  <si>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</si>
  <si>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81,42</t>
  </si>
  <si>
    <t>TUBO DE AÇO PRETO SEM COSTURA, CLASSE MÉDIA, CONEXÃO SOLDADA, DN 25 (1"), INSTALADO EM RAMAIS  E SUB-RAMAIS DE GÁS - FORNECIMENTO E INSTALAÇÃO. AF_10/2020</t>
  </si>
  <si>
    <t>108,07</t>
  </si>
  <si>
    <t>106,98</t>
  </si>
  <si>
    <t>123,81</t>
  </si>
  <si>
    <t>TUBO EM COBRE RÍGIDO, DN 54 MM, CLASSE E, SEM ISOLAMENTO, INSTALADO EM RESERVAÇÃO DE ÁGUA DE EDIFICAÇÃO QUE POSSUA RESERVATÓRIO DE FIBRA/FIBROCIMENTO  FORNECIMENTO E INSTALAÇÃO. AF_06/2016</t>
  </si>
  <si>
    <t>211,05</t>
  </si>
  <si>
    <t>TUBO EM COBRE RÍGIDO, DN 66 MM, CLASSE E, SEM ISOLAMENTO, INSTALADO EM RESERVAÇÃO DE ÁGUA DE EDIFICAÇÃO QUE POSSUA RESERVATÓRIO DE FIBRA/FIBROCIMENTO  FORNECIMENTO E INSTALAÇÃO. AF_06/2016</t>
  </si>
  <si>
    <t>279,46</t>
  </si>
  <si>
    <t>TUBO EM COBRE RÍGIDO, DN 79 MM, CLASSE E, SEM ISOLAMENTO, INSTALADO EM RESERVAÇÃO DE ÁGUA DE EDIFICAÇÃO QUE POSSUA RESERVATÓRIO DE FIBRA/FIBROCIMENTO  FORNECIMENTO E INSTALAÇÃO. AF_06/2016</t>
  </si>
  <si>
    <t>378,50</t>
  </si>
  <si>
    <t>TUBO EM COBRE RÍGIDO, DN 104 MM, CLASSE E, SEM ISOLAMENTO, INSTALADO EM RESERVAÇÃO DE ÁGUA DE EDIFICAÇÃO QUE POSSUA RESERVATÓRIO DE FIBRA/FIBROCIMENTO  FORNECIMENTO E INSTALAÇÃO. AF_06/2016</t>
  </si>
  <si>
    <t>535,51</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</si>
  <si>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</si>
  <si>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</si>
  <si>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19,48</t>
  </si>
  <si>
    <t>TUBO, PVC, SOLDÁVEL, DN 40 MM, INSTALADO EM RESERVAÇÃO DE ÁGUA DE EDIFICAÇÃO QUE POSSUA RESERVATÓRIO DE FIBRA/FIBROCIMENTO   FORNECIMENTO E INSTALAÇÃO. AF_06/2016</t>
  </si>
  <si>
    <t>29,07</t>
  </si>
  <si>
    <t>TUBO, PVC, SOLDÁVEL, DN 50 MM, INSTALADO EM RESERVAÇÃO DE ÁGUA DE EDIFICAÇÃO QUE POSSUA RESERVATÓRIO DE FIBRA/FIBROCIMENTO   FORNECIMENTO E INSTALAÇÃO. AF_06/2016</t>
  </si>
  <si>
    <t>30,71</t>
  </si>
  <si>
    <t>TUBO, PVC, SOLDÁVEL, DN 60 MM, INSTALADO EM RESERVAÇÃO DE ÁGUA DE EDIFICAÇÃO QUE POSSUA RESERVATÓRIO DE FIBRA/FIBROCIMENTO   FORNECIMENTO E INSTALAÇÃO. AF_06/2016</t>
  </si>
  <si>
    <t>49,22</t>
  </si>
  <si>
    <t>TUBO, PVC, SOLDÁVEL, DN 75 MM, INSTALADO EM RESERVAÇÃO DE ÁGUA DE EDIFICAÇÃO QUE POSSUA RESERVATÓRIO DE FIBRA/FIBROCIMENTO   FORNECIMENTO E INSTALAÇÃO. AF_06/2016</t>
  </si>
  <si>
    <t>68,61</t>
  </si>
  <si>
    <t>TUBO, PVC, SOLDÁVEL, DN 85 MM, INSTALADO EM RESERVAÇÃO DE ÁGUA DE EDIFICAÇÃO QUE POSSUA RESERVATÓRIO DE FIBRA/FIBROCIMENTO   FORNECIMENTO E INSTALAÇÃO. AF_06/2016</t>
  </si>
  <si>
    <t>99,21</t>
  </si>
  <si>
    <t>TUBO, PVC, SOLDÁVEL, DN 110 MM, INSTALADO EM RESERVAÇÃO DE ÁGUA DE EDIFICAÇÃO QUE POSSUA RESERVATÓRIO DE FIBRA/FIBROCIMENTO   FORNECIMENTO E INSTALAÇÃO. AF_06/2016</t>
  </si>
  <si>
    <t>135,74</t>
  </si>
  <si>
    <t>26,29</t>
  </si>
  <si>
    <t>39,56</t>
  </si>
  <si>
    <t>51,24</t>
  </si>
  <si>
    <t>65,03</t>
  </si>
  <si>
    <t>95,57</t>
  </si>
  <si>
    <t>143,30</t>
  </si>
  <si>
    <t>249,03</t>
  </si>
  <si>
    <t>TUBO, CPVC, SOLDÁVEL, DN 114 MM, INSTALADO EM RESERVAÇÃO DE ÁGUA DE EDIFICAÇÃO QUE POSSUA RESERVATÓRIO DE FIBRA/FIBROCIMENTO  FORNECIMENTO E INSTALAÇÃO. AF_06/2016</t>
  </si>
  <si>
    <t>440,66</t>
  </si>
  <si>
    <t>TUBO DE AÇO PRETO SEM COSTURA, CONEXÃO SOLDADA, DN 40 (1 1/2"), INSTALADO EM REDE DE ALIMENTAÇÃO PARA HIDRANTE - FORNECIMENTO E INSTALAÇÃO. AF_10/2020</t>
  </si>
  <si>
    <t>109,19</t>
  </si>
  <si>
    <t>TUBO, PPR, DN 25, CLASSE PN 20,  INSTALADO EM RAMAL OU SUB-RAMAL DE ÁGUA   FORNECIMENTO E INSTALAÇÃO. AF_08/2022</t>
  </si>
  <si>
    <t>47,75</t>
  </si>
  <si>
    <t>TUBO, PPR, DN 25, CLASSE PN 25 INSTALADO EM RAMAL OU SUB-RAMAL DE ÁGUA   FORNECIMENTO E INSTALAÇÃO. AF_08/2022</t>
  </si>
  <si>
    <t>50,34</t>
  </si>
  <si>
    <t>TUBO, PPR, DN 25, CLASSE PN 20,  INSTALADO EM RAMAL DE DISTRIBUIÇÃO DE ÁGUA   FORNECIMENTO E INSTALAÇÃO. AF_08/2022</t>
  </si>
  <si>
    <t>23,97</t>
  </si>
  <si>
    <t>TUBO, PPR, DN 32, CLASSE PN 12,  INSTALADO EM RAMAL DE DISTRIBUIÇÃO DE ÁGUA   FORNECIMENTO E INSTALAÇÃO. AF_08/2022</t>
  </si>
  <si>
    <t>21,57</t>
  </si>
  <si>
    <t>TUBO, PPR, DN 40, CLASSE PN 12,  INSTALADO EM RAMAL DE DISTRIBUIÇÃO DE ÁGUA   FORNECIMENTO E INSTALAÇÃO. AF_08/2022</t>
  </si>
  <si>
    <t>25,87</t>
  </si>
  <si>
    <t>TUBO, PPR, DN 25, CLASSE PN 25,  INSTALADO EM RAMAL DE DISTRIBUIÇÃO DE ÁGUA   FORNECIMENTO E INSTALAÇÃO. AF_08/2022</t>
  </si>
  <si>
    <t>25,88</t>
  </si>
  <si>
    <t>TUBO, PPR, DN 32, CLASSE PN 25,  INSTALADO EM RAMAL DE DISTRIBUIÇÃO DE ÁGUA   FORNECIMENTO E INSTALAÇÃO. AF_08/2022</t>
  </si>
  <si>
    <t>31,38</t>
  </si>
  <si>
    <t>TUBO, PPR, DN 40, CLASSE PN 25,  INSTALADO EM RAMAL DE DISTRIBUIÇÃO DE ÁGUA   FORNECIMENTO E INSTALAÇÃO. AF_08/2022</t>
  </si>
  <si>
    <t>40,64</t>
  </si>
  <si>
    <t>TUBO, PPR, DN 25, CLASSE PN 20,  INSTALADO EM PRUMADA DE ÁGUA   FORNECIMENTO E INSTALAÇÃO. AF_08/2022</t>
  </si>
  <si>
    <t>17,65</t>
  </si>
  <si>
    <t>TUBO, PPR, DN 32, CLASSE PN 12,  INSTALADO EM PRUMADA DE ÁGUA   FORNECIMENTO E INSTALAÇÃO. AF_08/2022</t>
  </si>
  <si>
    <t>TUBO, PPR, DN 40, CLASSE PN 12,  INSTALADO EM PRUMADA DE ÁGUA   FORNECIMENTO E INSTALAÇÃO. AF_08/2022</t>
  </si>
  <si>
    <t>23,45</t>
  </si>
  <si>
    <t>TUBO, PPR, DN 50, CLASSE PN 12,  INSTALADO EM PRUMADA DE ÁGUA   FORNECIMENTO E INSTALAÇÃO. AF_08/2022</t>
  </si>
  <si>
    <t>34,74</t>
  </si>
  <si>
    <t>TUBO, PPR, DN 63, CLASSE PN 12,  INSTALADO EM PRUMADA DE ÁGUA   FORNECIMENTO E INSTALAÇÃO. AF_08/2022</t>
  </si>
  <si>
    <t>52,03</t>
  </si>
  <si>
    <t>TUBO, PPR, DN 75, CLASSE PN 12,  INSTALADO EM PRUMADA DE ÁGUA   FORNECIMENTO E INSTALAÇÃO. AF_08/2022</t>
  </si>
  <si>
    <t>65,27</t>
  </si>
  <si>
    <t>TUBO, PPR, DN 90, CLASSE PN 12,  INSTALADO EM PRUMADA DE ÁGUA   FORNECIMENTO E INSTALAÇÃO. AF_08/2022</t>
  </si>
  <si>
    <t>103,64</t>
  </si>
  <si>
    <t>TUBO, PPR, DN 110, CLASSE PN 12,  INSTALADO EM PRUMADA DE ÁGUA   FORNECIMENTO E INSTALAÇÃO. AF_08/2022</t>
  </si>
  <si>
    <t>149,41</t>
  </si>
  <si>
    <t>TUBO, PPR, DN 25, CLASSE PN 25,  INSTALADO EM PRUMADA DE ÁGUA   FORNECIMENTO E INSTALAÇÃO. AF_08/2022</t>
  </si>
  <si>
    <t>22,98</t>
  </si>
  <si>
    <t>TUBO, PPR, DN 32, CLASSE PN 25,  INSTALADO EM PRUMADA DE ÁGUA   FORNECIMENTO E INSTALAÇÃO. AF_08/2022</t>
  </si>
  <si>
    <t>29,75</t>
  </si>
  <si>
    <t>TUBO, PPR, DN 40, CLASSE PN 25,  INSTALADO EM PRUMADA DE ÁGUA   FORNECIMENTO E INSTALAÇÃO. AF_08/2022</t>
  </si>
  <si>
    <t>40,46</t>
  </si>
  <si>
    <t>TUBO, PPR, DN 50, CLASSE PN 25,  INSTALADO EM PRUMADA DE ÁGUA   FORNECIMENTO E INSTALAÇÃO. AF_08/2022</t>
  </si>
  <si>
    <t>TUBO, PPR, DN 63, CLASSE PN 25,  INSTALADO EM PRUMADA DE ÁGUA   FORNECIMENTO E INSTALAÇÃO. AF_08/2022</t>
  </si>
  <si>
    <t>96,42</t>
  </si>
  <si>
    <t>TUBO, PPR, DN 75, CLASSE PN 25,  INSTALADO EM PRUMADA DE ÁGUA   FORNECIMENTO E INSTALAÇÃO. AF_08/2022</t>
  </si>
  <si>
    <t>128,87</t>
  </si>
  <si>
    <t>TUBO, PPR, DN 90, CLASSE PN 25,  INSTALADO EM PRUMADA DE ÁGUA   FORNECIMENTO E INSTALAÇÃO. AF_08/2022</t>
  </si>
  <si>
    <t>209,84</t>
  </si>
  <si>
    <t>TUBO, PPR, DN 110, CLASSE PN 25,  INSTALADO EM PRUMADA DE ÁGUA   FORNECIMENTO E INSTALAÇÃO. AF_08/2022</t>
  </si>
  <si>
    <t>286,85</t>
  </si>
  <si>
    <t>TUBO, PPR, DN 20, CLASSE PN 20,  INSTALADO EM RESERVAÇÃO DE ÁGUA DE EDIFICAÇÃO QUE POSSUA RESERVATÓRIO DE FIBRA/FIBROCIMENTO  FORNECIMENTO E INSTALAÇÃO. AF_06/2016</t>
  </si>
  <si>
    <t>9,63</t>
  </si>
  <si>
    <t>TUBO, PPR, DN 25, CLASSE PN 20,  INSTALADO EM RESERVAÇÃO DE ÁGUA DE EDIFICAÇÃO QUE POSSUA RESERVATÓRIO DE FIBRA/FIBROCIMENTO  FORNECIMENTO E INSTALAÇÃO. AF_06/2016</t>
  </si>
  <si>
    <t>20,84</t>
  </si>
  <si>
    <t>TUBO, PPR, DN 32, CLASSE PN 12,  INSTALADO EM RESERVAÇÃO DE ÁGUA DE EDIFICAÇÃO QUE POSSUA RESERVATÓRIO DE FIBRA/FIBROCIMENTO  FORNECIMENTO E INSTALAÇÃO. AF_06/2016</t>
  </si>
  <si>
    <t>19,92</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</si>
  <si>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</si>
  <si>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</si>
  <si>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37,29</t>
  </si>
  <si>
    <t>TUBO, PPR, DN 63, CLASSE PN 12,  INSTALADO EM RESERVAÇÃO DE ÁGUA DE EDIFICAÇÃO QUE POSSUA RESERVATÓRIO DE FIBRA/FIBROCIMENTO  FORNECIMENTO E INSTALAÇÃO. AF_06/2016</t>
  </si>
  <si>
    <t>51,26</t>
  </si>
  <si>
    <t>TUBO, PPR, DN 75, CLASSE PN 12,  INSTALADO EM RESERVAÇÃO DE ÁGUA DE EDIFICAÇÃO QUE POSSUA RESERVATÓRIO DE FIBRA/FIBROCIMENTO  FORNECIMENTO E INSTALAÇÃO. AF_06/2016</t>
  </si>
  <si>
    <t>70,14</t>
  </si>
  <si>
    <t>TUBO, PPR, DN 90, CLASSE PN 12,  INSTALADO EM RESERVAÇÃO DE ÁGUA DE EDIFICAÇÃO QUE POSSUA RESERVATÓRIO DE FIBRA/FIBROCIMENTO  FORNECIMENTO E INSTALAÇÃO. AF_06/2016</t>
  </si>
  <si>
    <t>102,88</t>
  </si>
  <si>
    <t>TUBO, PPR, DN 110, CLASSE PN 12,  INSTALADO EM RESERVAÇÃO DE ÁGUA DE EDIFICAÇÃO QUE POSSUA RESERVATÓRIO DE FIBRA/FIBROCIMENTO  FORNECIMENTO E INSTALAÇÃO. AF_06/2016</t>
  </si>
  <si>
    <t>147,29</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</si>
  <si>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</si>
  <si>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</si>
  <si>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23,13</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</si>
  <si>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</si>
  <si>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</si>
  <si>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38,44</t>
  </si>
  <si>
    <t>TUBO, PPR, DN 50, CLASSE PN 25,  INSTALADO EM RESERVAÇÃO DE ÁGUA DE EDIFICAÇÃO QUE POSSUA RESERVATÓRIO DE FIBRA/FIBROCIMENTO  FORNECIMENTO E INSTALAÇÃO. AF_06/2016</t>
  </si>
  <si>
    <t>59,72</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</si>
  <si>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</si>
  <si>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</si>
  <si>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128,45</t>
  </si>
  <si>
    <t>TUBO, PPR, DN 90, CLASSE PN 25,  INSTALADO EM RESERVAÇÃO DE ÁGUA DE EDIFICAÇÃO QUE POSSUA RESERVATÓRIO DE FIBRA/FIBROCIMENTO  FORNECIMENTO E INSTALAÇÃO. AF_06/2016</t>
  </si>
  <si>
    <t>199,58</t>
  </si>
  <si>
    <t>TUBO, PPR, DN 110, CLASSE PN 25,  INSTALADO EM RESERVAÇÃO DE ÁGUA DE EDIFICAÇÃO QUE POSSUA RESERVATÓRIO DE FIBRA/FIBROCIMENTO  FORNECIMENTO E INSTALAÇÃO. AF_06/2016</t>
  </si>
  <si>
    <t>265,84</t>
  </si>
  <si>
    <t>TUBO, PEX, MONOCAMADA, DN 16, INSTALADO EM RAMAL/SUB-RAMAL OU DISTRIBUIÇÃO DE ÁGUA - FORNECIMENTO E INSTALAÇÃO. AF_02/2023</t>
  </si>
  <si>
    <t>TUBO, PEX, MONOCAMADA, DN 20, INSTALADO EM RAMAL/SUB-RAMAL OU DISTRIBUIÇÃO DE ÁGUA - FORNECIMENTO E INSTALAÇÃO. AF_02/2023</t>
  </si>
  <si>
    <t>12,39</t>
  </si>
  <si>
    <t>TUBO, PEX, MONOCAMADA, DN 25, INSTALADO EM RAMAL/SUB-RAMAL OU DISTRIBUIÇÃO DE ÁGUA - FORNECIMENTO E INSTALAÇÃO. AF_02/2023</t>
  </si>
  <si>
    <t>16,85</t>
  </si>
  <si>
    <t>TUBO, PEX, MONOCAMADA, DN 32, INSTALADO EM RAMAL/SUB-RAMAL OU DISTRIBUIÇÃO DE ÁGUA - FORNECIMENTO E INSTALAÇÃO. AF_02/2023</t>
  </si>
  <si>
    <t>25,49</t>
  </si>
  <si>
    <t>TUBO EM COBRE FLEXÍVEL, DN 1/4, COM ISOLAMENTO, INSTALADO EM RAMAL DE ALIMENTAÇÃO DE AR CONDICIONADO COM CONDENSADORA INDIVIDUAL   FORNECIMENTO E INSTALAÇÃO. AF_12/2015</t>
  </si>
  <si>
    <t>25,40</t>
  </si>
  <si>
    <t>TUBO EM COBRE FLEXÍVEL, DN 3/8", COM ISOLAMENTO, INSTALADO EM RAMAL DE ALIMENTAÇÃO DE AR CONDICIONADO COM CONDENSADORA INDIVIDUAL  FORNECIMENTO E INSTALAÇÃO. AF_12/2015</t>
  </si>
  <si>
    <t>41,37</t>
  </si>
  <si>
    <t>TUBO EM COBRE FLEXÍVEL, DN 1/2", COM ISOLAMENTO, INSTALADO EM RAMAL DE ALIMENTAÇÃO DE AR CONDICIONADO COM CONDENSADORA INDIVIDUAL  FORNECIMENTO E INSTALAÇÃO. AF_12/2015</t>
  </si>
  <si>
    <t>52,59</t>
  </si>
  <si>
    <t>TUBO EM COBRE FLEXÍVEL, DN 5/8", COM ISOLAMENTO, INSTALADO EM RAMAL DE ALIMENTAÇÃO DE AR CONDICIONADO COM CONDENSADORA INDIVIDUAL  FORNECIMENTO E INSTALAÇÃO. AF_12/2015</t>
  </si>
  <si>
    <t>64,15</t>
  </si>
  <si>
    <t>TUBO EM COBRE FLEXÍVEL, DN 1/4", COM ISOLAMENTO, INSTALADO EM RAMAL DE ALIMENTAÇÃO DE AR CONDICIONADO COM CONDENSADORA CENTRAL  FORNECIMENTO E INSTALAÇÃO. AF_12/2015</t>
  </si>
  <si>
    <t>25,85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</si>
  <si>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</si>
  <si>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</si>
  <si>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53,24</t>
  </si>
  <si>
    <t>TUBO EM COBRE FLEXÍVEL, DN 5/8, COM ISOLAMENTO, INSTALADO EM RAMAL DE ALIMENTAÇÃO DE AR CONDICIONADO COM CONDENSADORA CENTRAL   FORNECIMENTO E INSTALAÇÃO. AF_12/2015</t>
  </si>
  <si>
    <t>64,85</t>
  </si>
  <si>
    <t>TUBO EM COBRE RÍGIDO, DN 22 MM, CLASSE A, SEM ISOLAMENTO, INSTALADO EM PRUMADA DE GÁS COMBUSTÍVEL - FORNECIMENTO E INSTALAÇÃO. AF_04/2022</t>
  </si>
  <si>
    <t>75,32</t>
  </si>
  <si>
    <t>TUBO EM COBRE RÍGIDO, DN 28 MM, CLASSE A, SEM ISOLAMENTO, INSTALADO EM PRUMADA DE GÁS COMBUSTÍVEL - FORNECIMENTO E INSTALAÇÃO. AF_04/2022</t>
  </si>
  <si>
    <t>95,87</t>
  </si>
  <si>
    <t>TUBO EM COBRE RÍGIDO, DN 35 MM, CLASSE A, SEM ISOLAMENTO, INSTALADO EM PRUMADA DE GÁS COMBUSTÍVEL - FORNECIMENTO E INSTALAÇÃO. AF_04/2022</t>
  </si>
  <si>
    <t>143,89</t>
  </si>
  <si>
    <t>TUBO EM COBRE RÍGIDO, DN 42 MM, CLASSE A, SEM ISOLAMENTO, INSTALADO EM PRUMADA DE GÁS COMBUSTÍVEL - FORNECIMENTO E INSTALAÇÃO. AF_04/2022</t>
  </si>
  <si>
    <t>173,15</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</si>
  <si>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</si>
  <si>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</si>
  <si>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188,51</t>
  </si>
  <si>
    <t>TUBO EM COBRE RÍGIDO, DN 22 MM, CLASSE I, SEM ISOLAMENTO, INSTALADO EM PRUMADA  FORNECIMENTO E INSTALAÇÃO. AF_12/2015</t>
  </si>
  <si>
    <t>90,64</t>
  </si>
  <si>
    <t>TUBO EM COBRE RÍGIDO, DN 28 MM, CLASSE I, SEM ISOLAMENTO, INSTALADO EM PRUMADA  FORNECIMENTO E INSTALAÇÃO. AF_12/2015</t>
  </si>
  <si>
    <t>124,99</t>
  </si>
  <si>
    <t>TUBO EM COBRE RÍGIDO, DN 35 MM, CLASSE I, SEM ISOLAMENTO, INSTALADO EM PRUMADA  FORNECIMENTO E INSTALAÇÃO. AF_12/2015</t>
  </si>
  <si>
    <t>179,81</t>
  </si>
  <si>
    <t>TUBO EM COBRE RÍGIDO, DN 42 MM, CLASSE I, SEM ISOLAMENTO, INSTALADO EM PRUMADA  FORNECIMENTO E INSTALAÇÃO. AF_12/2015</t>
  </si>
  <si>
    <t>218,23</t>
  </si>
  <si>
    <t>TUBO EM COBRE RÍGIDO, DN 54 MM, CLASSE I, SEM ISOLAMENTO, INSTALADO EM PRUMADA  FORNECIMENTO E INSTALAÇÃO. AF_12/2015</t>
  </si>
  <si>
    <t>301,51</t>
  </si>
  <si>
    <t>TUBO EM COBRE RÍGIDO, DN 66 MM, CLASSE I, SEM ISOLAMENTO, INSTALADO EM PRUMADA  FORNECIMENTO E INSTALAÇÃO. AF_12/2015</t>
  </si>
  <si>
    <t>390,50</t>
  </si>
  <si>
    <t>TUBO EM COBRE RÍGIDO, DN 15 MM, CLASSE I, SEM ISOLAMENTO, INSTALADO EM RAMAL DE DISTRIBUIÇÃO  FORNECIMENTO E INSTALAÇÃO. AF_12/2015</t>
  </si>
  <si>
    <t>61,77</t>
  </si>
  <si>
    <t>TUBO EM COBRE RÍGIDO, DN 22 MM, CLASSE I, SEM ISOLAMENTO, INSTALADO EM RAMAL DE DISTRIBUIÇÃO FORNECIMENTO E INSTALAÇÃO. AF_12/2015</t>
  </si>
  <si>
    <t>96,86</t>
  </si>
  <si>
    <t>TUBO EM COBRE RÍGIDO, DN 28 MM, CLASSE I, SEM ISOLAMENTO, INSTALADO EM RAMAL DE DISTRIBUIÇÃO FORNECIMENTO E INSTALAÇÃO. AF_12/2015</t>
  </si>
  <si>
    <t>131,66</t>
  </si>
  <si>
    <t>TUBO EM COBRE RÍGIDO, DN 15 MM, CLASSE I, SEM ISOLAMENTO, INSTALADO EM RAMAL E SUB-RAMAL  FORNECIMENTO E INSTALAÇÃO. AF_12/2015</t>
  </si>
  <si>
    <t>75,42</t>
  </si>
  <si>
    <t>TUBO EM COBRE RÍGIDO, DN 22 MM, CLASSE I, SEM ISOLAMENTO, INSTALADO EM RAMAL E SUB-RAMAL  FORNECIMENTO E INSTALAÇÃO. AF_12/2015</t>
  </si>
  <si>
    <t>120,33</t>
  </si>
  <si>
    <t>TUBO EM COBRE RÍGIDO, DN 28 MM, CLASSE I, SEM ISOLAMENTO, INSTALADO EM RAMAL E SUB-RAMAL  FORNECIMENTO E INSTALAÇÃO. AF_12/2015</t>
  </si>
  <si>
    <t>163,65</t>
  </si>
  <si>
    <t>TUBO DE AÇO GALVANIZADO COM COSTURA, CLASSE MÉDIA, DN 25 (1"), CONEXÃO ROSQUEADA, INSTALADO EM REDE DE ALIMENTAÇÃO PARA HIDRANTE - FORNECIMENTO E INSTALAÇÃO. AF_10/2020</t>
  </si>
  <si>
    <t>46,27</t>
  </si>
  <si>
    <t>TUBO DE AÇO GALVANIZADO COM COSTURA, CLASSE MÉDIA, CONEXÃO ROSQUEADA, DN 25 (1"), INSTALADO EM REDE DE ALIMENTAÇÃO PARA SPRINKLER - FORNECIMENTO E INSTALAÇÃO. AF_10/2020</t>
  </si>
  <si>
    <t>52,49</t>
  </si>
  <si>
    <t>TUBO DE AÇO GALVANIZADO COM COSTURA, CLASSE MÉDIA, CONEXÃO ROSQUEADA, DN 25 (1"), INSTALADO EM RAMAIS  E SUB-RAMAIS DE GÁS - FORNECIMENTO E INSTALAÇÃO. AF_10/2020</t>
  </si>
  <si>
    <t>66,79</t>
  </si>
  <si>
    <t>KIT CAVALETE PARA GÁS - SEM MEDIDOR OU REGULADOR - ENTRADA INDIVIDUAL PRINCIPAL, EM AÇO GALVANIZADO DN 15 E 25 MM (1/2" E 1") - FORNECIMENTO E INSTALAÇÃO. AF_01/2020</t>
  </si>
  <si>
    <t>658,67</t>
  </si>
  <si>
    <t>TUBO, PEX, MULTICAMADA, DN 16, INSTALADO EM IMPLANTAÇÃO DE INSTALAÇÕES DE GÁS - FORNECIMENTO E INSTALAÇÃO. AF_01/2020</t>
  </si>
  <si>
    <t>21,16</t>
  </si>
  <si>
    <t>TUBO, PEX, MULTICAMADA, DN 20, INSTALADO EM IMPLANTAÇÃO DE INSTALAÇÕES DE GÁS - FORNECIMENTO E INSTALAÇÃO. AF_01/2020</t>
  </si>
  <si>
    <t>30,13</t>
  </si>
  <si>
    <t>TUBO, PEX, MULTICAMADA, DN 26, INSTALADO EM IMPLANTAÇÃO DE INSTALAÇÕES DE GÁS - FORNECIMENTO E INSTALAÇÃO. AF_01/2020</t>
  </si>
  <si>
    <t>39,48</t>
  </si>
  <si>
    <t>TUBO, PEX, MULTICAMADA, DN 32, INSTALADO EM IMPLANTAÇÃO DE INSTALAÇÕES DE GÁS - FORNECIMENTO E INSTALAÇÃO. AF_01/2020</t>
  </si>
  <si>
    <t>52,71</t>
  </si>
  <si>
    <t>TUBO, PEX, MULTICAMADA, COM TUBO LUVA, DN 16, INSTALADO EM IMPLANTAÇÃO DE INSTALAÇÕES DE GÁS - FORNECIMENTO E INSTALAÇÃO. AF_01/2020</t>
  </si>
  <si>
    <t>21,80</t>
  </si>
  <si>
    <t>TUBO, PEX, MULTICAMADA, COM TUBO LUVA, DN 20, INSTALADO EM IMPLANTAÇÃO DE INSTALAÇÕES DE GÁS - FORNECIMENTO E INSTALAÇÃO. AF_01/2020</t>
  </si>
  <si>
    <t>30,76</t>
  </si>
  <si>
    <t>TUBO, PEX, MULTICAMADA, COM TUBO LUVA, DN 26, INSTALADO EM IMPLANTAÇÃO DE INSTALAÇÕES DE GÁS - FORNECIMENTO E INSTALAÇÃO. AF_01/2020</t>
  </si>
  <si>
    <t>40,12</t>
  </si>
  <si>
    <t>TUBO, PEX, MULTICAMADA, COM TUBO LUVA, DN 32, INSTALADO EM IMPLANTAÇÃO DE INSTALAÇÕES DE GÁS - FORNECIMENTO E INSTALAÇÃO. AF_01/2020</t>
  </si>
  <si>
    <t>53,35</t>
  </si>
  <si>
    <t>TUBO, PEX, MULTICAMADA, DN 16, INSTALADO EM RAMAL INTERNO DE INSTALAÇÕES DE GÁS - FORNECIMENTO E INSTALAÇÃO. AF_01/2020</t>
  </si>
  <si>
    <t>19,85</t>
  </si>
  <si>
    <t>TUBO, PEX, MULTICAMADA, DN 20, INSTALADO EM RAMAL INTERNO DE INSTALAÇÕES DE GÁS - FORNECIMENTO E INSTALAÇÃO. AF_01/2020</t>
  </si>
  <si>
    <t>28,58</t>
  </si>
  <si>
    <t>TUBO, PEX, MULTICAMADA, DN 26, INSTALADO EM RAMAL INTERNO DE INSTALAÇÕES DE GÁS - FORNECIMENTO E INSTALAÇÃO. AF_01/2020</t>
  </si>
  <si>
    <t>37,63</t>
  </si>
  <si>
    <t>TUBO, PEX, MULTICAMADA, DN 32, INSTALADO EM RAMAL INTERNO DE INSTALAÇÕES DE GÁS - FORNECIMENTO E INSTALAÇÃO. AF_01/2020</t>
  </si>
  <si>
    <t>50,45</t>
  </si>
  <si>
    <t>TUBO, PEX, MULTICAMADA, COM TUBO LUVA, DN 16, INSTALADO EM RAMAL INTERNO DE INSTALAÇÕES DE GÁS - FORNECIMENTO E INSTALAÇÃO. AF_01/2020</t>
  </si>
  <si>
    <t>29,21</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</si>
  <si>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</si>
  <si>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</si>
  <si>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50,66</t>
  </si>
  <si>
    <t>TUBO, PEX, MULTICAMADA, COM TUBO LUVA, DN 32, INSTALADO EM RAMAL INTERNO DE INSTALAÇÕES DE GÁS - FORNECIMENTO E INSTALAÇÃO. AF_01/2020</t>
  </si>
  <si>
    <t>66,31</t>
  </si>
  <si>
    <t>TUBO DE AÇO GALVANIZADO COM COSTURA, CLASSE MÉDIA, DN 100 (4"), CONEXÃO ROSQUEADA, INSTALADO EM PRUMADAS - FORNECIMENTO E INSTALAÇÃO. AF_10/2020</t>
  </si>
  <si>
    <t>213,96</t>
  </si>
  <si>
    <t>UNIÃO, EM FERRO GALVANIZADO, 4", CONEXÃO ROSQUEADA, INSTALADO EM PRUMADAS - FORNECIMENTO E INSTALAÇÃO. AF_10/2020</t>
  </si>
  <si>
    <t>464,02</t>
  </si>
  <si>
    <t>LUVA, EM FERRO GALVANIZADO, 4", CONEXÃO ROSQUEADA, INSTALADO EM PRUMADAS - FORNECIMENTO E INSTALAÇÃO. AF_10/2020</t>
  </si>
  <si>
    <t>225,05</t>
  </si>
  <si>
    <t>LUVA DE REDUÇÃO, EM FERRO GALVANIZADO, 4" X 2 1/2", CONEXÃO ROSQUEADA, INSTALADO EM PRUMADAS - FORNECIMENTO E INSTALAÇÃO. AF_10/2020</t>
  </si>
  <si>
    <t>255,82</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</si>
  <si>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</si>
  <si>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</si>
  <si>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</si>
  <si>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212,17</t>
  </si>
  <si>
    <t>JOELHO 90°, EM FERRO GALVANIZADO, 4", CONEXÃO ROSQUEADA, INSTALADO EM PRUMADAS - FORNECIMENTO E INSTALAÇÃO. AF_10/2020</t>
  </si>
  <si>
    <t>353,68</t>
  </si>
  <si>
    <t>TÊ, EM FERRO GALVANIZADO, 4", CONEXÃO ROSQUEADA, INSTALADO EM PRUMADAS - FORNECIMENTO E INSTALAÇÃO. AF_10/2020</t>
  </si>
  <si>
    <t>456,45</t>
  </si>
  <si>
    <t>TUBO DE AÇO GALVANIZADO COM COSTURA, CLASSE MÉDIA, DN 100 (4"), CONEXÃO ROSQUEADA, INSTALADO EM REDE DE ALIMENTAÇÃO PARA HIDRANTE - FORNECIMENTO E INSTALAÇÃO. AF_10/2020</t>
  </si>
  <si>
    <t>194,55</t>
  </si>
  <si>
    <t>UNIÃO, EM FERRO GALVANIZADO, 4", CONEXÃO ROSQUEADA, INSTALADO EM REDE DE ALIMENTAÇÃO PARA HIDRANTE - FORNECIMENTO E INSTALAÇÃO. AF_10/2020</t>
  </si>
  <si>
    <t>471,45</t>
  </si>
  <si>
    <t>LUVA, EM FERRO GALVANIZADO, 4", CONEXÃO ROSQUEADA, INSTALADO EM REDE DE ALIMENTAÇÃO PARA HIDRANTE - FORNECIMENTO E INSTALAÇÃO. AF_10/2020</t>
  </si>
  <si>
    <t>232,48</t>
  </si>
  <si>
    <t>LUVA DE REDUÇÃO, EM FERRO GALVANIZADO, 4" X 2 1/2", CONEXÃO ROSQUEADA, INSTALADO EM REDE DE ALIMENTAÇÃO PARA HIDRANTE - FORNECIMENTO E INSTALAÇÃO. AF_10/2020</t>
  </si>
  <si>
    <t>263,25</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</si>
  <si>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</si>
  <si>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</si>
  <si>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</si>
  <si>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219,60</t>
  </si>
  <si>
    <t>JOELHO 90°, EM FERRO GALVANIZADO, 4", CONEXÃO ROSQUEADA, INSTALADO EM REDE DE ALIMENTAÇÃO PARA HIDRANTE - FORNECIMENTO E INSTALAÇÃO. AF_10/2020</t>
  </si>
  <si>
    <t>364,83</t>
  </si>
  <si>
    <t>TÊ, EM FERRO GALVANIZADO, 4", CONEXÃO ROSQUEADA, INSTALADO EM REDE DE ALIMENTAÇÃO PARA HIDRANTE - FORNECIMENTO E INSTALAÇÃO. AF_10/2020</t>
  </si>
  <si>
    <t>471,31</t>
  </si>
  <si>
    <t>TUBO EM COBRE RÍGIDO, DN 15 MM, CLASSE E, SEM ISOLAMENTO, INSTALADO EM RAMAL E SUB-RAMAL DE GÁS COMBUSTÍVEL - FORNECIMENTO E INSTALAÇÃO. AF_04/2022</t>
  </si>
  <si>
    <t>40,49</t>
  </si>
  <si>
    <t>TUBO EM COBRE RÍGIDO, DN 22 MM, CLASSE E, SEM ISOLAMENTO, INSTALADO EM RAMAL E SUB-RAMAL DE GÁS COMBUSTÍVEL - FORNECIMENTO E INSTALAÇÃO. AF_04/2022</t>
  </si>
  <si>
    <t>69,60</t>
  </si>
  <si>
    <t>TUBO EM COBRE RÍGIDO, DN 28 MM, CLASSE E, SEM ISOLAMENTO, INSTALADO EM RAMAL E SUB-RAMAL DE GÁS COMBUSTÍVEL - FORNECIMENTO E INSTALAÇÃO. AF_04/2022</t>
  </si>
  <si>
    <t>83,00</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</si>
  <si>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</si>
  <si>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</si>
  <si>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97,36</t>
  </si>
  <si>
    <t>TUBO EM COBRE RÍGIDO, DN 28 MM, CLASSE A, SEM ISOLAMENTO, INSTALADO EM RAMAL E SUB-RAMAL DE GÁS MEDICINAL - FORNECIMENTO E INSTALAÇÃO. AF_04/2022</t>
  </si>
  <si>
    <t>122,40</t>
  </si>
  <si>
    <t>TUBO EM COBRE RÍGIDO, DN 15 MM, CLASSE E, SEM ISOLAMENTO, INSTALADO EM RAMAL E SUB-RAMAL DE AQUECIMENTO SOLAR - FORNECIMENTO E INSTALAÇÃO. AF_04/2022</t>
  </si>
  <si>
    <t>53,32</t>
  </si>
  <si>
    <t>TUBO EM COBRE RÍGIDO, DN 22 MM, CLASSE E, SEM ISOLAMENTO, INSTALADO EM RAMAL E SUB-RAMAL DE AQUECIMENTO SOLAR - FORNECIMENTO E INSTALAÇÃO. AF_04/2022</t>
  </si>
  <si>
    <t>78,57</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</si>
  <si>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</si>
  <si>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</si>
  <si>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</si>
  <si>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132,29</t>
  </si>
  <si>
    <t>TUBO EM COBRE RÍGIDO, DN 28 MM, CLASSE E, COM ISOLAMENTO, INSTALADO EM RAMAL E SUB-RAMAL DE AQUECIMENTO SOLAR - FORNECIMENTO E INSTALAÇÃO. AF_04/2022</t>
  </si>
  <si>
    <t>151,65</t>
  </si>
  <si>
    <t>TUBO, PVC, SOLDÁVEL, DN 40MM, INSTALADO EM RAMAL DE DISTRIBUIÇÃO DE ÁGUA - FORNECIMENTO E INSTALAÇÃO. AF_06/2022</t>
  </si>
  <si>
    <t>31,72</t>
  </si>
  <si>
    <t>TUBO, PVC, SOLDÁVEL, DN 50MM, INSTALADO EM RAMAL DE DISTRIBUIÇÃO DE ÁGUA - FORNECIMENTO E INSTALAÇÃO. AF_06/2022</t>
  </si>
  <si>
    <t>36,21</t>
  </si>
  <si>
    <t>TUBO, CPVC, SOLDÁVEL, DN 42MM, INSTALADO EM RAMAL DE DISTRIBUIÇÃO DE ÁGUA - FORNECIMENTO E INSTALAÇÃO. AF_06/2022</t>
  </si>
  <si>
    <t>71,40</t>
  </si>
  <si>
    <t>TUBO PVC, SÉRIE R, ÁGUA PLUVIAL, DN 150 MM, FORNECIDO E INSTALADO EM RAMAL DE ENCAMINHAMENTO. AF_06/2022</t>
  </si>
  <si>
    <t>78,00</t>
  </si>
  <si>
    <t>TUBO, PPR, DN 20, CLASSE PN20, INSTALADO EM RAMAL OU SUB-RAMAL DE ÁGUA - FORNECIMENTO E INSTALAÇÃO. AF_08/2022</t>
  </si>
  <si>
    <t>TUBO, PPR, DN 20, CLASSE PN25, INSTALADO EM RAMAL OU SUB-RAMAL DE ÁGUA - FORNECIMENTO E INSTALAÇÃO. AF_08/2022</t>
  </si>
  <si>
    <t>TUBO, PVC, SOLDÁVEL, DN 20 MM, INSTALADO EM DRENO DE AR CONDICIONADO - FORNECIMENTO E INSTALAÇÃO. AF_08/2022</t>
  </si>
  <si>
    <t>20,11</t>
  </si>
  <si>
    <t>TUBO, PVC, SOLDÁVEL, DN 32 MM, INSTALADO EM DRENO DE AR CONDICIONADO - FORNECIMENTO E INSTALAÇÃO. AF_08/2022</t>
  </si>
  <si>
    <t>28,60</t>
  </si>
  <si>
    <t>JOELHO 90 GRAUS, PVC, SOLDÁVEL, DN 20MM, INSTALADO EM RAMAL OU SUB-RAMAL DE ÁGUA - FORNECIMENTO E INSTALAÇÃO. AF_06/2022</t>
  </si>
  <si>
    <t>JOELHO 45 GRAUS, PVC, SOLDÁVEL, DN 20MM, INSTALADO EM RAMAL OU SUB-RAMAL DE ÁGUA - FORNECIMENTO E INSTALAÇÃO. AF_06/2022</t>
  </si>
  <si>
    <t>10,61</t>
  </si>
  <si>
    <t>CURVA 90 GRAUS, PVC, SOLDÁVEL, DN 20MM, INSTALADO EM RAMAL OU SUB-RAMAL DE ÁGUA - FORNECIMENTO E INSTALAÇÃO. AF_06/2022</t>
  </si>
  <si>
    <t>11,76</t>
  </si>
  <si>
    <t>CURVA 45 GRAUS, PVC, SOLDÁVEL, DN 20MM, INSTALADO EM RAMAL OU SUB-RAMAL DE ÁGUA - FORNECIMENTO E INSTALAÇÃO. AF_06/2022</t>
  </si>
  <si>
    <t>11,84</t>
  </si>
  <si>
    <t>JOELHO 90 GRAUS, PVC, SOLDÁVEL, DN 25MM, INSTALADO EM RAMAL OU SUB-RAMAL DE ÁGUA - FORNECIMENTO E INSTALAÇÃO. AF_06/2022</t>
  </si>
  <si>
    <t>11,82</t>
  </si>
  <si>
    <t>JOELHO 45 GRAUS, PVC, SOLDÁVEL, DN 25MM, INSTALADO EM RAMAL OU SUB-RAMAL DE ÁGUA - FORNECIMENTO E INSTALAÇÃO. AF_06/2022</t>
  </si>
  <si>
    <t>CURVA 90 GRAUS, PVC, SOLDÁVEL, DN 25MM, INSTALADO EM RAMAL OU SUB-RAMAL DE ÁGUA - FORNECIMENTO E INSTALAÇÃO. AF_06/2022</t>
  </si>
  <si>
    <t>14,47</t>
  </si>
  <si>
    <t>CURVA 45 GRAUS, PVC, SOLDÁVEL, DN 25MM, INSTALADO EM RAMAL OU SUB-RAMAL DE ÁGUA - FORNECIMENTO E INSTALAÇÃO. AF_06/2022</t>
  </si>
  <si>
    <t>13,85</t>
  </si>
  <si>
    <t>JOELHO 90 GRAUS COM BUCHA DE LATÃO, PVC, SOLDÁVEL, DN 25MM, X 3/4  INSTALADO EM RAMAL OU SUB-RAMAL DE ÁGUA - FORNECIMENTO E INSTALAÇÃO. AF_06/2022</t>
  </si>
  <si>
    <t>19,58</t>
  </si>
  <si>
    <t>JOELHO 90 GRAUS, PVC, SOLDÁVEL, DN 32MM, INSTALADO EM RAMAL OU SUB-RAMAL DE ÁGUA - FORNECIMENTO E INSTALAÇÃO. AF_06/2022</t>
  </si>
  <si>
    <t>JOELHO 45 GRAUS, PVC, SOLDÁVEL, DN 32MM, INSTALADO EM RAMAL OU SUB-RAMAL DE ÁGUA - FORNECIMENTO E INSTALAÇÃO. AF_06/2022</t>
  </si>
  <si>
    <t>18,13</t>
  </si>
  <si>
    <t>CURVA 90 GRAUS, PVC, SOLDÁVEL, DN 32MM, INSTALADO EM RAMAL OU SUB-RAMAL DE ÁGUA - FORNECIMENTO E INSTALAÇÃO. AF_06/2022</t>
  </si>
  <si>
    <t>CURVA 45 GRAUS, PVC, SOLDÁVEL, DN 32MM, INSTALADO EM RAMAL OU SUB-RAMAL DE ÁGUA - FORNECIMENTO E INSTALAÇÃO. AF_06/2022</t>
  </si>
  <si>
    <t>18,51</t>
  </si>
  <si>
    <t>LUVA, PVC, SOLDÁVEL, DN 20MM, INSTALADO EM RAMAL OU SUB-RAMAL DE ÁGUA - FORNECIMENTO E INSTALAÇÃO. AF_06/2022</t>
  </si>
  <si>
    <t>7,39</t>
  </si>
  <si>
    <t>LUVA DE CORRER, PVC, SOLDÁVEL, DN 20MM, INSTALADO EM RAMAL OU SUB-RAMAL DE ÁGUA - FORNECIMENTO E INSTALAÇÃO. AF_06/2022</t>
  </si>
  <si>
    <t>18,92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</si>
  <si>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</si>
  <si>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</si>
  <si>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12,10</t>
  </si>
  <si>
    <t>UNIÃO, PVC, SOLDÁVEL, DN 20MM, INSTALADO EM RAMAL OU SUB-RAMAL DE ÁGUA - FORNECIMENTO E INSTALAÇÃO. AF_06/2022</t>
  </si>
  <si>
    <t>14,26</t>
  </si>
  <si>
    <t>ADAPTADOR CURTO COM BOLSA E ROSCA PARA REGISTRO, PVC, SOLDÁVEL, DN 20MM X 1/2 , INSTALADO EM RAMAL OU SUB-RAMAL DE ÁGUA - FORNECIMENTO E INSTALAÇÃO. AF_06/2022</t>
  </si>
  <si>
    <t>6,99</t>
  </si>
  <si>
    <t>CURVA DE TRANSPOSIÇÃO, PVC, SOLDÁVEL, DN 20MM, INSTALADO EM RAMAL OU SUB-RAMAL DE ÁGUA - FORNECIMENTO E INSTALAÇÃO. AF_06/2022</t>
  </si>
  <si>
    <t>12,26</t>
  </si>
  <si>
    <t>LUVA, PVC, SOLDÁVEL, DN 25MM, INSTALADO EM RAMAL OU SUB-RAMAL DE ÁGUA - FORNECIMENTO E INSTALAÇÃO. AF_06/2022</t>
  </si>
  <si>
    <t>LUVA DE CORRER, PVC, SOLDÁVEL, DN 25MM, INSTALADO EM RAMAL OU SUB-RAMAL DE ÁGUA - FORNECIMENTO E INSTALAÇÃO. AF_12/2014</t>
  </si>
  <si>
    <t>22,19</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</si>
  <si>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</si>
  <si>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</si>
  <si>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14,79</t>
  </si>
  <si>
    <t>UNIÃO, PVC, SOLDÁVEL, DN 25MM, INSTALADO EM RAMAL OU SUB-RAMAL DE ÁGUA - FORNECIMENTO E INSTALAÇÃO. AF_06/2022</t>
  </si>
  <si>
    <t>17,09</t>
  </si>
  <si>
    <t>ADAPTADOR CURTO COM BOLSA E ROSCA PARA REGISTRO, PVC, SOLDÁVEL, DN 25MM X 3/4 , INSTALADO EM RAMAL OU SUB-RAMAL DE ÁGUA - FORNECIMENTO E INSTALAÇÃO. AF_06/2022</t>
  </si>
  <si>
    <t>8,13</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</si>
  <si>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</si>
  <si>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</si>
  <si>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8,87</t>
  </si>
  <si>
    <t>LUVA, PVC, SOLDÁVEL, DN 32MM, INSTALADO EM RAMAL OU SUB-RAMAL DE ÁGUA - FORNECIMENTO E INSTALAÇÃO. AF_06/2022</t>
  </si>
  <si>
    <t>11,74</t>
  </si>
  <si>
    <t>LUVA DE CORRER, PVC, SOLDÁVEL, DN 32MM, INSTALADO EM RAMAL OU SUB-RAMAL DE ÁGUA   FORNECIMENTO E INSTALAÇÃO. AF_06/2022</t>
  </si>
  <si>
    <t>35,09</t>
  </si>
  <si>
    <t>LUVA SOLDÁVEL E COM ROSCA, PVC, SOLDÁVEL, DN 32MM X 1 , INSTALADO EM RAMAL OU SUB-RAMAL DE ÁGUA - FORNECIMENTO E INSTALAÇÃO. AF_06/2022</t>
  </si>
  <si>
    <t>UNIÃO, PVC, SOLDÁVEL, DN 32MM, INSTALADO EM RAMAL OU SUB-RAMAL DE ÁGUA - FORNECIMENTO E INSTALAÇÃO. AF_06/2022</t>
  </si>
  <si>
    <t>25,18</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</si>
  <si>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</si>
  <si>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</si>
  <si>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28,75</t>
  </si>
  <si>
    <t>TE, PVC, SOLDÁVEL, DN 20MM, INSTALADO EM RAMAL OU SUB-RAMAL DE ÁGUA - FORNECIMENTO E INSTALAÇÃO. AF_06/2022</t>
  </si>
  <si>
    <t>13,78</t>
  </si>
  <si>
    <t>TÊ COM BUCHA DE LATÃO NA BOLSA CENTRAL, PVC, SOLDÁVEL, DN 20MM X 1/2 , INSTALADO EM RAMAL OU SUB-RAMAL DE ÁGUA - FORNECIMENTO E INSTALAÇÃO. AF_06/2022</t>
  </si>
  <si>
    <t>22,39</t>
  </si>
  <si>
    <t>TE, PVC, SOLDÁVEL, DN 25MM, INSTALADO EM RAMAL OU SUB-RAMAL DE ÁGUA - FORNECIMENTO E INSTALAÇÃO. AF_06/2022</t>
  </si>
  <si>
    <t>16,24</t>
  </si>
  <si>
    <t>TÊ COM BUCHA DE LATÃO NA BOLSA CENTRAL, PVC, SOLDÁVEL, DN 25MM X 1/2 , INSTALADO EM RAMAL OU SUB-RAMAL DE ÁGUA - FORNECIMENTO E INSTALAÇÃO. AF_06/2022</t>
  </si>
  <si>
    <t>24,52</t>
  </si>
  <si>
    <t>TÊ DE REDUÇÃO, PVC, SOLDÁVEL, DN 25MM X 20MM, INSTALADO EM RAMAL OU SUB-RAMAL DE ÁGUA - FORNECIMENTO E INSTALAÇÃO. AF_06/2022</t>
  </si>
  <si>
    <t>18,18</t>
  </si>
  <si>
    <t>TE, PVC, SOLDÁVEL, DN 32MM, INSTALADO EM RAMAL OU SUB-RAMAL DE ÁGUA - FORNECIMENTO E INSTALAÇÃO. AF_06/2022</t>
  </si>
  <si>
    <t>22,40</t>
  </si>
  <si>
    <t>TÊ COM BUCHA DE LATÃO NA BOLSA CENTRAL, PVC, SOLDÁVEL, DN 32MM X 3/4 , INSTALADO EM RAMAL OU SUB-RAMAL DE ÁGUA - FORNECIMENTO E INSTALAÇÃO. AF_06/2022</t>
  </si>
  <si>
    <t>29,67</t>
  </si>
  <si>
    <t>TÊ DE REDUÇÃO, PVC, SOLDÁVEL, DN 32MM X 25MM, INSTALADO EM RAMAL OU SUB-RAMAL DE ÁGUA - FORNECIMENTO E INSTALAÇÃO. AF_06/2022</t>
  </si>
  <si>
    <t>24,26</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</si>
  <si>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</si>
  <si>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</si>
  <si>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</si>
  <si>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</si>
  <si>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</si>
  <si>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10,77</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</si>
  <si>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</si>
  <si>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</si>
  <si>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</si>
  <si>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12,80</t>
  </si>
  <si>
    <t>JOELHO 90 GRAUS, PVC, SOLDÁVEL, DN 25MM, X 3/4  INSTALADO EM RAMAL DE DISTRIBUIÇÃO DE ÁGUA - FORNECIMENTO E INSTALAÇÃO. AF_06/2022</t>
  </si>
  <si>
    <t>12,00</t>
  </si>
  <si>
    <t>JOELHO 90 GRAUS, PVC, SOLDÁVEL, DN 32MM, INSTALADO EM RAMAL DE DISTRIBUIÇÃO DE ÁGUA - FORNECIMENTO E INSTALAÇÃO. AF_06/2022</t>
  </si>
  <si>
    <t>14,88</t>
  </si>
  <si>
    <t>JOELHO 45 GRAUS, PVC, SOLDÁVEL, DN 32MM, INSTALADO EM RAMAL DE DISTRIBUIÇÃO DE ÁGUA - FORNECIMENTO E INSTALAÇÃO. AF_06/2022</t>
  </si>
  <si>
    <t>CURVA 90 GRAUS, PVC, SOLDÁVEL, DN 32MM, INSTALADO EM RAMAL DE DISTRIBUIÇÃO DE ÁGUA - FORNECIMENTO E INSTALAÇÃO. AF_06/2022</t>
  </si>
  <si>
    <t>19,61</t>
  </si>
  <si>
    <t>CURVA 45 GRAUS, PVC, SOLDÁVEL, DN 32MM, INSTALADO EM RAMAL DE DISTRIBUIÇÃO DE ÁGUA - FORNECIMENTO E INSTALAÇÃO. AF_06/2022</t>
  </si>
  <si>
    <t>17,28</t>
  </si>
  <si>
    <t>LUVA, PVC, SOLDÁVEL, DN 20MM, INSTALADO EM RAMAL DE DISTRIBUIÇÃO DE ÁGUA - FORNECIMENTO E INSTALAÇÃO. AF_06/2022</t>
  </si>
  <si>
    <t>6,78</t>
  </si>
  <si>
    <t>LUVA DE CORRER, PVC, SOLDÁVEL, DN 20MM, INSTALADO EM RAMAL DE DISTRIBUIÇÃO DE ÁGUA - FORNECIMENTO E INSTALAÇÃO. AF_06/2022</t>
  </si>
  <si>
    <t>LUVA DE REDUÇÃO, PVC, SOLDÁVEL, DN 25MM X 20MM, INSTALADO EM RAMAL DE DISTRIBUIÇÃO DE ÁGUA - FORNECIMENTO E INSTALAÇÃO. AF_06/2022</t>
  </si>
  <si>
    <t>8,09</t>
  </si>
  <si>
    <t>UNIÃO, PVC, SOLDÁVEL, DN 20MM, INSTALADO EM RAMAL DE DISTRIBUIÇÃO DE ÁGUA - FORNECIMENTO E INSTALAÇÃO. AF_06/2022</t>
  </si>
  <si>
    <t>13,65</t>
  </si>
  <si>
    <t>CURVA DE TRANSPOSIÇÃO, PVC, SOLDÁVEL, DN 20MM, INSTALADO EM RAMAL DE DISTRIBUIÇÃO DE ÁGUA   FORNECIMENTO E INSTALAÇÃO. AF_06/2022</t>
  </si>
  <si>
    <t>11,65</t>
  </si>
  <si>
    <t>LUVA, PVC, SOLDÁVEL, DN 25MM, INSTALADO EM RAMAL DE DISTRIBUIÇÃO DE ÁGUA - FORNECIMENTO E INSTALAÇÃO. AF_06/2022</t>
  </si>
  <si>
    <t>7,98</t>
  </si>
  <si>
    <t>LUVA DE CORRER, PVC, SOLDÁVEL, DN 25MM, INSTALADO EM RAMAL DE DISTRIBUIÇÃO DE ÁGUA - FORNECIMENTO E INSTALAÇÃO. AF_06/2022</t>
  </si>
  <si>
    <t>LUVA DE REDUÇÃO, PVC, SOLDÁVEL, DN 32MM X 25MM, INSTALADO EM RAMAL DE DISTRIBUIÇÃO DE ÁGUA - FORNECIMENTO E INSTALAÇÃO. AF_06/2022</t>
  </si>
  <si>
    <t>11,44</t>
  </si>
  <si>
    <t>LUVA COM BUCHA DE LATÃO, PVC, SOLDÁVEL, DN 25MM X 3/4 , INSTALADO EM RAMAL DE DISTRIBUIÇÃO DE ÁGUA - FORNECIMENTO E INSTALAÇÃO. AF_06/2022</t>
  </si>
  <si>
    <t>UNIÃO, PVC, SOLDÁVEL, DN 25MM, INSTALADO EM RAMAL DE DISTRIBUIÇÃO DE ÁGUA - FORNECIMENTO E INSTALAÇÃO. AF_06/2022</t>
  </si>
  <si>
    <t>16,39</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</si>
  <si>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</si>
  <si>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</si>
  <si>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14,86</t>
  </si>
  <si>
    <t>LUVA, PVC, SOLDÁVEL, DN 32MM, INSTALADO EM RAMAL DE DISTRIBUIÇÃO DE ÁGUA - FORNECIMENTO E INSTALAÇÃO. AF_06/2022</t>
  </si>
  <si>
    <t>LUVA DE CORRER, PVC, SOLDÁVEL, DN 32MM, INSTALADO EM RAMAL DE DISTRIBUIÇÃO DE ÁGUA   FORNECIMENTO E INSTALAÇÃO. AF_06/2022</t>
  </si>
  <si>
    <t>34,26</t>
  </si>
  <si>
    <t>LUVA DE REDUÇÃO, PVC, SOLDÁVEL, DN 40MM X 32MM, INSTALADO EM RAMAL DE DISTRIBUIÇÃO DE ÁGUA - FORNECIMENTO E INSTALAÇÃO. AF_06/2022</t>
  </si>
  <si>
    <t>15,64</t>
  </si>
  <si>
    <t>LUVA SOLDÁVEL E COM ROSCA, PVC, SOLDÁVEL, DN 32MM X 1 , INSTALADO EM RAMAL DE DISTRIBUIÇÃO DE ÁGUA - FORNECIMENTO E INSTALAÇÃO. AF_06/2022</t>
  </si>
  <si>
    <t>13,08</t>
  </si>
  <si>
    <t>UNIÃO, PVC, SOLDÁVEL, DN 32MM, INSTALADO EM RAMAL DE DISTRIBUIÇÃO DE ÁGUA - FORNECIMENTO E INSTALAÇÃO. AF_06/2022</t>
  </si>
  <si>
    <t>24,35</t>
  </si>
  <si>
    <t>ADAPTADOR CURTO COM BOLSA E ROSCA PARA REGISTRO, PVC, SOLDÁVEL, DN 32MM X 1 , INSTALADO EM RAMAL DE DISTRIBUIÇÃO DE ÁGUA - FORNECIMENTO E INSTALAÇÃO. AF_06/2022</t>
  </si>
  <si>
    <t>9,90</t>
  </si>
  <si>
    <t>CURVA DE TRANSPOSIÇÃO, PVC, SOLDÁVEL, DN 32MM, INSTALADO EM RAMAL DE DISTRIBUIÇÃO DE ÁGUA   FORNECIMENTO E INSTALAÇÃO. AF_06/2022</t>
  </si>
  <si>
    <t>27,92</t>
  </si>
  <si>
    <t>TE, PVC, SOLDÁVEL, DN 20MM, INSTALADO EM RAMAL DE DISTRIBUIÇÃO DE ÁGUA - FORNECIMENTO E INSTALAÇÃO. AF_06/2022</t>
  </si>
  <si>
    <t>12,58</t>
  </si>
  <si>
    <t>TÊ SOLDÁVEL E COM ROSCA NA BOLSA CENTRAL, PVC, SOLDÁVEL, DN 20MM X 1/2 , INSTALADO EM RAMAL DE DISTRIBUIÇÃO DE ÁGUA - FORNECIMENTO E INSTALAÇÃO. AF_06/2022</t>
  </si>
  <si>
    <t>14,32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</si>
  <si>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</si>
  <si>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</si>
  <si>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</si>
  <si>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</si>
  <si>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28,87</t>
  </si>
  <si>
    <t>TÊ DE REDUÇÃO, PVC, SOLDÁVEL, DN 32MM X 25MM, INSTALADO EM RAMAL DE DISTRIBUIÇÃO DE ÁGUA - FORNECIMENTO E INSTALAÇÃO. AF_06/2022</t>
  </si>
  <si>
    <t>22,76</t>
  </si>
  <si>
    <t>JOELHO 90 GRAUS, PVC, SOLDÁVEL, DN 25MM, INSTALADO EM PRUMADA DE ÁGUA - FORNECIMENTO E INSTALAÇÃO. AF_06/2022</t>
  </si>
  <si>
    <t>6,54</t>
  </si>
  <si>
    <t>JOELHO 45 GRAUS, PVC, SOLDÁVEL, DN 25MM, INSTALADO EM PRUMADA DE ÁGUA - FORNECIMENTO E INSTALAÇÃO. AF_06/2022</t>
  </si>
  <si>
    <t>7,45</t>
  </si>
  <si>
    <t>CURVA 90 GRAUS, PVC, SOLDÁVEL, DN 25MM, INSTALADO EM PRUMADA DE ÁGUA - FORNECIMENTO E INSTALAÇÃO. AF_06/2022</t>
  </si>
  <si>
    <t>9,19</t>
  </si>
  <si>
    <t>CURVA 45 GRAUS, PVC, SOLDÁVEL, DN 25MM, INSTALADO EM PRUMADA DE ÁGUA - FORNECIMENTO E INSTALAÇÃO. AF_06/2022</t>
  </si>
  <si>
    <t>JOELHO 90 GRAUS, PVC, SOLDÁVEL, DN 32MM, INSTALADO EM PRUMADA DE ÁGUA - FORNECIMENTO E INSTALAÇÃO. AF_06/2022</t>
  </si>
  <si>
    <t>9,93</t>
  </si>
  <si>
    <t>JOELHO 45 GRAUS, PVC, SOLDÁVEL, DN 32MM, INSTALADO EM PRUMADA DE ÁGUA - FORNECIMENTO E INSTALAÇÃO. AF_06/2022</t>
  </si>
  <si>
    <t>11,95</t>
  </si>
  <si>
    <t>CURVA 90 GRAUS, PVC, SOLDÁVEL, DN 32MM, INSTALADO EM PRUMADA DE ÁGUA - FORNECIMENTO E INSTALAÇÃO. AF_06/2022</t>
  </si>
  <si>
    <t>14,66</t>
  </si>
  <si>
    <t>CURVA 45 GRAUS, PVC, SOLDÁVEL, DN 32MM, INSTALADO EM PRUMADA DE ÁGUA - FORNECIMENTO E INSTALAÇÃO. AF_06/2022</t>
  </si>
  <si>
    <t>12,33</t>
  </si>
  <si>
    <t>JOELHO 90 GRAUS, PVC, SOLDÁVEL, DN 40MM, INSTALADO EM PRUMADA DE ÁGUA - FORNECIMENTO E INSTALAÇÃO. AF_06/2022</t>
  </si>
  <si>
    <t>JOELHO 45 GRAUS, PVC, SOLDÁVEL, DN 40MM, INSTALADO EM PRUMADA DE ÁGUA - FORNECIMENTO E INSTALAÇÃO. AF_06/2022</t>
  </si>
  <si>
    <t>15,73</t>
  </si>
  <si>
    <t>CURVA 90 GRAUS, PVC, SOLDÁVEL, DN 40MM, INSTALADO EM PRUMADA DE ÁGUA - FORNECIMENTO E INSTALAÇÃO. AF_06/2022</t>
  </si>
  <si>
    <t>22,84</t>
  </si>
  <si>
    <t>CURVA 45 GRAUS, PVC, SOLDÁVEL, DN 40MM, INSTALADO EM PRUMADA DE ÁGUA - FORNECIMENTO E INSTALAÇÃO. AF_06/2022</t>
  </si>
  <si>
    <t>15,10</t>
  </si>
  <si>
    <t>JOELHO 90 GRAUS, PVC, SOLDÁVEL, DN 50MM, INSTALADO EM PRUMADA DE ÁGUA - FORNECIMENTO E INSTALAÇÃO. AF_06/2022</t>
  </si>
  <si>
    <t>JOELHO 45 GRAUS, PVC, SOLDÁVEL, DN 50MM, INSTALADO EM PRUMADA DE ÁGUA - FORNECIMENTO E INSTALAÇÃO. AF_06/2022</t>
  </si>
  <si>
    <t>19,96</t>
  </si>
  <si>
    <t>CURVA 90 GRAUS, PVC, SOLDÁVEL, DN 50MM, INSTALADO EM PRUMADA DE ÁGUA - FORNECIMENTO E INSTALAÇÃO. AF_06/2022</t>
  </si>
  <si>
    <t>26,48</t>
  </si>
  <si>
    <t>CURVA 45 GRAUS, PVC, SOLDÁVEL, DN 50MM, INSTALADO EM PRUMADA DE ÁGUA - FORNECIMENTO E INSTALAÇÃO. AF_06/2022</t>
  </si>
  <si>
    <t>22,06</t>
  </si>
  <si>
    <t>JOELHO 90 GRAUS, PVC, SOLDÁVEL, DN 60MM, INSTALADO EM PRUMADA DE ÁGUA - FORNECIMENTO E INSTALAÇÃO. AF_06/2022</t>
  </si>
  <si>
    <t>47,63</t>
  </si>
  <si>
    <t>JOELHO 45 GRAUS, PVC, SOLDÁVEL, DN 60MM, INSTALADO EM PRUMADA DE ÁGUA - FORNECIMENTO E INSTALAÇÃO. AF_06/2022</t>
  </si>
  <si>
    <t>45,59</t>
  </si>
  <si>
    <t>CURVA 90 GRAUS, PVC, SOLDÁVEL, DN 60MM, INSTALADO EM PRUMADA DE ÁGUA - FORNECIMENTO E INSTALAÇÃO. AF_06/2022</t>
  </si>
  <si>
    <t>53,67</t>
  </si>
  <si>
    <t>CURVA 45 GRAUS, PVC, SOLDÁVEL, DN 60MM, INSTALADO EM PRUMADA DE ÁGUA - FORNECIMENTO E INSTALAÇÃO. AF_06/2022</t>
  </si>
  <si>
    <t>31,24</t>
  </si>
  <si>
    <t>JOELHO 90 GRAUS, PVC, SOLDÁVEL, DN 75MM, INSTALADO EM PRUMADA DE ÁGUA - FORNECIMENTO E INSTALAÇÃO. AF_06/2022</t>
  </si>
  <si>
    <t>117,99</t>
  </si>
  <si>
    <t>JOELHO 90 GRAUS, PVC, SERIE R, ÁGUA PLUVIAL, DN 40 MM, JUNTA SOLDÁVEL, FORNECIDO E INSTALADO EM RAMAL DE ENCAMINHAMENTO. AF_06/2022</t>
  </si>
  <si>
    <t>8,98</t>
  </si>
  <si>
    <t>JOELHO 45 GRAUS, PVC, SOLDÁVEL, DN 75MM, INSTALADO EM PRUMADA DE ÁGUA - FORNECIMENTO E INSTALAÇÃO. AF_06/2022</t>
  </si>
  <si>
    <t>94,35</t>
  </si>
  <si>
    <t>JOELHO 45 GRAUS, PVC, SERIE R, ÁGUA PLUVIAL, DN 40 MM, JUNTA SOLDÁVEL, FORNECIDO E INSTALADO EM RAMAL DE ENCAMINHAMENTO. AF_06/2022</t>
  </si>
  <si>
    <t>CURVA 90 GRAUS, PVC, SOLDÁVEL, DN 75MM, INSTALADO EM PRUMADA DE ÁGUA - FORNECIMENTO E INSTALAÇÃO. AF_06/2022</t>
  </si>
  <si>
    <t>79,27</t>
  </si>
  <si>
    <t>JOELHO 90 GRAUS, PVC, SERIE R, ÁGUA PLUVIAL, DN 50 MM, JUNTA ELÁSTICA, FORNECIDO E INSTALADO EM RAMAL DE ENCAMINHAMENTO. AF_06/2022</t>
  </si>
  <si>
    <t>16,58</t>
  </si>
  <si>
    <t>CURVA 45 GRAUS, PVC, SOLDÁVEL, DN 75MM, INSTALADO EM PRUMADA DE ÁGUA - FORNECIMENTO E INSTALAÇÃO. AF_06/2022</t>
  </si>
  <si>
    <t>54,18</t>
  </si>
  <si>
    <t>JOELHO 45 GRAUS, PVC, SERIE R, ÁGUA PLUVIAL, DN 50 MM, JUNTA ELÁSTICA, FORNECIDO E INSTALADO EM RAMAL DE ENCAMINHAMENTO. AF_06/2022</t>
  </si>
  <si>
    <t>17,31</t>
  </si>
  <si>
    <t>JOELHO 90 GRAUS, PVC, SOLDÁVEL, DN 85MM, INSTALADO EM PRUMADA DE ÁGUA - FORNECIMENTO E INSTALAÇÃO. AF_06/2022</t>
  </si>
  <si>
    <t>140,52</t>
  </si>
  <si>
    <t>JOELHO 90 GRAUS, PVC, SERIE R, ÁGUA PLUVIAL, DN 75 MM, JUNTA ELÁSTICA, FORNECIDO E INSTALADO EM RAMAL DE ENCAMINHAMENTO. AF_06/2022</t>
  </si>
  <si>
    <t>31,50</t>
  </si>
  <si>
    <t>JOELHO 45 GRAUS, PVC, SOLDÁVEL, DN 85MM, INSTALADO EM PRUMADA DE ÁGUA - FORNECIMENTO E INSTALAÇÃO. AF_06/2022</t>
  </si>
  <si>
    <t>JOELHO 45 GRAUS, PVC, SERIE R, ÁGUA PLUVIAL, DN 75 MM, JUNTA ELÁSTICA, FORNECIDO E INSTALADO EM RAMAL DE ENCAMINHAMENTO. AF_06/2022</t>
  </si>
  <si>
    <t>31,96</t>
  </si>
  <si>
    <t>CURVA 90 GRAUS, PVC, SOLDÁVEL, DN 85MM, INSTALADO EM PRUMADA DE ÁGUA - FORNECIMENTO E INSTALAÇÃO. AF_06/2022</t>
  </si>
  <si>
    <t>99,48</t>
  </si>
  <si>
    <t>CURVA 87 GRAUS E 30 MINUTOS, PVC, SERIE R, ÁGUA PLUVIAL, DN 75 MM, JUNTA ELÁSTICA, FORNECIDO E INSTALADO EM RAMAL DE ENCAMINHAMENTO. AF_06/2022</t>
  </si>
  <si>
    <t>40,42</t>
  </si>
  <si>
    <t>CURVA 45 GRAUS, PVC, SOLDÁVEL, DN 85MM, INSTALADO EM PRUMADA DE ÁGUA - FORNECIMENTO E INSTALAÇÃO. AF_06/2022</t>
  </si>
  <si>
    <t>65,14</t>
  </si>
  <si>
    <t>LUVA, PVC, SOLDÁVEL, DN 25MM, INSTALADO EM PRUMADA DE ÁGUA - FORNECIMENTO E INSTALAÇÃO. AF_06/2022</t>
  </si>
  <si>
    <t>5,15</t>
  </si>
  <si>
    <t>JOELHO 90 GRAUS, PVC, SERIE R, ÁGUA PLUVIAL, DN 100 MM, JUNTA ELÁSTICA, FORNECIDO E INSTALADO EM RAMAL DE ENCAMINHAMENTO. AF_06/2022</t>
  </si>
  <si>
    <t>39,42</t>
  </si>
  <si>
    <t>LUVA DE CORRER, PVC, SOLDÁVEL, DN 25MM, INSTALADO EM PRUMADA DE ÁGUA - FORNECIMENTO E INSTALAÇÃO. AF_06/2022</t>
  </si>
  <si>
    <t>18,66</t>
  </si>
  <si>
    <t>JOELHO 45 GRAUS, PVC, SERIE R, ÁGUA PLUVIAL, DN 100 MM, JUNTA ELÁSTICA, FORNECIDO E INSTALADO EM RAMAL DE ENCAMINHAMENTO. AF_06/2022</t>
  </si>
  <si>
    <t>40,45</t>
  </si>
  <si>
    <t>LUVA DE REDUÇÃO, PVC, SOLDÁVEL, DN 32MM X 25MM, INSTALADO EM PRUMADA DE ÁGUA - FORNECIMENTO E INSTALAÇÃO. AF_06/2022</t>
  </si>
  <si>
    <t>8,38</t>
  </si>
  <si>
    <t>CURVA 87 GRAUS E 30 MINUTOS, PVC, SERIE R, ÁGUA PLUVIAL, DN 100 MM, JUNTA ELÁSTICA, FORNECIDO E INSTALADO EM RAMAL DE ENCAMINHAMENTO. AF_06/2022</t>
  </si>
  <si>
    <t>UNIÃO, PVC, SOLDÁVEL, DN 25MM, INSTALADO EM PRUMADA DE ÁGUA - FORNECIMENTO E INSTALAÇÃO. AF_06/2022</t>
  </si>
  <si>
    <t>13,56</t>
  </si>
  <si>
    <t>CURVA DE TRANSPOSIÇÃO, PVC, SOLDÁVEL, DN 25MM, INSTALADO EM PRUMADA DE ÁGUA  - FORNECIMENTO E INSTALAÇÃO. AF_06/2022</t>
  </si>
  <si>
    <t>LUVA, PVC, SOLDÁVEL, DN 32MM, INSTALADO EM PRUMADA DE ÁGUA - FORNECIMENTO E INSTALAÇÃO. AF_06/2022</t>
  </si>
  <si>
    <t>7,63</t>
  </si>
  <si>
    <t>LUVA DE CORRER, PVC, SOLDÁVEL, DN 32MM, INSTALADO EM PRUMADA DE ÁGUA - FORNECIMENTO E INSTALAÇÃO. AF_06/2022</t>
  </si>
  <si>
    <t>30,98</t>
  </si>
  <si>
    <t>LUVA SIMPLES, PVC, SERIE R, ÁGUA PLUVIAL, DN 40 MM, JUNTA SOLDÁVEL, FORNECIDO E INSTALADO EM RAMAL DE ENCAMINHAMENTO. AF_06/2022</t>
  </si>
  <si>
    <t>8,95</t>
  </si>
  <si>
    <t>LUVA SIMPLES, PVC, SERIE R, ÁGUA PLUVIAL, DN 50 MM, JUNTA ELÁSTICA, FORNECIDO E INSTALADO EM RAMAL DE ENCAMINHAMENTO. AF_06/2022</t>
  </si>
  <si>
    <t>17,58</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</si>
  <si>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</si>
  <si>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</si>
  <si>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23,57</t>
  </si>
  <si>
    <t>LUVA DE CORRER, PVC, SERIE R, ÁGUA PLUVIAL, DN 75 MM, JUNTA ELÁSTICA, FORNECIDO E INSTALADO EM RAMAL DE ENCAMINHAMENTO. AF_06/2022</t>
  </si>
  <si>
    <t>24,40</t>
  </si>
  <si>
    <t>REDUÇÃO EXCÊNTRICA, PVC, SERIE R, ÁGUA PLUVIAL, DN 75 X 50 MM, JUNTA ELÁSTICA, FORNECIDO E INSTALADO EM RAMAL DE ENCAMINHAMENTO. AF_06/2022</t>
  </si>
  <si>
    <t>20,28</t>
  </si>
  <si>
    <t>TÊ DE INSPEÇÃO, PVC, SERIE R, ÁGUA PLUVIAL, DN 75 MM, JUNTA ELÁSTICA, FORNECIDO E INSTALADO EM RAMAL DE ENCAMINHAMENTO. AF_06/2022</t>
  </si>
  <si>
    <t>42,13</t>
  </si>
  <si>
    <t>LUVA SOLDÁVEL E COM ROSCA, PVC, SOLDÁVEL, DN 32MM X 1 , INSTALADO EM PRUMADA DE ÁGUA - FORNECIMENTO E INSTALAÇÃO. AF_06/2022</t>
  </si>
  <si>
    <t>10,02</t>
  </si>
  <si>
    <t>UNIÃO, PVC, SOLDÁVEL, DN 32MM, INSTALADO EM PRUMADA DE ÁGUA - FORNECIMENTO E INSTALAÇÃO. AF_06/2022</t>
  </si>
  <si>
    <t>21,07</t>
  </si>
  <si>
    <t>ADAPTADOR CURTO COM BOLSA E ROSCA PARA REGISTRO, PVC, SOLDÁVEL, DN 32MM X 1 , INSTALADO EM PRUMADA DE ÁGUA - FORNECIMENTO E INSTALAÇÃO. AF_06/2022</t>
  </si>
  <si>
    <t>6,84</t>
  </si>
  <si>
    <t>LUVA SIMPLES, PVC, SERIE R, ÁGUA PLUVIAL, DN 100 MM, JUNTA ELÁSTICA, FORNECIDO E INSTALADO EM RAMAL DE ENCAMINHAMENTO. AF_06/2022</t>
  </si>
  <si>
    <t>30,10</t>
  </si>
  <si>
    <t>CURVA DE TRANSPOSIÇÃO, PVC, SOLDÁVEL, DN 32MM, INSTALADO EM PRUMADA DE ÁGUA   FORNECIMENTO E INSTALAÇÃO. AF_06/2022</t>
  </si>
  <si>
    <t>24,64</t>
  </si>
  <si>
    <t>LUVA DE CORRER, PVC, SERIE R, ÁGUA PLUVIAL, DN 100 MM, JUNTA ELÁSTICA, FORNECIDO E INSTALADO EM RAMAL DE ENCAMINHAMENTO. AF_06/2022</t>
  </si>
  <si>
    <t>41,78</t>
  </si>
  <si>
    <t>REDUÇÃO EXCÊNTRICA, PVC, SERIE R, ÁGUA PLUVIAL, DN 100 X 75 MM, JUNTA ELÁSTICA, FORNECIDO E INSTALADO EM RAMAL DE ENCAMINHAMENTO. AF_06/2022</t>
  </si>
  <si>
    <t>33,38</t>
  </si>
  <si>
    <t>LUVA, PVC, SOLDÁVEL, DN 40MM, INSTALADO EM PRUMADA DE ÁGUA - FORNECIMENTO E INSTALAÇÃO. AF_06/2022</t>
  </si>
  <si>
    <t>11,46</t>
  </si>
  <si>
    <t>TÊ DE INSPEÇÃO, PVC, SERIE R, ÁGUA PLUVIAL, DN 100 MM, JUNTA ELÁSTICA, FORNECIDO E INSTALADO EM RAMAL DE ENCAMINHAMENTO. AF_06/2022</t>
  </si>
  <si>
    <t>67,99</t>
  </si>
  <si>
    <t>LUVA DE CORRER, PVC, SOLDÁVEL, DN 40MM, INSTALADO EM PRUMADA DE ÁGUA   FORNECIMENTO E INSTALAÇÃO. AF_06/2022</t>
  </si>
  <si>
    <t>39,68</t>
  </si>
  <si>
    <t>JUNÇÃO SIMPLES, PVC, SERIE R, ÁGUA PLUVIAL, DN 40 MM, JUNTA SOLDÁVEL, FORNECIDO E INSTALADO EM RAMAL DE ENCAMINHAMENTO. AF_06/2022</t>
  </si>
  <si>
    <t>LUVA DE REDUÇÃO, PVC, SOLDÁVEL, DN 40MM X 32MM, INSTALADO EM PRUMADA DE ÁGUA - FORNECIMENTO E INSTALAÇÃO. AF_06/2022</t>
  </si>
  <si>
    <t>12,09</t>
  </si>
  <si>
    <t>JUNÇÃO SIMPLES, PVC, SERIE R, ÁGUA PLUVIAL, DN 50 MM, JUNTA ELÁSTICA, FORNECIDO E INSTALADO EM RAMAL DE ENCAMINHAMENTO. AF_06/2022</t>
  </si>
  <si>
    <t>36,32</t>
  </si>
  <si>
    <t>LUVA COM ROSCA, PVC, SOLDÁVEL, DN 40MM X 1.1/4 , INSTALADO EM PRUMADA DE ÁGUA - FORNECIMENTO E INSTALAÇÃO. AF_06/2022</t>
  </si>
  <si>
    <t>17,99</t>
  </si>
  <si>
    <t>JUNÇÃO SIMPLES, PVC, SERIE R, ÁGUA PLUVIAL, DN 75 X 75 MM, JUNTA ELÁSTICA, FORNECIDO E INSTALADO EM RAMAL DE ENCAMINHAMENTO. AF_06/2022</t>
  </si>
  <si>
    <t>58,00</t>
  </si>
  <si>
    <t>TÊ, PVC, SERIE R, ÁGUA PLUVIAL, DN 75 MM, JUNTA ELÁSTICA, FORNECIDO E INSTALADO EM RAMAL DE ENCAMINHAMENTO. AF_06/2022</t>
  </si>
  <si>
    <t>49,69</t>
  </si>
  <si>
    <t>JUNÇÃO SIMPLES, PVC, SERIE R, ÁGUA PLUVIAL, DN 100 X 100 MM, JUNTA ELÁSTICA, FORNECIDO E INSTALADO EM RAMAL DE ENCAMINHAMENTO. AF_06/2022</t>
  </si>
  <si>
    <t>82,96</t>
  </si>
  <si>
    <t>UNIÃO, PVC, SOLDÁVEL, DN 40MM, INSTALADO EM PRUMADA DE ÁGUA - FORNECIMENTO E INSTALAÇÃO. AF_06/2022</t>
  </si>
  <si>
    <t>JUNÇÃO SIMPLES, PVC, SERIE R, ÁGUA PLUVIAL, DN 100 X 75 MM, JUNTA ELÁSTICA, FORNECIDO E INSTALADO EM RAMAL DE ENCAMINHAMENTO. AF_06/2022</t>
  </si>
  <si>
    <t>95,64</t>
  </si>
  <si>
    <t>ADAPTADOR CURTO COM BOLSA E ROSCA PARA REGISTRO, PVC, SOLDÁVEL, DN 40MM X 1.1/2 , INSTALADO EM PRUMADA DE ÁGUA - FORNECIMENTO E INSTALAÇÃO. AF_06/2022</t>
  </si>
  <si>
    <t>13,34</t>
  </si>
  <si>
    <t>TÊ, PVC, SERIE R, ÁGUA PLUVIAL, DN 100 X 100 MM, JUNTA ELÁSTICA, FORNECIDO E INSTALADO EM RAMAL DE ENCAMINHAMENTO. AF_06/2022</t>
  </si>
  <si>
    <t>72,49</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</si>
  <si>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</si>
  <si>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</si>
  <si>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</si>
  <si>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157,74</t>
  </si>
  <si>
    <t>LUVA, PVC, SOLDÁVEL, DN 50MM, INSTALADO EM PRUMADA DE ÁGUA - FORNECIMENTO E INSTALAÇÃO. AF_06/2022</t>
  </si>
  <si>
    <t>13,57</t>
  </si>
  <si>
    <t>LUVA DE CORRER, PVC, SOLDÁVEL, DN 50MM, INSTALADO EM PRUMADA DE ÁGUA - FORNECIMENTO E INSTALAÇÃO. AF_06/2022</t>
  </si>
  <si>
    <t>41,95</t>
  </si>
  <si>
    <t>LUVA DE REDUÇÃO, PVC, SOLDÁVEL, DN 50MM X 25MM, INSTALADO EM PRUMADA DE ÁGUA   FORNECIMENTO E INSTALAÇÃO. AF_06/2022</t>
  </si>
  <si>
    <t>13,63</t>
  </si>
  <si>
    <t>JOELHO 90 GRAUS, PVC, SERIE R, ÁGUA PLUVIAL, DN 75 MM, JUNTA ELÁSTICA, FORNECIDO E INSTALADO EM CONDUTORES VERTICAIS DE ÁGUAS PLUVIAIS. AF_06/2022</t>
  </si>
  <si>
    <t>36,61</t>
  </si>
  <si>
    <t>JOELHO 45 GRAUS, PVC, SERIE R, ÁGUA PLUVIAL, DN 75 MM, JUNTA ELÁSTICA, FORNECIDO E INSTALADO EM CONDUTORES VERTICAIS DE ÁGUAS PLUVIAIS. AF_06/2022</t>
  </si>
  <si>
    <t>37,07</t>
  </si>
  <si>
    <t>CURVA 87 GRAUS E 30 MINUTOS, PVC, SERIE R, ÁGUA PLUVIAL, DN 75 MM, JUNTA ELÁSTICA, FORNECIDO E INSTALADO EM CONDUTORES VERTICAIS DE ÁGUAS PLUVIAIS. AF_06/2022</t>
  </si>
  <si>
    <t>45,53</t>
  </si>
  <si>
    <t>JOELHO 90 GRAUS, PVC, SERIE R, ÁGUA PLUVIAL, DN 100 MM, JUNTA ELÁSTICA, FORNECIDO E INSTALADO EM CONDUTORES VERTICAIS DE ÁGUAS PLUVIAIS. AF_06/2022</t>
  </si>
  <si>
    <t>48,66</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</si>
  <si>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</si>
  <si>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</si>
  <si>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54,12</t>
  </si>
  <si>
    <t>JOELHO 90 GRAUS, PVC, SERIE R, ÁGUA PLUVIAL, DN 150 MM, JUNTA ELÁSTICA, FORNECIDO E INSTALADO EM CONDUTORES VERTICAIS DE ÁGUAS PLUVIAIS. AF_06/2022</t>
  </si>
  <si>
    <t>141,40</t>
  </si>
  <si>
    <t>JOELHO 45 GRAUS, PVC, SERIE R, ÁGUA PLUVIAL, DN 150 MM, JUNTA ELÁSTICA, FORNECIDO E INSTALADO EM CONDUTORES VERTICAIS DE ÁGUAS PLUVIAIS. AF_06/2022</t>
  </si>
  <si>
    <t>138,24</t>
  </si>
  <si>
    <t>CURVA 87 GRAUS E 30 MINUTOS, PVC, SERIE R, ÁGUA PLUVIAL, DN 150 MM, JUNTA ELÁSTICA, FORNECIDO E INSTALADO EM CONDUTORES VERTICAIS DE ÁGUAS PLUVIAIS. AF_06/2022</t>
  </si>
  <si>
    <t>165,97</t>
  </si>
  <si>
    <t>LUVA COM ROSCA, PVC, SOLDÁVEL, DN 50MM X 1.1/2 , INSTALADO EM PRUMADA DE ÁGUA - FORNECIMENTO E INSTALAÇÃO. AF_06/2022</t>
  </si>
  <si>
    <t>28,44</t>
  </si>
  <si>
    <t>UNIÃO, PVC, SOLDÁVEL, DN 50MM, INSTALADO EM PRUMADA DE ÁGUA - FORNECIMENTO E INSTALAÇÃO. AF_06/2022</t>
  </si>
  <si>
    <t>40,86</t>
  </si>
  <si>
    <t>ADAPTADOR CURTO COM BOLSA E ROSCA PARA REGISTRO, PVC, SOLDÁVEL, DN 50MM X 1.1/4 , INSTALADO EM PRUMADA DE ÁGUA - FORNECIMENTO E INSTALAÇÃO. AF_06/2022</t>
  </si>
  <si>
    <t>16,73</t>
  </si>
  <si>
    <t>ADAPTADOR CURTO COM BOLSA E ROSCA PARA REGISTRO, PVC, SOLDÁVEL, DN 50MM X 1.1/2 , INSTALADO EM PRUMADA DE ÁGUA - FORNECIMENTO E INSTALAÇÃO. AF_06/2022</t>
  </si>
  <si>
    <t>12,25</t>
  </si>
  <si>
    <t>LUVA, PVC, SOLDÁVEL, DN 60MM, INSTALADO EM PRUMADA DE ÁGUA - FORNECIMENTO E INSTALAÇÃO. AF_06/2022</t>
  </si>
  <si>
    <t>26,11</t>
  </si>
  <si>
    <t>LUVA DE CORRER, PVC, SOLDÁVEL, DN 60MM, INSTALADO EM PRUMADA DE ÁGUA   FORNECIMENTO E INSTALAÇÃO. AF_06/2022</t>
  </si>
  <si>
    <t>56,48</t>
  </si>
  <si>
    <t>LUVA SIMPLES, PVC, SERIE R, ÁGUA PLUVIAL, DN 75 MM, JUNTA ELÁSTICA, FORNECIDO E INSTALADO EM CONDUTORES VERTICAIS DE ÁGUAS PLUVIAIS. AF_06/2022</t>
  </si>
  <si>
    <t>26,98</t>
  </si>
  <si>
    <t>LUVA DE CORRER, PVC, SERIE R, ÁGUA PLUVIAL, DN 75 MM, JUNTA ELÁSTICA, FORNECIDO E INSTALADO EM CONDUTORES VERTICAIS DE ÁGUAS PLUVIAIS. AF_06/2022</t>
  </si>
  <si>
    <t>27,80</t>
  </si>
  <si>
    <t>LUVA DE REDUÇÃO, PVC, SOLDÁVEL, DN 60MM X 50MM, INSTALADO EM PRUMADA DE ÁGUA - FORNECIMENTO E INSTALAÇÃO. AF_06/2022</t>
  </si>
  <si>
    <t>23,79</t>
  </si>
  <si>
    <t>UNIÃO, PVC, SOLDÁVEL, DN 60MM, INSTALADO EM PRUMADA DE ÁGUA - FORNECIMENTO E INSTALAÇÃO. AF_06/2022</t>
  </si>
  <si>
    <t>94,76</t>
  </si>
  <si>
    <t>ADAPTADOR CURTO COM BOLSA E ROSCA PARA REGISTRO, PVC, SOLDÁVEL, DN 60MM X 2 , INSTALADO EM PRUMADA DE ÁGUA - FORNECIMENTO E INSTALAÇÃO. AF_06/2022</t>
  </si>
  <si>
    <t>22,55</t>
  </si>
  <si>
    <t>LUVA, PVC, SOLDÁVEL, DN 75MM, INSTALADO EM PRUMADA DE ÁGUA - FORNECIMENTO E INSTALAÇÃO. AF_06/2022</t>
  </si>
  <si>
    <t>36,78</t>
  </si>
  <si>
    <t>UNIÃO, PVC, SOLDÁVEL, DN 75MM, INSTALADO EM PRUMADA DE ÁGUA - FORNECIMENTO E INSTALAÇÃO. AF_06/2022</t>
  </si>
  <si>
    <t>185,58</t>
  </si>
  <si>
    <t>ADAPTADOR CURTO COM BOLSA E ROSCA PARA REGISTRO, PVC, SOLDÁVEL, DN 75MM X 2.1/2, INSTALADO EM PRUMADA DE ÁGUA - FORNECIMENTO E INSTALAÇÃO. AF_12/2014</t>
  </si>
  <si>
    <t>34,96</t>
  </si>
  <si>
    <t>LUVA, PVC, SOLDÁVEL, DN 85MM, INSTALADO EM PRUMADA DE ÁGUA - FORNECIMENTO E INSTALAÇÃO. AF_06/2022</t>
  </si>
  <si>
    <t>67,81</t>
  </si>
  <si>
    <t>UNIÃO, PVC, SOLDÁVEL, DN 85MM, INSTALADO EM PRUMADA DE ÁGUA - FORNECIMENTO E INSTALAÇÃO. AF_06/2022</t>
  </si>
  <si>
    <t>219,11</t>
  </si>
  <si>
    <t>ADAPTADOR CURTO COM BOLSA E ROSCA PARA REGISTRO, PVC, SOLDÁVEL, DN 85MM X 3 , INSTALADO EM PRUMADA DE ÁGUA - FORNECIMENTO E INSTALAÇÃO. AF_06/2022</t>
  </si>
  <si>
    <t>46,56</t>
  </si>
  <si>
    <t>TE, PVC, SOLDÁVEL, DN 25MM, INSTALADO EM PRUMADA DE ÁGUA - FORNECIMENTO E INSTALAÇÃO. AF_06/2022</t>
  </si>
  <si>
    <t>9,21</t>
  </si>
  <si>
    <t>TE, PVC, SOLDÁVEL, DN 32MM, INSTALADO EM PRUMADA DE ÁGUA - FORNECIMENTO E INSTALAÇÃO. AF_06/2022</t>
  </si>
  <si>
    <t>14,21</t>
  </si>
  <si>
    <t>TÊ DE REDUÇÃO, PVC, SOLDÁVEL, DN 32MM X 25MM, INSTALADO EM PRUMADA DE ÁGUA - FORNECIMENTO E INSTALAÇÃO. AF_06/2022</t>
  </si>
  <si>
    <t>16,65</t>
  </si>
  <si>
    <t>TE, PVC, SOLDÁVEL, DN 40MM, INSTALADO EM PRUMADA DE ÁGUA - FORNECIMENTO E INSTALAÇÃO. AF_06/2022</t>
  </si>
  <si>
    <t>22,83</t>
  </si>
  <si>
    <t>TÊ DE REDUÇÃO, PVC, SOLDÁVEL, DN 40MM X 32MM, INSTALADO EM PRUMADA DE ÁGUA - FORNECIMENTO E INSTALAÇÃO. AF_06/2022</t>
  </si>
  <si>
    <t>TE, PVC, SOLDÁVEL, DN 50MM, INSTALADO EM PRUMADA DE ÁGUA - FORNECIMENTO E INSTALAÇÃO. AF_06/2022</t>
  </si>
  <si>
    <t>26,73</t>
  </si>
  <si>
    <t>TÊ DE REDUÇÃO, PVC, SOLDÁVEL, DN 50MM X 40MM, INSTALADO EM PRUMADA DE ÁGUA - FORNECIMENTO E INSTALAÇÃO. AF_06/2022</t>
  </si>
  <si>
    <t>TÊ DE REDUÇÃO, PVC, SOLDÁVEL, DN 50MM X 25MM, INSTALADO EM PRUMADA DE ÁGUA - FORNECIMENTO E INSTALAÇÃO. AF_06/2022</t>
  </si>
  <si>
    <t>23,55</t>
  </si>
  <si>
    <t>TE, PVC, SOLDÁVEL, DN 60MM, INSTALADO EM PRUMADA DE ÁGUA - FORNECIMENTO E INSTALAÇÃO. AF_06/2022</t>
  </si>
  <si>
    <t>55,20</t>
  </si>
  <si>
    <t>TE, PVC, SOLDÁVEL, DN 75MM, INSTALADO EM PRUMADA DE ÁGUA - FORNECIMENTO E INSTALAÇÃO. AF_06/2022</t>
  </si>
  <si>
    <t>92,16</t>
  </si>
  <si>
    <t>TE DE REDUÇÃO, PVC, SOLDÁVEL, DN 75MM X 50MM, INSTALADO EM PRUMADA DE ÁGUA - FORNECIMENTO E INSTALAÇÃO. AF_06/2022</t>
  </si>
  <si>
    <t>70,07</t>
  </si>
  <si>
    <t>TE, PVC, SOLDÁVEL, DN 85MM, INSTALADO EM PRUMADA DE ÁGUA - FORNECIMENTO E INSTALAÇÃO. AF_06/2022</t>
  </si>
  <si>
    <t>TE DE REDUÇÃO, PVC, SOLDÁVEL, DN 85MM X 60MM, INSTALADO EM PRUMADA DE ÁGUA - FORNECIMENTO E INSTALAÇÃO. AF_06/2022</t>
  </si>
  <si>
    <t>139,42</t>
  </si>
  <si>
    <t>JOELHO 90 GRAUS, CPVC, SOLDÁVEL, DN 15MM, INSTALADO EM RAMAL OU SUB-RAMAL DE ÁGUA - FORNECIMENTO E INSTALAÇÃO. AF_06/2022</t>
  </si>
  <si>
    <t>12,38</t>
  </si>
  <si>
    <t>JOELHO 45 GRAUS, CPVC, SOLDÁVEL, DN 15MM, INSTALADO EM RAMAL OU SUB-RAMAL DE ÁGUA - FORNECIMENTO E INSTALAÇÃO. AF_06/2022</t>
  </si>
  <si>
    <t>13,24</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</si>
  <si>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</si>
  <si>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</si>
  <si>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20,38</t>
  </si>
  <si>
    <t>JOELHO 90 GRAUS, CPVC, SOLDÁVEL, DN 22MM, INSTALADO EM RAMAL OU SUB-RAMAL DE ÁGUA - FORNECIMENTO E INSTALAÇÃO. AF_06/2022</t>
  </si>
  <si>
    <t>JOELHO 45 GRAUS, CPVC, SOLDÁVEL, DN 22MM, INSTALADO EM RAMAL OU SUB-RAMAL DE ÁGUA - FORNECIMENTO E INSTALAÇÃO. AF_06/2022</t>
  </si>
  <si>
    <t>17,52</t>
  </si>
  <si>
    <t>CURVA 90 GRAUS, CPVC, SOLDÁVEL, DN 22MM, INSTALADO EM RAMAL OU SUB-RAMAL DE ÁGUA - FORNECIMENTO E INSTALAÇÃO. AF_06/2022</t>
  </si>
  <si>
    <t>18,73</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</si>
  <si>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</si>
  <si>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</si>
  <si>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33,67</t>
  </si>
  <si>
    <t>JOELHO 90 GRAUS, CPVC, SOLDÁVEL, DN 28MM, INSTALADO EM RAMAL OU SUB-RAMAL DE ÁGUA - FORNECIMENTO E INSTALAÇÃO. AF_06/2022</t>
  </si>
  <si>
    <t>23,21</t>
  </si>
  <si>
    <t>JOELHO 45 GRAUS, CPVC, SOLDÁVEL, DN 28MM, INSTALADO EM RAMAL OU SUB-RAMAL DE ÁGUA   FORNECIMENTO E INSTALAÇÃO. AF_06/2022</t>
  </si>
  <si>
    <t>22,59</t>
  </si>
  <si>
    <t>CURVA 90 GRAUS, CPVC, SOLDÁVEL, DN 28MM, INSTALADO EM RAMAL OU SUB-RAMAL DE ÁGUA   FORNECIMENTO E INSTALAÇÃO. AF_06/2022</t>
  </si>
  <si>
    <t>27,30</t>
  </si>
  <si>
    <t>JOELHO 90 GRAUS, CPVC, SOLDÁVEL, DN 35MM, INSTALADO EM RAMAL OU SUB-RAMAL DE ÁGUA   FORNECIMENTO E INSTALAÇÃO. AF_06/2022</t>
  </si>
  <si>
    <t>33,11</t>
  </si>
  <si>
    <t>JOELHO 45 GRAUS, CPVC, SOLDÁVEL, DN 35MM, INSTALADO EM RAMAL OU SUB-RAMAL DE ÁGUA   FORNECIMENTO E INSTALAÇÃO. AF_06/2022</t>
  </si>
  <si>
    <t>31,56</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</si>
  <si>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</si>
  <si>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</si>
  <si>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</si>
  <si>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18,11</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</si>
  <si>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</si>
  <si>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</si>
  <si>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</si>
  <si>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22,80</t>
  </si>
  <si>
    <t>CURVA DE TRANSPOSIÇÃO, CPVC, SOLDÁVEL, DN15MM, INSTALADO EM RAMAL OU SUB-RAMAL DE ÁGUA   FORNECIMENTO E INSTALAÇÃO. AF_06/2022</t>
  </si>
  <si>
    <t>14,78</t>
  </si>
  <si>
    <t>LUVA, CPVC, SOLDÁVEL, DN 22MM, INSTALADO EM RAMAL OU SUB-RAMAL DE ÁGUA   FORNECIMENTO E INSTALAÇÃO. AF_06/2022</t>
  </si>
  <si>
    <t>LUVA DE CORRER, CPVC, SOLDÁVEL, DN 22MM, INSTALADO EM RAMAL OU SUB-RAMAL DE ÁGUA   FORNECIMENTO E INSTALAÇÃO. AF_06/2022</t>
  </si>
  <si>
    <t>18,45</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</si>
  <si>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</si>
  <si>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</si>
  <si>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</si>
  <si>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31,27</t>
  </si>
  <si>
    <t>ADAPTADOR, CPVC, SOLDÁVEL, DN22MM, INSTALADO EM RAMAL OU SUB-RAMAL DE ÁGUA   FORNECIMENTO E INSTALAÇÃO. AF_06/2022</t>
  </si>
  <si>
    <t>30,51</t>
  </si>
  <si>
    <t>CURVA DE TRANSPOSIÇÃO, CPVC, SOLDÁVEL, DN22MM, INSTALADO EM RAMAL OU SUB-RAMAL DE ÁGUA   FORNECIMENTO E INSTALAÇÃO. AF_06/2022</t>
  </si>
  <si>
    <t>BUCHA DE REDUÇÃO, CPVC, SOLDÁVEL, DN22MM X 15MM, INSTALADO EM RAMAL OU SUB-RAMAL DE ÁGUA   FORNECIMENTO E INSTALAÇÃO. AF_06/2022</t>
  </si>
  <si>
    <t>8,91</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</si>
  <si>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</si>
  <si>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</si>
  <si>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29,77</t>
  </si>
  <si>
    <t>LUVA SIMPLES, PVC, SERIE R, ÁGUA PLUVIAL, DN 100 MM, JUNTA ELÁSTICA, FORNECIDO E INSTALADO EM CONDUTORES VERTICAIS DE ÁGUAS PLUVIAIS. AF_06/2022</t>
  </si>
  <si>
    <t>36,30</t>
  </si>
  <si>
    <t>LUVA, CPVC, SOLDÁVEL, DN 28MM, INSTALADO EM RAMAL OU SUB-RAMAL DE ÁGUA   FORNECIMENTO E INSTALAÇÃO. AF_06/2022</t>
  </si>
  <si>
    <t>16,05</t>
  </si>
  <si>
    <t>LUVA DE CORRER, PVC, SERIE R, ÁGUA PLUVIAL, DN 100 MM, JUNTA ELÁSTICA, FORNECIDO E INSTALADO EM CONDUTORES VERTICAIS DE ÁGUAS PLUVIAIS. AF_06/2022</t>
  </si>
  <si>
    <t>47,94</t>
  </si>
  <si>
    <t>LUVA DE CORRER, CPVC, SOLDÁVEL, DN 28MM, INSTALADO EM RAMAL OU SUB-RAMAL DE ÁGUA   FORNECIMENTO E INSTALAÇÃO. AF_06/2022</t>
  </si>
  <si>
    <t>25,06</t>
  </si>
  <si>
    <t>REDUÇÃO EXCÊNTRICA, PVC, SERIE R, ÁGUA PLUVIAL, DN 100 X 75 MM, JUNTA ELÁSTICA, FORNECIDO E INSTALADO EM CONDUTORES VERTICAIS DE ÁGUAS PLUVIAIS. AF_06/2022</t>
  </si>
  <si>
    <t>38,17</t>
  </si>
  <si>
    <t>UNIÃO, CPVC, SOLDÁVEL, DN28MM, INSTALADO EM RAMAL OU SUB-RAMAL DE ÁGUA   FORNECIMENTO E INSTALAÇÃO. AF_06/2022</t>
  </si>
  <si>
    <t>31,57</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</si>
  <si>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</si>
  <si>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</si>
  <si>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37,30</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</si>
  <si>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</si>
  <si>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</si>
  <si>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13,81</t>
  </si>
  <si>
    <t>LUVA DE CORRER, PVC, SERIE R, ÁGUA PLUVIAL, DN 150 MM, JUNTA ELÁSTICA, FORNECIDO E INSTALADO EM CONDUTORES VERTICAIS DE ÁGUAS PLUVIAIS. AF_06/2022</t>
  </si>
  <si>
    <t>129,08</t>
  </si>
  <si>
    <t>LUVA, CPVC, SOLDÁVEL, DN 35MM, INSTALADO EM RAMAL OU SUB-RAMAL DE ÁGUA   FORNECIMENTO E INSTALAÇÃO. AF_06/2022</t>
  </si>
  <si>
    <t>24,48</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</si>
  <si>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</si>
  <si>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</si>
  <si>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32,98</t>
  </si>
  <si>
    <t>TÊ DE INSPEÇÃO, PVC, SERIE R, ÁGUA PLUVIAL, DN 150 X 100 MM, JUNTA ELÁSTICA, FORNECIDO E INSTALADO EM CONDUTORES VERTICAIS DE ÁGUAS PLUVIAIS. AF_06/2022</t>
  </si>
  <si>
    <t>284,57</t>
  </si>
  <si>
    <t>UNIÃO, CPVC, SOLDÁVEL, DN35MM, INSTALADO EM RAMAL OU SUB-RAMAL DE ÁGUA   FORNECIMENTO E INSTALAÇÃO. AF_06/2022</t>
  </si>
  <si>
    <t>45,15</t>
  </si>
  <si>
    <t>JUNÇÃO SIMPLES, PVC, SERIE R, ÁGUA PLUVIAL, DN 75 X 75 MM, JUNTA ELÁSTICA, FORNECIDO E INSTALADO EM CONDUTORES VERTICAIS DE ÁGUAS PLUVIAIS. AF_06/2022</t>
  </si>
  <si>
    <t>64,81</t>
  </si>
  <si>
    <t>CONECTOR, CPVC, SOLDÁVEL, DN 35MM X 1 1/4 , INSTALADO EM RAMAL OU SUB-RAMAL DE ÁGUA   FORNECIMENTO E INSTALAÇÃO. AF_06/2022</t>
  </si>
  <si>
    <t>TÊ, PVC, SERIE R, ÁGUA PLUVIAL, DN 75 X 75 MM, JUNTA ELÁSTICA, FORNECIDO E INSTALADO EM CONDUTORES VERTICAIS DE ÁGUAS PLUVIAIS. AF_06/2022</t>
  </si>
  <si>
    <t>56,50</t>
  </si>
  <si>
    <t>BUCHA DE REDUÇÃO, CPVC, SOLDÁVEL, DN35MM X 28MM, INSTALADO EM RAMAL OU SUB-RAMAL DE ÁGUA   FORNECIMENTO E INSTALAÇÃO. AF_06/2022</t>
  </si>
  <si>
    <t>38,45</t>
  </si>
  <si>
    <t>JUNÇÃO SIMPLES, PVC, SERIE R, ÁGUA PLUVIAL, DN 100 X 100 MM, JUNTA ELÁSTICA, FORNECIDO E INSTALADO EM CONDUTORES VERTICAIS DE ÁGUAS PLUVIAIS. AF_06/2022</t>
  </si>
  <si>
    <t>95,28</t>
  </si>
  <si>
    <t>TE, CPVC, SOLDÁVEL, DN 15MM, INSTALADO EM RAMAL OU SUB-RAMAL DE ÁGUA - FORNECIMENTO E INSTALAÇÃO. AF_06/2022</t>
  </si>
  <si>
    <t>16,10</t>
  </si>
  <si>
    <t>JUNÇÃO SIMPLES, PVC, SERIE R, ÁGUA PLUVIAL, DN 100 X 75 MM, JUNTA ELÁSTICA, FORNECIDO E INSTALADO EM CONDUTORES VERTICAIS DE ÁGUAS PLUVIAIS. AF_06/2022</t>
  </si>
  <si>
    <t>106,13</t>
  </si>
  <si>
    <t>TÊ, PVC, SERIE R, ÁGUA PLUVIAL, DN 100 X 100 MM, JUNTA ELÁSTICA, FORNECIDO E INSTALADO EM CONDUTORES VERTICAIS DE ÁGUAS PLUVIAIS. AF_06/2022</t>
  </si>
  <si>
    <t>84,81</t>
  </si>
  <si>
    <t>TE DE TRANSIÇÃO, CPVC, SOLDÁVEL, DN 15MM X 1/2 , INSTALADO EM RAMAL OU SUB-RAMAL DE ÁGUA   FORNECIMENTO E INSTALAÇÃO. AF_06/2022</t>
  </si>
  <si>
    <t>22,26</t>
  </si>
  <si>
    <t>TÊ MISTURADOR, CPVC, SOLDÁVEL, DN15MM, INSTALADO EM RAMAL OU SUB-RAMAL DE ÁGUA   FORNECIMENTO E INSTALAÇÃO. AF_06/2022</t>
  </si>
  <si>
    <t>19,42</t>
  </si>
  <si>
    <t>TÊ, PVC, SERIE R, ÁGUA PLUVIAL, DN 100 X 75 MM, JUNTA ELÁSTICA, FORNECIDO E INSTALADO EM CONDUTORES VERTICAIS DE ÁGUAS PLUVIAIS. AF_06/2022</t>
  </si>
  <si>
    <t>89,19</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</si>
  <si>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</si>
  <si>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</si>
  <si>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274,62</t>
  </si>
  <si>
    <t>JUNÇÃO SIMPLES, PVC, SERIE R, ÁGUA PLUVIAL, DN 150 X 100 MM, JUNTA ELÁSTICA, FORNECIDO E INSTALADO EM CONDUTORES VERTICAIS DE ÁGUAS PLUVIAIS. AF_06/2022</t>
  </si>
  <si>
    <t>208,60</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</si>
  <si>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</si>
  <si>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</si>
  <si>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207,40</t>
  </si>
  <si>
    <t>TÊ MISTURADOR, CPVC, SOLDÁVEL, DN22MM, INSTALADO EM RAMAL OU SUB-RAMAL DE ÁGUA   FORNECIMENTO E INSTALAÇÃO. AF_06/2022</t>
  </si>
  <si>
    <t>25,04</t>
  </si>
  <si>
    <t>TE MISTURADOR DE TRANSIÇÃO, CPVC, SOLDÁVEL, DN 22MM X 3/4, INSTALADO EM RAMAL OU SUB-RAMAL DE ÁGUA - FORNECIMENTO E INSTALAÇÃO. AF_06/2022</t>
  </si>
  <si>
    <t>49,23</t>
  </si>
  <si>
    <t>TÊ, PVC, SERIE R, ÁGUA PLUVIAL, DN 150 X 100 MM, JUNTA ELÁSTICA, FORNECIDO E INSTALADO EM CONDUTORES VERTICAIS DE ÁGUAS PLUVIAIS. AF_06/2022</t>
  </si>
  <si>
    <t>161,22</t>
  </si>
  <si>
    <t>TÊ, CPVC, SOLDÁVEL, DN28MM, INSTALADO EM RAMAL OU SUB-RAMAL DE ÁGUA   FORNECIMENTO E INSTALAÇÃO. AF_06/2022</t>
  </si>
  <si>
    <t>29,26</t>
  </si>
  <si>
    <t>TÊ, CPVC, SOLDÁVEL, DN35MM, INSTALADO EM RAMAL OU SUB-RAMAL DE ÁGUA   FORNECIMENTO E INSTALAÇÃO. AF_06/2022</t>
  </si>
  <si>
    <t>59,28</t>
  </si>
  <si>
    <t>TUBO, CPVC, SOLDÁVEL, DN 35MM, INSTALADO EM RAMAL DE DISTRIBUIÇÃO DE ÁGUA   FORNECIMENTO E INSTALAÇÃO. AF_06/2022</t>
  </si>
  <si>
    <t>55,15</t>
  </si>
  <si>
    <t>JOELHO 90 GRAUS, CPVC, SOLDÁVEL, DN 22MM, INSTALADO EM RAMAL DE DISTRIBUIÇÃO DE ÁGUA   FORNECIMENTO E INSTALAÇÃO. AF_06/2022</t>
  </si>
  <si>
    <t>15,06</t>
  </si>
  <si>
    <t>JOELHO 45 GRAUS, CPVC, SOLDÁVEL, DN 22MM, INSTALADO EM RAMAL DE DISTRIBUIÇÃO DE ÁGUA   FORNECIMENTO E INSTALAÇÃO. AF_06/2022</t>
  </si>
  <si>
    <t>16,57</t>
  </si>
  <si>
    <t>CURVA 90 GRAUS, CPVC, SOLDÁVEL, DN 22MM, INSTALADO EM RAMAL DE DISTRIBUIÇÃO DE ÁGUA - FORNECIMENTO E INSTALAÇÃO. AF_06/2022</t>
  </si>
  <si>
    <t>17,78</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</si>
  <si>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</si>
  <si>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</si>
  <si>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</si>
  <si>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21,47</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</si>
  <si>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</si>
  <si>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</si>
  <si>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26,18</t>
  </si>
  <si>
    <t>CURVA CURTA 90 GRAUS, PVC, SERIE NORMAL, ESGOTO PREDIAL, DN 40 MM, JUNTA SOLDÁVEL, FORNECIDO E INSTALADO EM RAMAL DE DESCARGA OU RAMAL DE ESGOTO SANITÁRIO. AF_08/2022</t>
  </si>
  <si>
    <t>15,14</t>
  </si>
  <si>
    <t>JOELHO 90 GRAUS, CPVC, SOLDÁVEL, DN 35MM, INSTALADO EM RAMAL DE DISTRIBUIÇÃO DE ÁGUA   FORNECIMENTO E INSTALAÇÃO. AF_06/2022</t>
  </si>
  <si>
    <t>31,81</t>
  </si>
  <si>
    <t>CURVA LONGA 90 GRAUS, PVC, SERIE NORMAL, ESGOTO PREDIAL, DN 40 MM, JUNTA SOLDÁVEL, FORNECIDO E INSTALADO EM RAMAL DE DESCARGA OU RAMAL DE ESGOTO SANITÁRIO. AF_08/2022</t>
  </si>
  <si>
    <t>17,05</t>
  </si>
  <si>
    <t>JOELHO 90 GRAUS, PVC, SERIE NORMAL, ESGOTO PREDIAL, DN 50 MM, JUNTA ELÁSTICA, FORNECIDO E INSTALADO EM RAMAL DE DESCARGA OU RAMAL DE ESGOTO SANITÁRIO. AF_08/2022</t>
  </si>
  <si>
    <t>17,37</t>
  </si>
  <si>
    <t>JOELHO 45 GRAUS, PVC, SERIE NORMAL, ESGOTO PREDIAL, DN 50 MM, JUNTA ELÁSTICA, FORNECIDO E INSTALADO EM RAMAL DE DESCARGA OU RAMAL DE ESGOTO SANITÁRIO. AF_08/2022</t>
  </si>
  <si>
    <t>18,10</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</si>
  <si>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</si>
  <si>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</si>
  <si>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30,26</t>
  </si>
  <si>
    <t>CURVA LONGA 90 GRAUS, PVC, SERIE NORMAL, ESGOTO PREDIAL, DN 50 MM, JUNTA ELÁSTICA, FORNECIDO E INSTALADO EM RAMAL DE DESCARGA OU RAMAL DE ESGOTO SANITÁRIO. AF_08/2022</t>
  </si>
  <si>
    <t>28,05</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</si>
  <si>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</si>
  <si>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</si>
  <si>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25,64</t>
  </si>
  <si>
    <t>17,81</t>
  </si>
  <si>
    <t>JOELHO 45 GRAUS, PVC, SERIE NORMAL, ESGOTO PREDIAL, DN 75 MM, JUNTA ELÁSTICA, FORNECIDO E INSTALADO EM RAMAL DE DESCARGA OU RAMAL DE ESGOTO SANITÁRIO. AF_08/2022</t>
  </si>
  <si>
    <t>26,62</t>
  </si>
  <si>
    <t>LUVA DE TRANSIÇÃO, CPVC, SOLDÁVEL, DN 22MM X 25MM, INSTALADO EM RAMAL DE DISTRIBUIÇÃO DE ÁGUA   FORNECIMENTO E INSTALAÇÃO. AF_06/2022</t>
  </si>
  <si>
    <t>10,78</t>
  </si>
  <si>
    <t>UNIÃO, CPVC, SOLDÁVEL, DN 22MM, INSTALADO EM RAMAL DE DISTRIBUIÇÃO DE ÁGUA   FORNECIMENTO E INSTALAÇÃO. AF_06/2022</t>
  </si>
  <si>
    <t>23,76</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</si>
  <si>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</si>
  <si>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</si>
  <si>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63,44</t>
  </si>
  <si>
    <t>JOELHO 90 GRAUS, PVC, SERIE NORMAL, ESGOTO PREDIAL, DN 100 MM, JUNTA ELÁSTICA, FORNECIDO E INSTALADO EM RAMAL DE DESCARGA OU RAMAL DE ESGOTO SANITÁRIO. AF_08/2022</t>
  </si>
  <si>
    <t>31,15</t>
  </si>
  <si>
    <t>JOELHO 45 GRAUS, PVC, SERIE NORMAL, ESGOTO PREDIAL, DN 100 MM, JUNTA ELÁSTICA, FORNECIDO E INSTALADO EM RAMAL DE DESCARGA OU RAMAL DE ESGOTO SANITÁRIO. AF_08/2022</t>
  </si>
  <si>
    <t>31,99</t>
  </si>
  <si>
    <t>ADAPTADOR, CPVC, SOLDÁVEL, DN 22MM, INSTALADO EM RAMAL DE DISTRIBUIÇÃO DE ÁGUA   FORNECIMENTO E INSTALAÇÃO. AF_06/2022</t>
  </si>
  <si>
    <t>29,87</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</si>
  <si>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</si>
  <si>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</si>
  <si>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</si>
  <si>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</si>
  <si>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</si>
  <si>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10,72</t>
  </si>
  <si>
    <t>LUVA DE CORRER, PVC, SERIE NORMAL, ESGOTO PREDIAL, DN 50 MM, JUNTA ELÁSTICA, FORNECIDO E INSTALADO EM RAMAL DE DESCARGA OU RAMAL DE ESGOTO SANITÁRIO. AF_08/2022</t>
  </si>
  <si>
    <t>22,67</t>
  </si>
  <si>
    <t>LUVA, CPVC, SOLDÁVEL, DN 28MM, INSTALADO EM RAMAL DE DISTRIBUIÇÃO DE ÁGUA   FORNECIMENTO E INSTALAÇÃO. AF_06/2022</t>
  </si>
  <si>
    <t>15,31</t>
  </si>
  <si>
    <t>LUVA DE CORRER, CPVC, SOLDÁVEL, DN 28MM, INSTALADO EM RAMAL DE DISTRIBUIÇÃO DE ÁGUA   FORNECIMENTO E INSTALAÇÃO. AF_06/2022</t>
  </si>
  <si>
    <t>24,32</t>
  </si>
  <si>
    <t>UNIÃO, CPVC, SOLDÁVEL, DN 28MM, INSTALADO EM RAMAL DE DISTRIBUIÇÃO DE ÁGUA   FORNECIMENTO E INSTALAÇÃO. AF_06/2022</t>
  </si>
  <si>
    <t>30,83</t>
  </si>
  <si>
    <t>CONECTOR, CPVC, SOLDÁVEL, DN 28MM X 1 , INSTALADO EM RAMAL DE DISTRIBUIÇÃO DE ÁGUA   FORNECIMENTO E INSTALAÇÃO. AF_06/2022</t>
  </si>
  <si>
    <t>37,08</t>
  </si>
  <si>
    <t>BUCHA DE REDUÇÃO, CPVC, SOLDÁVEL, DN 28MM X 22MM, INSTALADO EM RAMAL DE DISTRIBUIÇÃO DE ÁGUA - FORNECIMENTO E INSTALAÇÃO. AF_06/2022</t>
  </si>
  <si>
    <t>13,12</t>
  </si>
  <si>
    <t>LUVA, CPVC, SOLDÁVEL, DN 35MM, INSTALADO EM RAMAL DE DISTRIBUIÇÃO DE ÁGUA - FORNECIMENTO E INSTALAÇÃO. AF_06/2022</t>
  </si>
  <si>
    <t>23,61</t>
  </si>
  <si>
    <t>LUVA DE CORRER, CPVC, SOLDÁVEL, DN 35MM, INSTALADO EM RAMAL DE DISTRIBUIÇÃO DE ÁGUA - FORNECIMENTO E INSTALAÇÃO. AF_06/2022</t>
  </si>
  <si>
    <t>32,11</t>
  </si>
  <si>
    <t>UNIÃO, CPVC, SOLDÁVEL, DN35MM, INSTALADO EM RAMAL DE DISTRIBUIÇÃO DE ÁGUA - FORNECIMENTO E INSTALAÇÃO. AF_06/2022</t>
  </si>
  <si>
    <t>44,28</t>
  </si>
  <si>
    <t>CONECTOR, CPVC, SOLDÁVEL, DN 35MM X 1 1/4 , INSTALADO EM RAMAL DE DISTRIBUIÇÃO DE ÁGUA - FORNECIMENTO E INSTALAÇÃO. AF_06/2022</t>
  </si>
  <si>
    <t>55,44</t>
  </si>
  <si>
    <t>BUCHA DE REDUÇÃO, CPVC, SOLDÁVEL, DN35MM X 28MM, INSTALADO EM RAMAL DE DISTRIBUIÇÃO DE ÁGUA - FORNECIMENTO E INSTALAÇÃO. AF_06/2022</t>
  </si>
  <si>
    <t>TE, CPVC, SOLDÁVEL, DN 22MM, INSTALADO EM RAMAL DE DISTRIBUIÇÃO DE ÁGUA - FORNECIMENTO E INSTALAÇÃO. AF_06/2022</t>
  </si>
  <si>
    <t>19,73</t>
  </si>
  <si>
    <t>TÊ MISTURADOR, CPVC, SOLDÁVEL, DN 22MM, INSTALADO EM RAMAL DE DISTRIBUIÇÃO DE ÁGUA - FORNECIMENTO E INSTALAÇÃO. AF_06/2022</t>
  </si>
  <si>
    <t>TÊ, CPVC, SOLDÁVEL, DN 28MM, INSTALADO EM RAMAL DE DISTRIBUIÇÃO DE ÁGUA - FORNECIMENTO E INSTALAÇÃO. AF_06/2022</t>
  </si>
  <si>
    <t>27,79</t>
  </si>
  <si>
    <t>TÊ, CPVC, SOLDÁVEL, DN35MM, INSTALADO EM RAMAL DE DISTRIBUIÇÃO DE ÁGUA - FORNECIMENTO E INSTALAÇÃO. AF_06/2022</t>
  </si>
  <si>
    <t>57,54</t>
  </si>
  <si>
    <t>TUBO, CPVC, SOLDÁVEL, DN 54MM, INSTALADO EM PRUMADA DE ÁGUA   FORNECIMENTO E INSTALAÇÃO. AF_06/2022</t>
  </si>
  <si>
    <t>85,00</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</si>
  <si>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</si>
  <si>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</si>
  <si>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27,69</t>
  </si>
  <si>
    <t>JOELHO 90 GRAUS, CPVC, SOLDÁVEL, DN 35MM, INSTALADO EM PRUMADA DE ÁGUA   FORNECIMENTO E INSTALAÇÃO. AF_06/2022</t>
  </si>
  <si>
    <t>26,65</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</si>
  <si>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</si>
  <si>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</si>
  <si>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37,24</t>
  </si>
  <si>
    <t>JOELHO 45 GRAUS, CPVC, SOLDÁVEL, DN 35MM, INSTALADO EM PRUMADA DE ÁGUA - FORNECIMENTO E INSTALAÇÃO. AF_06/2022</t>
  </si>
  <si>
    <t>25,10</t>
  </si>
  <si>
    <t>JOELHO 90 GRAUS, CPVC, SOLDÁVEL, DN 42MM, INSTALADO EM PRUMADA DE ÁGUA   FORNECIMENTO E INSTALAÇÃO. AF_06/2022</t>
  </si>
  <si>
    <t>37,20</t>
  </si>
  <si>
    <t>TE, PVC, SERIE NORMAL, ESGOTO PREDIAL, DN 40 X 40 MM, JUNTA SOLDÁVEL, FORNECIDO E INSTALADO EM RAMAL DE DESCARGA OU RAMAL DE ESGOTO SANITÁRIO. AF_08/2022</t>
  </si>
  <si>
    <t>17,48</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</si>
  <si>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</si>
  <si>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</si>
  <si>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27,53</t>
  </si>
  <si>
    <t>JUNÇÃO SIMPLES, PVC, SERIE NORMAL, ESGOTO PREDIAL, DN 50 X 50 MM, JUNTA ELÁSTICA, FORNECIDO E INSTALADO EM RAMAL DE DESCARGA OU RAMAL DE ESGOTO SANITÁRIO. AF_08/2022</t>
  </si>
  <si>
    <t>29,88</t>
  </si>
  <si>
    <t>TE, PVC, SERIE NORMAL, ESGOTO PREDIAL, DN 75 X 75 MM, JUNTA ELÁSTICA, FORNECIDO E INSTALADO EM RAMAL DE DESCARGA OU RAMAL DE ESGOTO SANITÁRIO. AF_08/2022</t>
  </si>
  <si>
    <t>42,92</t>
  </si>
  <si>
    <t>JOELHO 45 GRAUS, CPVC, SOLDÁVEL, DN 42MM, INSTALADO EM PRUMADA DE ÁGUA   FORNECIMENTO E INSTALAÇÃO. AF_06/2022</t>
  </si>
  <si>
    <t>JOELHO 90 GRAUS, CPVC, SOLDÁVEL, DN 54MM, INSTALADO EM PRUMADA DE ÁGUA   FORNECIMENTO E INSTALAÇÃO. AF_06/2022</t>
  </si>
  <si>
    <t>78,09</t>
  </si>
  <si>
    <t>JOELHO 45 GRAUS, CPVC, SOLDÁVEL, DN 54MM, INSTALADO EM PRUMADA DE ÁGUA   FORNECIMENTO E INSTALAÇÃO. AF_06/2022</t>
  </si>
  <si>
    <t>JOELHO 90 GRAUS, CPVC, SOLDÁVEL, DN 73MM, INSTALADO EM PRUMADA DE ÁGUA   FORNECIMENTO E INSTALAÇÃO. AF_06/2022</t>
  </si>
  <si>
    <t>153,51</t>
  </si>
  <si>
    <t>JOELHO 45 GRAUS, CPVC, SOLDÁVEL, DN 73MM, INSTALADO EM PRUMADA DE ÁGUA   FORNECIMENTO E INSTALAÇÃO. AF_06/2022</t>
  </si>
  <si>
    <t>148,41</t>
  </si>
  <si>
    <t>JOELHO 90 GRAUS, CPVC, SOLDÁVEL, DN 89MM, INSTALADO EM PRUMADA DE ÁGUA   FORNECIMENTO E INSTALAÇÃO. AF_06/2022</t>
  </si>
  <si>
    <t>182,15</t>
  </si>
  <si>
    <t>JOELHO 45 GRAUS, CPVC, SOLDÁVEL, DN 89MM, INSTALADO EM PRUMADA DE ÁGUA   FORNECIMENTO E INSTALAÇÃO. AF_06/2022</t>
  </si>
  <si>
    <t>213,88</t>
  </si>
  <si>
    <t>LUVA, CPVC, SOLDÁVEL, DN 35MM, INSTALADO EM PRUMADA DE ÁGUA   FORNECIMENTO E INSTALAÇÃO. AF_06/2022</t>
  </si>
  <si>
    <t>20,20</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</si>
  <si>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</si>
  <si>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</si>
  <si>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48,22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</si>
  <si>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</si>
  <si>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</si>
  <si>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10,73</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</si>
  <si>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</si>
  <si>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</si>
  <si>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19,22</t>
  </si>
  <si>
    <t>CURVA LONGA 90 GRAUS, PVC, SERIE NORMAL, ESGOTO PREDIAL, DN 50 MM, JUNTA ELÁSTICA, FORNECIDO E INSTALADO EM PRUMADA DE ESGOTO SANITÁRIO OU VENTILAÇÃO. AF_08/2022</t>
  </si>
  <si>
    <t>21,41</t>
  </si>
  <si>
    <t>JOELHO 90 GRAUS, PVC, SERIE NORMAL, ESGOTO PREDIAL, DN 75 MM, JUNTA ELÁSTICA, FORNECIDO E INSTALADO EM PRUMADA DE ESGOTO SANITÁRIO OU VENTILAÇÃO. AF_08/2022</t>
  </si>
  <si>
    <t>23,11</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</si>
  <si>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</si>
  <si>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</si>
  <si>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40,25</t>
  </si>
  <si>
    <t>CURVA LONGA 90 GRAUS, PVC, SERIE NORMAL, ESGOTO PREDIAL, DN 75 MM, JUNTA ELÁSTICA, FORNECIDO E INSTALADO EM PRUMADA DE ESGOTO SANITÁRIO OU VENTILAÇÃO. AF_08/2022</t>
  </si>
  <si>
    <t>60,91</t>
  </si>
  <si>
    <t>JOELHO 90 GRAUS, PVC, SERIE NORMAL, ESGOTO PREDIAL, DN 100 MM, JUNTA ELÁSTICA, FORNECIDO E INSTALADO EM PRUMADA DE ESGOTO SANITÁRIO OU VENTILAÇÃO. AF_08/2022</t>
  </si>
  <si>
    <t>32,73</t>
  </si>
  <si>
    <t>JOELHO 45 GRAUS, PVC, SERIE NORMAL, ESGOTO PREDIAL, DN 100 MM, JUNTA ELÁSTICA, FORNECIDO E INSTALADO EM PRUMADA DE ESGOTO SANITÁRIO OU VENTILAÇÃO. AF_08/2022</t>
  </si>
  <si>
    <t>33,57</t>
  </si>
  <si>
    <t>CURVA CURTA 90 GRAUS, PVC, SERIE NORMAL, ESGOTO PREDIAL, DN 100 MM, JUNTA ELÁSTICA, FORNECIDO E INSTALADO EM PRUMADA DE ESGOTO SANITÁRIO OU VENTILAÇÃO. AF_08/2022</t>
  </si>
  <si>
    <t>47,82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</si>
  <si>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</si>
  <si>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</si>
  <si>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6,21</t>
  </si>
  <si>
    <t>LUVA DE CORRER, PVC, SERIE NORMAL, ESGOTO PREDIAL, DN 50 MM, JUNTA ELÁSTICA, FORNECIDO E INSTALADO EM PRUMADA DE ESGOTO SANITÁRIO OU VENTILAÇÃO. AF_08/2022</t>
  </si>
  <si>
    <t>18,23</t>
  </si>
  <si>
    <t>LUVA DE CORRER, CPVC, SOLDÁVEL, DN 35MM, INSTALADO EM PRUMADA DE ÁGUA   FORNECIMENTO E INSTALAÇÃO. AF_06/2022</t>
  </si>
  <si>
    <t>28,70</t>
  </si>
  <si>
    <t>UNIÃO, CPVC, SOLDÁVEL, DN35MM, INSTALADO EM PRUMADA DE ÁGUA   FORNECIMENTO E INSTALAÇÃO. AF_06/2022</t>
  </si>
  <si>
    <t>40,87</t>
  </si>
  <si>
    <t>LUVA SIMPLES, PVC, SERIE NORMAL, ESGOTO PREDIAL, DN 75 MM, JUNTA ELÁSTICA, FORNECIDO E INSTALADO EM PRUMADA DE ESGOTO SANITÁRIO OU VENTILAÇÃO. AF_08/2022</t>
  </si>
  <si>
    <t>15,52</t>
  </si>
  <si>
    <t>CONECTOR, CPVC, SOLDÁVEL, DN 35MM X 1 1/4 , INSTALADO EM PRUMADA DE ÁGUA   FORNECIMENTO E INSTALAÇÃO. AF_06/2022</t>
  </si>
  <si>
    <t>52,12</t>
  </si>
  <si>
    <t>LUVA DE CORRER, PVC, SERIE NORMAL, ESGOTO PREDIAL, DN 75 MM, JUNTA ELÁSTICA, FORNECIDO E INSTALADO EM PRUMADA DE ESGOTO SANITÁRIO OU VENTILAÇÃO. AF_08/2022</t>
  </si>
  <si>
    <t>26,00</t>
  </si>
  <si>
    <t>LUVA SIMPLES, PVC, SERIE NORMAL, ESGOTO PREDIAL, DN 100 MM, JUNTA ELÁSTICA, FORNECIDO E INSTALADO EM PRUMADA DE ESGOTO SANITÁRIO OU VENTILAÇÃO. AF_08/2022</t>
  </si>
  <si>
    <t>20,95</t>
  </si>
  <si>
    <t>LUVA, CPVC, SOLDÁVEL, DN 42MM, INSTALADO EM PRUMADA DE ÁGUA   FORNECIMENTO E INSTALAÇÃO. AF_06/2022</t>
  </si>
  <si>
    <t>26,19</t>
  </si>
  <si>
    <t>LUVA DE CORRER, PVC, SERIE NORMAL, ESGOTO PREDIAL, DN 100 MM, JUNTA ELÁSTICA, FORNECIDO E INSTALADO EM PRUMADA DE ESGOTO SANITÁRIO OU VENTILAÇÃO. AF_08/2022</t>
  </si>
  <si>
    <t>38,29</t>
  </si>
  <si>
    <t>LUVA DE CORRER, CPVC, SOLDÁVEL, DN 42MM, INSTALADO EM PRUMADA DE ÁGUA   FORNECIMENTO E INSTALAÇÃO. AF_06/2022</t>
  </si>
  <si>
    <t>TE, PVC, SERIE NORMAL, ESGOTO PREDIAL, DN 50 X 50 MM, JUNTA ELÁSTICA, FORNECIDO E INSTALADO EM PRUMADA DE ESGOTO SANITÁRIO OU VENTILAÇÃO. AF_08/2022</t>
  </si>
  <si>
    <t>18,67</t>
  </si>
  <si>
    <t>LUVA DE TRANSIÇÃO, CPVC, SOLDÁVEL, DN42MM X 1.1/2 , INSTALADO EM PRUMADA DE ÁGUA   FORNECIMENTO E INSTALAÇÃO. AF_06/2022</t>
  </si>
  <si>
    <t>121,41</t>
  </si>
  <si>
    <t>JUNÇÃO SIMPLES, PVC, SERIE NORMAL, ESGOTO PREDIAL, DN 50 X 50 MM, JUNTA ELÁSTICA, FORNECIDO E INSTALADO EM PRUMADA DE ESGOTO SANITÁRIO OU VENTILAÇÃO. AF_08/2022</t>
  </si>
  <si>
    <t>21,02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</si>
  <si>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</si>
  <si>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</si>
  <si>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</si>
  <si>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41,61</t>
  </si>
  <si>
    <t>CONECTOR, CPVC, SOLDÁVEL, DN 42MM X 1.1/2 , INSTALADO EM PRUMADA DE ÁGUA   FORNECIMENTO E INSTALAÇÃO. AF_06/2022</t>
  </si>
  <si>
    <t>62,83</t>
  </si>
  <si>
    <t>BUCHA DE REDUÇÃO, CPVC, SOLDÁVEL, DN 42MM X 22MM, INSTALADO EM RAMAL DE DISTRIBUIÇÃO DE ÁGUA - FORNECIMENTO E INSTALAÇÃO. AF_06/2022</t>
  </si>
  <si>
    <t>41,67</t>
  </si>
  <si>
    <t>TE, PVC, SERIE NORMAL, ESGOTO PREDIAL, DN 100 X 100 MM, JUNTA ELÁSTICA, FORNECIDO E INSTALADO EM PRUMADA DE ESGOTO SANITÁRIO OU VENTILAÇÃO. AF_08/2022</t>
  </si>
  <si>
    <t>50,32</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</si>
  <si>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</si>
  <si>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</si>
  <si>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44,12</t>
  </si>
  <si>
    <t>LUVA DE TRANSIÇÃO, CPVC, SOLDÁVEL, DN 54MM X 2 , INSTALADO EM PRUMADA DE ÁGUA   FORNECIMENTO E INSTALAÇÃO. AF_06/2022</t>
  </si>
  <si>
    <t>190,44</t>
  </si>
  <si>
    <t>UNIÃO, CPVC, SOLDÁVEL, DN 54MM, INSTALADO EM PRUMADA DE ÁGUA   FORNECIMENTO E INSTALAÇÃO. AF_06/2022</t>
  </si>
  <si>
    <t>128,58</t>
  </si>
  <si>
    <t>LUVA, CPVC, SOLDÁVEL, DN 73MM, INSTALADO EM PRUMADA DE ÁGUA   FORNECIMENTO E INSTALAÇÃO. AF_06/2022</t>
  </si>
  <si>
    <t>147,63</t>
  </si>
  <si>
    <t>UNIÃO, CPVC, SOLDÁVEL, DN 73MM, INSTALADO EM PRUMADA DE ÁGUA   FORNECIMENTO E INSTALAÇÃO. AF_06/2022</t>
  </si>
  <si>
    <t>166,96</t>
  </si>
  <si>
    <t>LUVA, CPVC, SOLDÁVEL, DN 89MM, INSTALADO EM PRUMADA DE ÁGUA   FORNECIMENTO E INSTALAÇÃO. AF_06/2022</t>
  </si>
  <si>
    <t>174,66</t>
  </si>
  <si>
    <t>UNIÃO, CPVC, SOLDÁVEL, DN 89MM, INSTALADO EM PRUMADA DE ÁGUA   FORNECIMENTO E INSTALAÇÃO. AF_06/2022</t>
  </si>
  <si>
    <t>253,10</t>
  </si>
  <si>
    <t>TÊ, CPVC, SOLDÁVEL, DN 35MM, INSTALADO EM PRUMADA DE ÁGUA   FORNECIMENTO E INSTALAÇÃO. AF_06/2022</t>
  </si>
  <si>
    <t>TE, CPVC, SOLDÁVEL, DN  42MM, INSTALADO EM PRUMADA DE ÁGUA   FORNECIMENTO E INSTALAÇÃO. AF_06/2022</t>
  </si>
  <si>
    <t>63,62</t>
  </si>
  <si>
    <t>TÊ, CPVC, SOLDÁVEL, DN 54 MM, INSTALADO EM PRUMADA DE ÁGUA   FORNECIMENTO E INSTALAÇÃO. AF_06/2022</t>
  </si>
  <si>
    <t>98,57</t>
  </si>
  <si>
    <t>TÊ, CPVC, SOLDÁVEL, DN 73MM, INSTALADO EM PRUMADA DE ÁGUA   FORNECIMENTO E INSTALAÇÃO. AF_06/2022</t>
  </si>
  <si>
    <t>206,77</t>
  </si>
  <si>
    <t>TÊ, CPVC, SOLDÁVEL, DN 89MM, INSTALADO EM PRUMADA DE ÁGUA   FORNECIMENTO E INSTALAÇÃO. AF_06/2022</t>
  </si>
  <si>
    <t>247,79</t>
  </si>
  <si>
    <t>JOELHO 90 GRAUS, PVC, SERIE NORMAL, ESGOTO PREDIAL, DN 100 MM, JUNTA ELÁSTICA, FORNECIDO E INSTALADO EM SUBCOLETOR AÉREO DE ESGOTO SANITÁRIO. AF_08/2022</t>
  </si>
  <si>
    <t>36,59</t>
  </si>
  <si>
    <t>JOELHO 45 GRAUS, PVC, SERIE NORMAL, ESGOTO PREDIAL, DN 100 MM, JUNTA ELÁSTICA, FORNECIDO E INSTALADO EM SUBCOLETOR AÉREO DE ESGOTO SANITÁRIO. AF_08/2022</t>
  </si>
  <si>
    <t>37,43</t>
  </si>
  <si>
    <t>CURVA CURTA 90 GRAUS, PVC, SERIE NORMAL, ESGOTO PREDIAL, DN 100 MM, JUNTA ELÁSTICA, FORNECIDO E INSTALADO EM SUBCOLETOR AÉREO DE ESGOTO SANITÁRIO. AF_08/2022</t>
  </si>
  <si>
    <t>51,68</t>
  </si>
  <si>
    <t>CURVA LONGA 90 GRAUS, PVC, SERIE NORMAL, ESGOTO PREDIAL, DN 100 MM, JUNTA ELÁSTICA, FORNECIDO E INSTALADO EM SUBCOLETOR AÉREO DE ESGOTO SANITÁRIO. AF_08/2022</t>
  </si>
  <si>
    <t>86,86</t>
  </si>
  <si>
    <t>JOELHO 90 GRAUS, PVC, SERIE NORMAL, ESGOTO PREDIAL, DN 150 MM, JUNTA ELÁSTICA, FORNECIDO E INSTALADO EM SUBCOLETOR AÉREO DE ESGOTO SANITÁRIO. AF_08/2022</t>
  </si>
  <si>
    <t>113,43</t>
  </si>
  <si>
    <t>JOELHO 45 GRAUS, PVC, SERIE NORMAL, ESGOTO PREDIAL, DN 150 MM, JUNTA ELÁSTICA, FORNECIDO E INSTALADO EM SUBCOLETOR AÉREO DE ESGOTO SANITÁRIO. AF_08/2022</t>
  </si>
  <si>
    <t>118,66</t>
  </si>
  <si>
    <t>LUVA SIMPLES, PVC, SERIE NORMAL, ESGOTO PREDIAL, DN 100 MM, JUNTA ELÁSTICA, FORNECIDO E INSTALADO EM SUBCOLETOR AÉREO DE ESGOTO SANITÁRIO. AF_08/2022</t>
  </si>
  <si>
    <t>23,52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</si>
  <si>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</si>
  <si>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</si>
  <si>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55,47</t>
  </si>
  <si>
    <t>JUNÇÃO SIMPLES, PVC, SERIE NORMAL, ESGOTO PREDIAL, DN 100 X 100 MM, JUNTA ELÁSTICA, FORNECIDO E INSTALADO EM SUBCOLETOR AÉREO DE ESGOTO SANITÁRIO. AF_08/2022</t>
  </si>
  <si>
    <t>63,54</t>
  </si>
  <si>
    <t>JOELHO 90 GRAUS, PVC, SOLDÁVEL, DN 25MM, INSTALADO EM DRENO DE AR-CONDICIONADO - FORNECIMENTO E INSTALAÇÃO. AF_08/2022</t>
  </si>
  <si>
    <t>9,10</t>
  </si>
  <si>
    <t>JOELHO 45 GRAUS, PVC, SOLDÁVEL, DN 25MM, INSTALADO EM DRENO DE AR-CONDICIONADO - FORNECIMENTO E INSTALAÇÃO. AF_08/2022</t>
  </si>
  <si>
    <t>10,01</t>
  </si>
  <si>
    <t>LUVA, PVC, SOLDÁVEL, DN 25MM, INSTALADO EM DRENO DE AR-CONDICIONADO - FORNECIMENTO E INSTALAÇÃO. AF_08/2022</t>
  </si>
  <si>
    <t>TE, PVC, SOLDÁVEL, DN 25MM, INSTALADO EM DRENO DE AR-CONDICIONADO - FORNECIMENTO E INSTALAÇÃO. AF_08/2022</t>
  </si>
  <si>
    <t>12,61</t>
  </si>
  <si>
    <t>LUVA COM BUCHA DE LATÃO, PVC, SOLDÁVEL, DN 32MM X 1 , INSTALADO EM RAMAL OU SUB-RAMAL DE ÁGUA   FORNECIMENTO E INSTALAÇÃO. AF_06/2022</t>
  </si>
  <si>
    <t>28,94</t>
  </si>
  <si>
    <t>LUVA SOLDÁVEL E COM BUCHA DE LATÃO, PVC, SOLDÁVEL, DN 32MM X 1 , INSTALADO EM PRUMADA DE ÁGUA   FORNECIMENTO E INSTALAÇÃO. AF_06/2022</t>
  </si>
  <si>
    <t>25,11</t>
  </si>
  <si>
    <t>JOELHO 90 GRAUS COM BUCHA DE LATÃO, PVC, SOLDÁVEL, DN 25MM, X 1/2  INSTALADO EM RAMAL OU SUB-RAMAL DE ÁGUA - FORNECIMENTO E INSTALAÇÃO. AF_06/2022</t>
  </si>
  <si>
    <t>15,74</t>
  </si>
  <si>
    <t>TÊ COM BUCHA DE LATÃO NA BOLSA CENTRAL, PVC, SOLDÁVEL, DN 25MM X 3/4 , INSTALADO EM RAMAL OU SUB-RAMAL DE ÁGUA - FORNECIMENTO E INSTALAÇÃO. AF_06/2022</t>
  </si>
  <si>
    <t>26,60</t>
  </si>
  <si>
    <t>COTOVELO EM COBRE, DN 22 MM, 90 GRAUS, SEM ANEL DE SOLDA, INSTALADO EM PRUMADA DE HIDRÁULICA PREDIAL - FORNECIMENTO E INSTALAÇÃO. AF_04/2022</t>
  </si>
  <si>
    <t>17,83</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</si>
  <si>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</si>
  <si>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</si>
  <si>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47,98</t>
  </si>
  <si>
    <t>COTOVELO EM COBRE, DN 42 MM, 90 GRAUS, SEM ANEL DE SOLDA, INSTALADO EM PRUMADA DE HIDRÁULICA PREDIAL - FORNECIMENTO E INSTALAÇÃO. AF_04/2022</t>
  </si>
  <si>
    <t>71,89</t>
  </si>
  <si>
    <t>COTOVELO EM COBRE, DN 54 MM, 90 GRAUS, SEM ANEL DE SOLDA, INSTALADO EM PRUMADA DE HIDRÁULICA PREDIAL - FORNECIMENTO E INSTALAÇÃO. AF_04/2022</t>
  </si>
  <si>
    <t>110,60</t>
  </si>
  <si>
    <t>COTOVELO EM COBRE, DN 66 MM, 90 GRAUS, SEM ANEL DE SOLDA, INSTALADO EM PRUMADA DE HIDRÁULICA PREDIAL - FORNECIMENTO E INSTALAÇÃO. AF_04/2022</t>
  </si>
  <si>
    <t>334,96</t>
  </si>
  <si>
    <t>LUVA EM COBRE, DN 22 MM, SEM ANEL DE SOLDA, INSTALADO EM PRUMADA DE HIDRÁULICA PREDIAL - FORNECIMENTO E INSTALAÇÃO. AF_04/2022</t>
  </si>
  <si>
    <t>LUVA EM COBRE, DN 28 MM, SEM ANEL DE SOLDA, INSTALADO EM PRUMADA DE HIDRÁULICA PREDIAL - FORNECIMENTO E INSTALAÇÃO. AF_04/2022</t>
  </si>
  <si>
    <t>16,98</t>
  </si>
  <si>
    <t>LUVA EM COBRE, DN 35 MM, SEM ANEL DE SOLDA, INSTALADO EM PRUMADA DE HIDRÁULICA PREDIAL - FORNECIMENTO E INSTALAÇÃO. AF_04/2022</t>
  </si>
  <si>
    <t>31,16</t>
  </si>
  <si>
    <t>LUVA EM COBRE, DN 42 MM, SEM ANEL DE SOLDA, INSTALADO EM PRUMADA DE HIDRÁULICA PREDIAL - FORNECIMENTO E INSTALAÇÃO. AF_04/2022</t>
  </si>
  <si>
    <t>LUVA EM COBRE, DN 54 MM, SEM ANEL DE SOLDA, INSTALADO EM PRUMADA DE HIDRÁULICA PREDIAL - FORNECIMENTO E INSTALAÇÃO. AF_04/2022</t>
  </si>
  <si>
    <t>63,23</t>
  </si>
  <si>
    <t>LUVA EM COBRE, DN 66 MM, SEM ANEL DE SOLDA, INSTALADO EM PRUMADA DE HIDRÁULICA PREDIAL - FORNECIMENTO E INSTALAÇÃO. AF_04/2022</t>
  </si>
  <si>
    <t>173,32</t>
  </si>
  <si>
    <t>TE EM COBRE, DN 22 MM, SEM ANEL DE SOLDA, INSTALADO EM PRUMADA DE HIDRÁULICA PREDIAL - FORNECIMENTO E INSTALAÇÃO. AF_04/2022</t>
  </si>
  <si>
    <t>TE EM COBRE, DN 28 MM, SEM ANEL DE SOLDA, INSTALADO EM PRUMADA DE HIDRÁULICA PREDIAL - FORNECIMENTO E INSTALAÇÃO. AF_04/2022</t>
  </si>
  <si>
    <t>35,30</t>
  </si>
  <si>
    <t>TE EM COBRE, DN 35 MM, SEM ANEL DE SOLDA, INSTALADO EM PRUMADA DE HIDRÁULICA PREDIAL - FORNECIMENTO E INSTALAÇÃO. AF_04/2022</t>
  </si>
  <si>
    <t>67,93</t>
  </si>
  <si>
    <t>TE EM COBRE, DN 42 MM, SEM ANEL DE SOLDA, INSTALADO EM PRUMADA DE HIDRÁULICA PREDIAL - FORNECIMENTO E INSTALAÇÃO. AF_04/2022</t>
  </si>
  <si>
    <t>89,36</t>
  </si>
  <si>
    <t>TE EM COBRE, DN 54 MM, SEM ANEL DE SOLDA, INSTALADO EM PRUMADA DE HIDRÁULICA PREDIAL - FORNECIMENTO E INSTALAÇÃO. AF_04/2022</t>
  </si>
  <si>
    <t>161,73</t>
  </si>
  <si>
    <t>TE EM COBRE, DN 66 MM, SEM ANEL DE SOLDA, INSTALADO EM PRUMADA DE HIDRÁULICA PREDIAL - FORNECIMENTO E INSTALAÇÃO. AF_04/2022</t>
  </si>
  <si>
    <t>412,42</t>
  </si>
  <si>
    <t>COTOVELO EM COBRE, DN 15 MM, 90 GRAUS, SEM ANEL DE SOLDA, INSTALADO EM RAMAL DE DISTRIBUIÇÃO   FORNECIMENTO E INSTALAÇÃO. AF_04/2022</t>
  </si>
  <si>
    <t>14,53</t>
  </si>
  <si>
    <t>COTOVELO EM COBRE, DN 22 MM, 90 GRAUS, SEM ANEL DE SOLDA, INSTALADO EM RAMAL DE DISTRIBUIÇÃO DE HIDRÁULICA PREDIAL - FORNECIMENTO E INSTALAÇÃO. AF_04/2022</t>
  </si>
  <si>
    <t>23,22</t>
  </si>
  <si>
    <t>COTOVELO EM COBRE, DN 28 MM, 90 GRAUS, SEM ANEL DE SOLDA, INSTALADO EM RAMAL DE DISTRIBUIÇÃO DE HIDRÁULICA PREDIAL - FORNECIMENTO E INSTALAÇÃO. AF_04/2022</t>
  </si>
  <si>
    <t>32,65</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</si>
  <si>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</si>
  <si>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</si>
  <si>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</si>
  <si>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20,32</t>
  </si>
  <si>
    <t>TE EM COBRE, DN 15 MM, SEM ANEL DE SOLDA, INSTALADO EM RAMAL DE DISTRIBUIÇÃO DE HIDRÁULICA PREDIAL - FORNECIMENTO E INSTALAÇÃO. AF_04/2022</t>
  </si>
  <si>
    <t>20,56</t>
  </si>
  <si>
    <t>TE EM COBRE, DN 22 MM, SEM ANEL DE SOLDA, INSTALADO EM RAMAL DE DISTRIBUIÇÃO DE HIDRÁULICA PREDIAL - FORNECIMENTO E INSTALAÇÃO. AF_04/2022</t>
  </si>
  <si>
    <t>30,69</t>
  </si>
  <si>
    <t>TE EM COBRE, DN 28 MM, SEM ANEL DE SOLDA, INSTALADO EM RAMAL DE DISTRIBUIÇÃO DE HIDRÁULICA PREDIAL - FORNECIMENTO E INSTALAÇÃO. AF_04/2022</t>
  </si>
  <si>
    <t>41,96</t>
  </si>
  <si>
    <t>COTOVELO EM COBRE, DN 15 MM, 90 GRAUS, SEM ANEL DE SOLDA, INSTALADO EM RAMAL E SUB-RAMAL DE HIDRÁULICA PREDIAL - FORNECIMENTO E INSTALAÇÃO. AF_04/2022</t>
  </si>
  <si>
    <t>15,53</t>
  </si>
  <si>
    <t>COTOVELO EM COBRE, DN 22 MM, 90 GRAUS, SEM ANEL DE SOLDA, INSTALADO EM RAMAL E SUB-RAMAL DE HIDRÁULICA PREDIAL - FORNECIMENTO E INSTALAÇÃO. AF_04/2022</t>
  </si>
  <si>
    <t>27,21</t>
  </si>
  <si>
    <t>COTOVELO EM COBRE, DN 28 MM, 90 GRAUS, SEM ANEL DE SOLDA, INSTALADO EM RAMAL E SUB-RAMAL DE HIDRÁULICA PREDIAL - FORNECIMENTO E INSTALAÇÃO. AF_04/2022</t>
  </si>
  <si>
    <t>39,76</t>
  </si>
  <si>
    <t>LUVA EM COBRE, DN 15 MM, SEM ANEL DE SOLDA, INSTALADO EM RAMAL E SUB-RAMAL DE HIDRÁULICA PREDIAL - FORNECIMENTO E INSTALAÇÃO. AF_04/2022</t>
  </si>
  <si>
    <t>10,12</t>
  </si>
  <si>
    <t>LUVA EM COBRE, DN 22 MM, SEM ANEL DE SOLDA, INSTALADO EM RAMAL E SUB-RAMAL DE HIDRÁULICA PREDIAL - FORNECIMENTO E INSTALAÇÃO. AF_04/2022</t>
  </si>
  <si>
    <t>16,56</t>
  </si>
  <si>
    <t>LUVA EM COBRE, DN 28 MM, SEM ANEL DE SOLDA, INSTALADO EM RAMAL E SUB-RAMAL DE HIDRÁULICA PREDIAL - FORNECIMENTO E INSTALAÇÃO. AF_04/2022</t>
  </si>
  <si>
    <t>25,08</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</si>
  <si>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</si>
  <si>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</si>
  <si>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</si>
  <si>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51,45</t>
  </si>
  <si>
    <t>NIPLE, EM FERRO GALVANIZADO, DN 50 (2"), CONEXÃO ROSQUEADA, INSTALADO EM PRUMADAS - FORNECIMENTO E INSTALAÇÃO. AF_10/2020</t>
  </si>
  <si>
    <t>81,20</t>
  </si>
  <si>
    <t>LUVA, EM FERRO GALVANIZADO, DN 50 (2"), CONEXÃO ROSQUEADA, INSTALADO EM PRUMADAS - FORNECIMENTO E INSTALAÇÃO. AF_10/2020</t>
  </si>
  <si>
    <t>81,17</t>
  </si>
  <si>
    <t>NIPLE, EM FERRO GALVANIZADO, DN 65 (2 1/2"), CONEXÃO ROSQUEADA, INSTALADO EM PRUMADAS - FORNECIMENTO E INSTALAÇÃO. AF_10/2020</t>
  </si>
  <si>
    <t>105,80</t>
  </si>
  <si>
    <t>LUVA, EM FERRO GALVANIZADO, DN 65 (2 1/2"), CONEXÃO ROSQUEADA, INSTALADO EM PRUMADAS - FORNECIMENTO E INSTALAÇÃO. AF_10/2020</t>
  </si>
  <si>
    <t>117,27</t>
  </si>
  <si>
    <t>NIPLE, EM FERRO GALVANIZADO, DN 80 (3"), CONEXÃO ROSQUEADA, INSTALADO EM PRUMADAS - FORNECIMENTO E INSTALAÇÃO. AF_10/2020</t>
  </si>
  <si>
    <t>147,14</t>
  </si>
  <si>
    <t>LUVA, EM FERRO GALVANIZADO, DN 80 (3"), CONEXÃO ROSQUEADA, INSTALADO EM PRUMADAS - FORNECIMENTO E INSTALAÇÃO. AF_10/2020</t>
  </si>
  <si>
    <t>157,35</t>
  </si>
  <si>
    <t>JOELHO 45 GRAUS, EM FERRO GALVANIZADO, DN 50 (2"), CONEXÃO ROSQUEADA, INSTALADO EM PRUMADAS - FORNECIMENTO E INSTALAÇÃO. AF_10/2020</t>
  </si>
  <si>
    <t>120,86</t>
  </si>
  <si>
    <t>JOELHO 90 GRAUS, EM FERRO GALVANIZADO, DN 50 (2"), CONEXÃO ROSQUEADA, INSTALADO EM PRUMADAS - FORNECIMENTO E INSTALAÇÃO. AF_10/2020</t>
  </si>
  <si>
    <t>118,31</t>
  </si>
  <si>
    <t>JOELHO 45 GRAUS, EM FERRO GALVANIZADO, DN 65 (2 1/2"), CONEXÃO ROSQUEADA, INSTALADO EM PRUMADAS - FORNECIMENTO E INSTALAÇÃO. AF_10/2020</t>
  </si>
  <si>
    <t>180,78</t>
  </si>
  <si>
    <t>JOELHO 90 GRAUS, EM FERRO GALVANIZADO, DN 65 (2 1/2"), CONEXÃO ROSQUEADA, INSTALADO EM PRUMADAS - FORNECIMENTO E INSTALAÇÃO. AF_10/2020</t>
  </si>
  <si>
    <t>169,55</t>
  </si>
  <si>
    <t>JOELHO 45 GRAUS, EM FERRO GALVANIZADO, DN 80 (3"), CONEXÃO ROSQUEADA, INSTALADO EM PRUMADAS - FORNECIMENTO E INSTALAÇÃO. AF_10/2020</t>
  </si>
  <si>
    <t>238,36</t>
  </si>
  <si>
    <t>JOELHO 90 GRAUS, EM FERRO GALVANIZADO, DN 80 (3"), CONEXÃO ROSQUEADA, INSTALADO EM PRUMADAS - FORNECIMENTO E INSTALAÇÃO. AF_10/2020</t>
  </si>
  <si>
    <t>216,72</t>
  </si>
  <si>
    <t>TÊ, EM FERRO GALVANIZADO, DN 50 (2"), CONEXÃO ROSQUEADA, INSTALADO EM PRUMADAS - FORNECIMENTO E INSTALAÇÃO. AF_10/2020</t>
  </si>
  <si>
    <t>157,68</t>
  </si>
  <si>
    <t>TÊ, EM FERRO GALVANIZADO, DN 65 (2 1/2"), CONEXÃO ROSQUEADA, INSTALADO EM PRUMADAS - FORNECIMENTO E INSTALAÇÃO. AF_10/2020</t>
  </si>
  <si>
    <t>231,71</t>
  </si>
  <si>
    <t>TÊ, EM FERRO GALVANIZADO, DN 80 (3"), CONEXÃO ROSQUEADA, INSTALADO EM PRUMADAS - FORNECIMENTO E INSTALAÇÃO. AF_10/2020</t>
  </si>
  <si>
    <t>286,88</t>
  </si>
  <si>
    <t>NIPLE, EM FERRO GALVANIZADO, DN 25 (1"), CONEXÃO ROSQUEADA, INSTALADO EM REDE DE ALIMENTAÇÃO PARA HIDRANTE - FORNECIMENTO E INSTALAÇÃO. AF_10/2020</t>
  </si>
  <si>
    <t>44,62</t>
  </si>
  <si>
    <t>LUVA, EM FERRO GALVANIZADO, DN 25 (1"), CONEXÃO ROSQUEADA, INSTALADO EM REDE DE ALIMENTAÇÃO PARA HIDRANTE - FORNECIMENTO E INSTALAÇÃO. AF_10/2020</t>
  </si>
  <si>
    <t>46,68</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</si>
  <si>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</si>
  <si>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</si>
  <si>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55,50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</si>
  <si>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</si>
  <si>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</si>
  <si>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63,41</t>
  </si>
  <si>
    <t>NIPLE, EM FERRO GALVANIZADO, DN 50 (2"), CONEXÃO ROSQUEADA, INSTALADO EM REDE DE ALIMENTAÇÃO PARA HIDRANTE - FORNECIMENTO E INSTALAÇÃO. AF_10/2020</t>
  </si>
  <si>
    <t>81,13</t>
  </si>
  <si>
    <t>LUVA, EM FERRO GALVANIZADO, DN 50 (2"), CONEXÃO ROSQUEADA, INSTALADO EM REDE DE ALIMENTAÇÃO PARA HIDRANTE - FORNECIMENTO E INSTALAÇÃO. AF_10/2020</t>
  </si>
  <si>
    <t>81,10</t>
  </si>
  <si>
    <t>NIPLE, EM FERRO GALVANIZADO, DN 65 (2 1/2"), CONEXÃO ROSQUEADA, INSTALADO EM REDE DE ALIMENTAÇÃO PARA HIDRANTE - FORNECIMENTO E INSTALAÇÃO. AF_10/2020</t>
  </si>
  <si>
    <t>107,98</t>
  </si>
  <si>
    <t>LUVA, EM FERRO GALVANIZADO, DN 65 (2 1/2"), CONEXÃO ROSQUEADA, INSTALADO EM REDE DE ALIMENTAÇÃO PARA HIDRANTE - FORNECIMENTO E INSTALAÇÃO. AF_10/2020</t>
  </si>
  <si>
    <t>119,45</t>
  </si>
  <si>
    <t>NIPLE, EM FERRO GALVANIZADO, DN 80 (3"), CONEXÃO ROSQUEADA, INSTALADO EM REDE DE ALIMENTAÇÃO PARA HIDRANTE - FORNECIMENTO E INSTALAÇÃO. AF_10/2020</t>
  </si>
  <si>
    <t>151,63</t>
  </si>
  <si>
    <t>LUVA, EM FERRO GALVANIZADO, DN 80 (3"), CONEXÃO ROSQUEADA, INSTALADO EM REDE DE ALIMENTAÇÃO PARA HIDRANTE - FORNECIMENTO E INSTALAÇÃO. AF_10/2020</t>
  </si>
  <si>
    <t>161,84</t>
  </si>
  <si>
    <t>JOELHO 45 GRAUS, EM FERRO GALVANIZADO, DN 25 (1"), CONEXÃO ROSQUEADA, INSTALADO EM REDE DE ALIMENTAÇÃO PARA HIDRANTE - FORNECIMENTO E INSTALAÇÃO. AF_10/2020</t>
  </si>
  <si>
    <t>67,57</t>
  </si>
  <si>
    <t>JOELHO 90 GRAUS, EM FERRO GALVANIZADO, DN 25 (1"), CONEXÃO ROSQUEADA, INSTALADO EM REDE DE ALIMENTAÇÃO PARA HIDRANTE - FORNECIMENTO E INSTALAÇÃO. AF_10/2020</t>
  </si>
  <si>
    <t>64,83</t>
  </si>
  <si>
    <t>JOELHO 45 GRAUS, EM FERRO GALVANIZADO, DN 32 (1 1/4"), CONEXÃO ROSQUEADA, INSTALADO EM REDE DE ALIMENTAÇÃO PARA HIDRANTE - FORNECIMENTO E INSTALAÇÃO. AF_10/2020</t>
  </si>
  <si>
    <t>84,34</t>
  </si>
  <si>
    <t>JOELHO 90 GRAUS, EM FERRO GALVANIZADO, DN 32 (1 1/4"), CONEXÃO ROSQUEADA, INSTALADO EM REDE DE ALIMENTAÇÃO PARA HIDRANTE - FORNECIMENTO E INSTALAÇÃO. AF_10/2020</t>
  </si>
  <si>
    <t>78,89</t>
  </si>
  <si>
    <t>JOELHO 45 GRAUS, EM FERRO GALVANIZADO, DN 40 (1 1/2"), CONEXÃO ROSQUEADA, INSTALADO EM REDE DE ALIMENTAÇÃO PARA HIDRANTE - FORNECIMENTO E INSTALAÇÃO. AF_10/2020</t>
  </si>
  <si>
    <t>96,44</t>
  </si>
  <si>
    <t>JOELHO 90 GRAUS, EM FERRO GALVANIZADO, DN 40 (1 1/2"), CONEXÃO ROSQUEADA, INSTALADO EM REDE DE ALIMENTAÇÃO PARA HIDRANTE - FORNECIMENTO E INSTALAÇÃO. AF_10/2020</t>
  </si>
  <si>
    <t>92,68</t>
  </si>
  <si>
    <t>JOELHO 45 GRAUS, EM FERRO GALVANIZADO, DN 50 (2"), CONEXÃO ROSQUEADA, INSTALADO EM REDE DE ALIMENTAÇÃO PARA HIDRANTE - FORNECIMENTO E INSTALAÇÃO. AF_10/2020</t>
  </si>
  <si>
    <t>120,73</t>
  </si>
  <si>
    <t>JOELHO 90 GRAUS, EM FERRO GALVANIZADO, DN 50 (2"), CONEXÃO ROSQUEADA, INSTALADO EM REDE DE ALIMENTAÇÃO PARA HIDRANTE - FORNECIMENTO E INSTALAÇÃO. AF_10/2020</t>
  </si>
  <si>
    <t>118,18</t>
  </si>
  <si>
    <t>JOELHO 45 GRAUS, EM FERRO GALVANIZADO, DN 65 (2 1/2"), CONEXÃO ROSQUEADA, INSTALADO EM REDE DE ALIMENTAÇÃO PARA HIDRANTE - FORNECIMENTO E INSTALAÇÃO. AF_10/2020</t>
  </si>
  <si>
    <t>184,12</t>
  </si>
  <si>
    <t>JOELHO 90 GRAUS, EM FERRO GALVANIZADO, DN 65 (2 1/2"), CONEXÃO ROSQUEADA, INSTALADO EM REDE DE ALIMENTAÇÃO PARA HIDRANTE - FORNECIMENTO E INSTALAÇÃO. AF_10/2020</t>
  </si>
  <si>
    <t>172,89</t>
  </si>
  <si>
    <t>JOELHO 45 GRAUS, EM FERRO GALVANIZADO, CONEXÃO ROSQUEADA, DN 80 (3"), INSTALADO EM REDE DE ALIMENTAÇÃO PARA HIDRANTE - FORNECIMENTO E INSTALAÇÃO. AF_10/2020</t>
  </si>
  <si>
    <t>245,10</t>
  </si>
  <si>
    <t>JOELHO 90 GRAUS, EM FERRO GALVANIZADO, CONEXÃO ROSQUEADA, DN 80 (3"), INSTALADO EM REDE DE ALIMENTAÇÃO PARA HIDRANTE - FORNECIMENTO E INSTALAÇÃO. AF_10/2020</t>
  </si>
  <si>
    <t>223,46</t>
  </si>
  <si>
    <t>TÊ, EM FERRO GALVANIZADO, CONEXÃO ROSQUEADA, DN 25 (1"), INSTALADO EM REDE DE ALIMENTAÇÃO PARA HIDRANTE - FORNECIMENTO E INSTALAÇÃO. AF_10/2020</t>
  </si>
  <si>
    <t>87,45</t>
  </si>
  <si>
    <t>TÊ, EM FERRO GALVANIZADO, CONEXÃO ROSQUEADA, DN 32 (1 1/4"), INSTALADO EM REDE DE ALIMENTAÇÃO PARA HIDRANTE - FORNECIMENTO E INSTALAÇÃO. AF_10/2020</t>
  </si>
  <si>
    <t>105,86</t>
  </si>
  <si>
    <t>TÊ, EM FERRO GALVANIZADO, CONEXÃO ROSQUEADA, DN 40 (1 1/2"), INSTALADO EM REDE DE ALIMENTAÇÃO PARA HIDRANTE - FORNECIMENTO E INSTALAÇÃO. AF_10/2020</t>
  </si>
  <si>
    <t>122,11</t>
  </si>
  <si>
    <t>TÊ, EM FERRO GALVANIZADO, CONEXÃO ROSQUEADA, DN 50 (2"), INSTALADO EM REDE DE ALIMENTAÇÃO PARA HIDRANTE - FORNECIMENTO E INSTALAÇÃO. AF_10/2020</t>
  </si>
  <si>
    <t>157,49</t>
  </si>
  <si>
    <t>TÊ, EM FERRO GALVANIZADO, CONEXÃO ROSQUEADA, DN 65 (2 1/2"), INSTALADO EM REDE DE ALIMENTAÇÃO PARA HIDRANTE - FORNECIMENTO E INSTALAÇÃO. AF_10/2020</t>
  </si>
  <si>
    <t>236,08</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</si>
  <si>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</si>
  <si>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</si>
  <si>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32,50</t>
  </si>
  <si>
    <t>LUVA, EM FERRO GALVANIZADO, CONEXÃO ROSQUEADA, DN 25 (1"), INSTALADO EM REDE DE ALIMENTAÇÃO PARA SPRINKLER - FORNECIMENTO E INSTALAÇÃO. AF_10/2020</t>
  </si>
  <si>
    <t>34,56</t>
  </si>
  <si>
    <t>NIPLE, EM FERRO GALVANIZADO, CONEXÃO ROSQUEADA, DN 32 (1 1/4"), INSTALADO EM REDE DE ALIMENTAÇÃO PARA SPRINKLER - FORNECIMENTO E INSTALAÇÃO. AF_10/2020</t>
  </si>
  <si>
    <t>39,79</t>
  </si>
  <si>
    <t>LUVA, EM FERRO GALVANIZADO, CONEXÃO ROSQUEADA, DN 32 (1 1/4"), INSTALADO EM REDE DE ALIMENTAÇÃO PARA SPRINKLER - FORNECIMENTO E INSTALAÇÃO. AF_10/2020</t>
  </si>
  <si>
    <t>41,72</t>
  </si>
  <si>
    <t>NIPLE, EM FERRO GALVANIZADO, CONEXÃO ROSQUEADA, DN 40 (1 1/2"), INSTALADO EM REDE DE ALIMENTAÇÃO PARA SPRINKLER - FORNECIMENTO E INSTALAÇÃO. AF_10/2020</t>
  </si>
  <si>
    <t>47,32</t>
  </si>
  <si>
    <t>LUVA, EM FERRO GALVANIZADO, CONEXÃO ROSQUEADA, DN 40 (1 1/2"), INSTALADO EM REDE DE ALIMENTAÇÃO PARA SPRINKLER - FORNECIMENTO E INSTALAÇÃO. AF_10/2020</t>
  </si>
  <si>
    <t>47,69</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</si>
  <si>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</si>
  <si>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</si>
  <si>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63,01</t>
  </si>
  <si>
    <t>NIPLE, EM FERRO GALVANIZADO, CONEXÃO ROSQUEADA, DN 65 (2 1/2"), INSTALADO EM REDE DE ALIMENTAÇÃO PARA SPRINKLER - FORNECIMENTO E INSTALAÇÃO. AF_10/2020</t>
  </si>
  <si>
    <t>86,31</t>
  </si>
  <si>
    <t>LUVA, EM FERRO GALVANIZADO, CONEXÃO ROSQUEADA, DN 65 (2 1/2"), INSTALADO EM REDE DE ALIMENTAÇÃO PARA SPRINKLER - FORNECIMENTO E INSTALAÇÃO. AF_10/2020</t>
  </si>
  <si>
    <t>97,78</t>
  </si>
  <si>
    <t>NIPLE, EM FERRO GALVANIZADO, CONEXÃO ROSQUEADA, DN 80 (3"), INSTALADO EM REDE DE ALIMENTAÇÃO PARA SPRINKLER - FORNECIMENTO E INSTALAÇÃO. AF_10/2020</t>
  </si>
  <si>
    <t>126,43</t>
  </si>
  <si>
    <t>LUVA, EM FERRO GALVANIZADO, CONEXÃO ROSQUEADA, DN 80 (3"), INSTALADO EM REDE DE ALIMENTAÇÃO PARA SPRINKLER - FORNECIMENTO E INSTALAÇÃO. AF_10/2020</t>
  </si>
  <si>
    <t>136,64</t>
  </si>
  <si>
    <t>JOELHO 45 GRAUS, EM FERRO GALVANIZADO, CONEXÃO ROSQUEADA, DN 25 (1"), INSTALADO EM REDE DE ALIMENTAÇÃO PARA SPRINKLER - FORNECIMENTO E INSTALAÇÃO. AF_10/2020</t>
  </si>
  <si>
    <t>49,35</t>
  </si>
  <si>
    <t>JOELHO 90 GRAUS, EM FERRO GALVANIZADO, CONEXÃO ROSQUEADA, DN 25 (1"), INSTALADO EM REDE DE ALIMENTAÇÃO PARA SPRINKLER - FORNECIMENTO E INSTALAÇÃO. AF_10/2020</t>
  </si>
  <si>
    <t>46,61</t>
  </si>
  <si>
    <t>JOELHO 45 GRAUS, EM FERRO GALVANIZADO, CONEXÃO ROSQUEADA, DN 32 (1 1/4"), INSTALADO EM REDE DE ALIMENTAÇÃO PARA SPRINKLER - FORNECIMENTO E INSTALAÇÃO. AF_10/2020</t>
  </si>
  <si>
    <t>63,69</t>
  </si>
  <si>
    <t>JOELHO 90 GRAUS, EM FERRO GALVANIZADO, CONEXÃO ROSQUEADA, DN 32 (1 1/4"), INSTALADO EM REDE DE ALIMENTAÇÃO PARA SPRINKLER - FORNECIMENTO E INSTALAÇÃO. AF_10/2020</t>
  </si>
  <si>
    <t>58,24</t>
  </si>
  <si>
    <t>JOELHO 45 GRAUS, EM FERRO GALVANIZADO, CONEXÃO ROSQUEADA, DN 40 (1 1/2"), INSTALADO EM REDE DE ALIMENTAÇÃO PARA SPRINKLER - FORNECIMENTO E INSTALAÇÃO. AF_10/2020</t>
  </si>
  <si>
    <t>72,91</t>
  </si>
  <si>
    <t>JOELHO 90 GRAUS, EM FERRO GALVANIZADO, CONEXÃO ROSQUEADA, DN 40 (1 1/2"), INSTALADO EM REDE DE ALIMENTAÇÃO PARA SPRINKLER - FORNECIMENTO E INSTALAÇÃO. AF_10/2020</t>
  </si>
  <si>
    <t>69,15</t>
  </si>
  <si>
    <t>JOELHO 45 GRAUS, EM FERRO GALVANIZADO, CONEXÃO ROSQUEADA, DN 50 (2"), INSTALADO EM REDE DE ALIMENTAÇÃO PARA SPRINKLER - FORNECIMENTO E INSTALAÇÃO. AF_10/2020</t>
  </si>
  <si>
    <t>93,67</t>
  </si>
  <si>
    <t>JOELHO 90 GRAUS, EM FERRO GALVANIZADO, CONEXÃO ROSQUEADA, DN 50 (2"), INSTALADO EM REDE DE ALIMENTAÇÃO PARA SPRINKLER - FORNECIMENTO E INSTALAÇÃO. AF_10/2020</t>
  </si>
  <si>
    <t>91,12</t>
  </si>
  <si>
    <t>JOELHO 45 GRAUS, EM FERRO GALVANIZADO, CONEXÃO ROSQUEADA, DN 65 (2 1/2"), INSTALADO EM REDE DE ALIMENTAÇÃO PARA SPRINKLER - FORNECIMENTO E INSTALAÇÃO. AF_10/2020</t>
  </si>
  <si>
    <t>151,67</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</si>
  <si>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</si>
  <si>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</si>
  <si>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207,33</t>
  </si>
  <si>
    <t>JOELHO 90 GRAUS, EM FERRO GALVANIZADO, CONEXÃO ROSQUEADA, DN 80 (3"), INSTALADO EM REDE DE ALIMENTAÇÃO PARA SPRINKLER - FORNECIMENTO E INSTALAÇÃO. AF_10/2020</t>
  </si>
  <si>
    <t>185,69</t>
  </si>
  <si>
    <t>TÊ, EM FERRO GALVANIZADO, CONEXÃO ROSQUEADA, DN 25 (1"), INSTALADO EM REDE DE ALIMENTAÇÃO PARA SPRINKLER - FORNECIMENTO E INSTALAÇÃO. AF_10/2020</t>
  </si>
  <si>
    <t>63,14</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</si>
  <si>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</si>
  <si>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</si>
  <si>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90,75</t>
  </si>
  <si>
    <t>TÊ, EM FERRO GALVANIZADO, CONEXÃO ROSQUEADA, DN 50 (2"), INSTALADO EM REDE DE ALIMENTAÇÃO PARA SPRINKLER - FORNECIMENTO E INSTALAÇÃO. AF_10/2020</t>
  </si>
  <si>
    <t>121,38</t>
  </si>
  <si>
    <t>TÊ, EM FERRO GALVANIZADO, CONEXÃO ROSQUEADA, DN 65 (2 1/2"), INSTALADO EM REDE DE ALIMENTAÇÃO PARA SPRINKLER - FORNECIMENTO E INSTALAÇÃO. AF_10/2020</t>
  </si>
  <si>
    <t>192,85</t>
  </si>
  <si>
    <t>TÊ, EM FERRO GALVANIZADO, CONEXÃO ROSQUEADA, DN 80 (3"), INSTALADO EM REDE DE ALIMENTAÇÃO PARA SPRINKLER - FORNECIMENTO E INSTALAÇÃO. AF_10/2020</t>
  </si>
  <si>
    <t>245,46</t>
  </si>
  <si>
    <t>NIPLE, EM FERRO GALVANIZADO, CONEXÃO ROSQUEADA, DN 15 (1/2"), INSTALADO EM RAMAIS E SUB-RAMAIS DE GÁS - FORNECIMENTO E INSTALAÇÃO. AF_10/2020</t>
  </si>
  <si>
    <t>17,59</t>
  </si>
  <si>
    <t>LUVA, EM FERRO GALVANIZADO, CONEXÃO ROSQUEADA, DN 15 (1/2"), INSTALADO EM RAMAIS E SUB-RAMAIS DE GÁS - FORNECIMENTO E INSTALAÇÃO. AF_10/2020</t>
  </si>
  <si>
    <t>18,05</t>
  </si>
  <si>
    <t>NIPLE, EM FERRO GALVANIZADO, CONEXÃO ROSQUEADA, DN 20 (3/4"), INSTALADO EM RAMAIS E SUB-RAMAIS DE GÁS - FORNECIMENTO E INSTALAÇÃO. AF_10/2020</t>
  </si>
  <si>
    <t>28,06</t>
  </si>
  <si>
    <t>LUVA, EM FERRO GALVANIZADO, CONEXÃO ROSQUEADA, DN 20 (3/4"), INSTALADO EM RAMAIS E SUB-RAMAIS DE GÁS - FORNECIMENTO E INSTALAÇÃO. AF_10/2020</t>
  </si>
  <si>
    <t>28,52</t>
  </si>
  <si>
    <t>NIPLE, EM FERRO GALVANIZADO, CONEXÃO ROSQUEADA, DN 25 (1"), INSTALADO EM RAMAIS E SUB-RAMAIS DE GÁS - FORNECIMENTO E INSTALAÇÃO. AF_10/2020</t>
  </si>
  <si>
    <t>44,11</t>
  </si>
  <si>
    <t>LUVA, EM FERRO GALVANIZADO, CONEXÃO ROSQUEADA, DN 25 (1"), INSTALADO EM RAMAIS E SUB-RAMAIS DE GÁS - FORNECIMENTO E INSTALAÇÃO. AF_10/2020</t>
  </si>
  <si>
    <t>46,17</t>
  </si>
  <si>
    <t>JOELHO 45 GRAUS, EM FERRO GALVANIZADO, CONEXÃO ROSQUEADA, DN 15 (1/2"), INSTALADO EM RAMAIS E SUB-RAMAIS DE GÁS - FORNECIMENTO E INSTALAÇÃO. AF_10/2020</t>
  </si>
  <si>
    <t>26,03</t>
  </si>
  <si>
    <t>JOELHO 90 GRAUS, EM FERRO GALVANIZADO, CONEXÃO ROSQUEADA, DN 15 (1/2"), INSTALADO EM RAMAIS E SUB-RAMAIS DE GÁS - FORNECIMENTO E INSTALAÇÃO. AF_10/2020</t>
  </si>
  <si>
    <t>24,54</t>
  </si>
  <si>
    <t>JOELHO 45 GRAUS, EM FERRO GALVANIZADO, CONEXÃO ROSQUEADA, DN 20 (3/4"), INSTALADO EM RAMAIS E SUB-RAMAIS DE GÁS - FORNECIMENTO E INSTALAÇÃO. AF_10/2020</t>
  </si>
  <si>
    <t>42,62</t>
  </si>
  <si>
    <t>JOELHO 90 GRAUS, EM FERRO GALVANIZADO, CONEXÃO ROSQUEADA, DN 20 (3/4"), INSTALADO EM RAMAIS E SUB-RAMAIS DE GÁS - FORNECIMENTO E INSTALAÇÃO. AF_10/2020</t>
  </si>
  <si>
    <t>40,40</t>
  </si>
  <si>
    <t>JOELHO 45 GRAUS, EM FERRO GALVANIZADO, CONEXÃO ROSQUEADA, DN 25 (1"), INSTALADO EM RAMAIS E SUB-RAMAIS DE GÁS - FORNECIMENTO E INSTALAÇÃO. AF_10/2020</t>
  </si>
  <si>
    <t>66,86</t>
  </si>
  <si>
    <t>JOELHO 90 GRAUS, EM FERRO GALVANIZADO, CONEXÃO ROSQUEADA, DN 25 (1"), INSTALADO EM RAMAIS E SUB-RAMAIS DE GÁS - FORNECIMENTO E INSTALAÇÃO. AF_10/2020</t>
  </si>
  <si>
    <t>64,12</t>
  </si>
  <si>
    <t>TÊ, EM FERRO GALVANIZADO, CONEXÃO ROSQUEADA, DN 15 (1/2"), INSTALADO EM RAMAIS E SUB-RAMAIS DE GÁS - FORNECIMENTO E INSTALAÇÃO. AF_10/2020</t>
  </si>
  <si>
    <t>33,01</t>
  </si>
  <si>
    <t>TÊ, EM FERRO GALVANIZADO, CONEXÃO ROSQUEADA, DN 20 (3/4"), INSTALADO EM RAMAIS E SUB-RAMAIS DE GÁS - FORNECIMENTO E INSTALAÇÃO. AF_10/2020</t>
  </si>
  <si>
    <t>53,40</t>
  </si>
  <si>
    <t>TÊ, EM FERRO GALVANIZADO, CONEXÃO ROSQUEADA, DN 25 (1"), INSTALADO EM RAMAIS E SUB-RAMAIS DE GÁS - FORNECIMENTO E INSTALAÇÃO. AF_10/2020</t>
  </si>
  <si>
    <t>86,49</t>
  </si>
  <si>
    <t>UNIÃO, EM FERRO GALVANIZADO, DN 50 (2"), CONEXÃO ROSQUEADA, INSTALADO EM PRUMADAS - FORNECIMENTO E INSTALAÇÃO. AF_10/2020</t>
  </si>
  <si>
    <t>155,66</t>
  </si>
  <si>
    <t>UNIÃO, EM FERRO GALVANIZADO, DN 65 (2 1/2"), CONEXÃO ROSQUEADA, INSTALADO EM PRUMADAS - FORNECIMENTO E INSTALAÇÃO. AF_10/2020</t>
  </si>
  <si>
    <t>233,86</t>
  </si>
  <si>
    <t>UNIÃO, EM FERRO GALVANIZADO, DN 80 (3"), CONEXÃO ROSQUEADA, INSTALADO EM PRUMADAS - FORNECIMENTO E INSTALAÇÃO. AF_10/2020</t>
  </si>
  <si>
    <t>340,89</t>
  </si>
  <si>
    <t>UNIÃO, EM FERRO GALVANIZADO, DN 25 (1"), CONEXÃO ROSQUEADA, INSTALADO EM REDE DE ALIMENTAÇÃO PARA HIDRANTE - FORNECIMENTO E INSTALAÇÃO. AF_10/2020</t>
  </si>
  <si>
    <t>68,85</t>
  </si>
  <si>
    <t>UNIÃO, EM FERRO GALVANIZADO, DN 32 (1 1/4"), CONEXÃO ROSQUEADA, INSTALADO EM REDE DE ALIMENTAÇÃO PARA HIDRANTE - FORNECIMENTO E INSTALAÇÃO. AF_10/2020</t>
  </si>
  <si>
    <t>96,71</t>
  </si>
  <si>
    <t>UNIÃO, EM FERRO GALVANIZADO, DN 40 (1 1/2"), CONEXÃO ROSQUEADA, INSTALADO EM REDE DE ALIMENTAÇÃO PARA HIDRANTE - FORNECIMENTO E INSTALAÇÃO. AF_10/2020</t>
  </si>
  <si>
    <t>115,13</t>
  </si>
  <si>
    <t>UNIÃO, EM FERRO GALVANIZADO, DN 50 (2"), CONEXÃO ROSQUEADA, INSTALADO EM REDE DE ALIMENTAÇÃO PARA HIDRANTE - FORNECIMENTO E INSTALAÇÃO. AF_10/2020</t>
  </si>
  <si>
    <t>155,59</t>
  </si>
  <si>
    <t>UNIÃO, EM FERRO GALVANIZADO, DN 65 (2 1/2"), CONEXÃO ROSQUEADA, INSTALADO EM REDE DE ALIMENTAÇÃO PARA HIDRANTE - FORNECIMENTO E INSTALAÇÃO. AF_10/2020</t>
  </si>
  <si>
    <t>236,04</t>
  </si>
  <si>
    <t>UNIÃO, EM FERRO GALVANIZADO, DN 80 (3"), CONEXÃO ROSQUEADA, INSTALADO EM REDE DE ALIMENTAÇÃO PARA HIDRANTE - FORNECIMENTO E INSTALAÇÃO. AF_10/2020</t>
  </si>
  <si>
    <t>345,38</t>
  </si>
  <si>
    <t>UNIÃO, EM FERRO GALVANIZADO, CONEXÃO ROSQUEADA, DN 25 (1"), INSTALADO EM REDE DE ALIMENTAÇÃO PARA SPRINKLER - FORNECIMENTO E INSTALAÇÃO. AF_10/2020</t>
  </si>
  <si>
    <t>56,73</t>
  </si>
  <si>
    <t>UNIÃO, EM FERRO GALVANIZADO, CONEXÃO ROSQUEADA, DN 32 (1 1/4"), INSTALADO EM REDE DE ALIMENTAÇÃO PARA SPRINKLER - FORNECIMENTO E INSTALAÇÃO. AF_10/2020</t>
  </si>
  <si>
    <t>82,93</t>
  </si>
  <si>
    <t>UNIÃO, EM FERRO GALVANIZADO, CONEXÃO ROSQUEADA, DN 40 (1 1/2"), INSTALADO EM REDE DE ALIMENTAÇÃO PARA SPRINKLER - FORNECIMENTO E INSTALAÇÃO. AF_10/2020</t>
  </si>
  <si>
    <t>99,41</t>
  </si>
  <si>
    <t>UNIÃO, EM FERRO GALVANIZADO, CONEXÃO ROSQUEADA, DN 50 (2"), INSTALADO EM REDE DE ALIMENTAÇÃO PARA SPRINKLER - FORNECIMENTO E INSTALAÇÃO. AF_10/2020</t>
  </si>
  <si>
    <t>137,50</t>
  </si>
  <si>
    <t>UNIÃO, EM FERRO GALVANIZADO, CONEXÃO ROSQUEADA, DN 65 (2 1/2"), INSTALADO EM REDE DE ALIMENTAÇÃO PARA SPRINKLER - FORNECIMENTO E INSTALAÇÃO. AF_10/2020</t>
  </si>
  <si>
    <t>214,37</t>
  </si>
  <si>
    <t>UNIÃO, EM FERRO GALVANIZADO, CONEXÃO ROSQUEADA, DN 80 (3"), INSTALADO EM REDE DE ALIMENTAÇÃO PARA SPRINKLER - FORNECIMENTO E INSTALAÇÃO. AF_10/2020</t>
  </si>
  <si>
    <t>320,18</t>
  </si>
  <si>
    <t>UNIÃO, EM FERRO GALVANIZADO, CONEXÃO ROSQUEADA, DN 15 (1/2"), INSTALADO EM RAMAIS E SUB-RAMAIS DE GÁS - FORNECIMENTO E INSTALAÇÃO. AF_10/2020</t>
  </si>
  <si>
    <t>38,40</t>
  </si>
  <si>
    <t>UNIÃO, EM FERRO GALVANIZADO, CONEXÃO ROSQUEADA, DN 20 (3/4"), INSTALADO EM RAMAIS E SUB-RAMAIS DE GÁS - FORNECIMENTO E INSTALAÇÃO. AF_10/2020</t>
  </si>
  <si>
    <t>55,22</t>
  </si>
  <si>
    <t>UNIÃO, EM FERRO GALVANIZADO, CONEXÃO ROSQUEADA, DN 25 (1"), INSTALADO EM RAMAIS E SUB-RAMAIS DE GÁS - FORNECIMENTO E INSTALAÇÃO. AF_10/2020</t>
  </si>
  <si>
    <t>68,34</t>
  </si>
  <si>
    <t>LUVA DE REDUÇÃO, EM FERRO GALVANIZADO, 2" X 1 1/2", CONEXÃO ROSQUEADA, INSTALADO EM PRUMADAS - FORNECIMENTO E INSTALAÇÃO. AF_10/2020</t>
  </si>
  <si>
    <t>85,50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</si>
  <si>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</si>
  <si>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</si>
  <si>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</si>
  <si>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122,12</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</si>
  <si>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</si>
  <si>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</si>
  <si>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</si>
  <si>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165,81</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</si>
  <si>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</si>
  <si>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</si>
  <si>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46,51</t>
  </si>
  <si>
    <t>LUVA DE REDUÇÃO, EM FERRO GALVANIZADO, 1" X 3/4", CONEXÃO ROSQUEADA, INSTALADO EM REDE DE ALIMENTAÇÃO PARA HIDRANTE - FORNECIMENTO E INSTALAÇÃO. AF_10/2020</t>
  </si>
  <si>
    <t>46,80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</si>
  <si>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</si>
  <si>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</si>
  <si>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57,02</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</si>
  <si>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</si>
  <si>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</si>
  <si>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65,01</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</si>
  <si>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</si>
  <si>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</si>
  <si>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</si>
  <si>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</si>
  <si>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</si>
  <si>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</si>
  <si>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124,30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</si>
  <si>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</si>
  <si>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</si>
  <si>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170,30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</si>
  <si>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</si>
  <si>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</si>
  <si>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34,39</t>
  </si>
  <si>
    <t>LUVA DE REDUÇÃO, EM FERRO GALVANIZADO, 1" X 3/4", CONEXÃO ROSQUEADA, INSTALADO EM REDE DE ALIMENTAÇÃO PARA SPRINKLER - FORNECIMENTO E INSTALAÇÃO. AF_10/2020</t>
  </si>
  <si>
    <t>34,68</t>
  </si>
  <si>
    <t>LUVA DE REDUÇÃO, EM FERRO GALVANIZADO, 1 1/4" X 1", CONEXÃO ROSQUEADA, INSTALADO EM REDE DE ALIMENTAÇÃO PARA SPRINKLER - FORNECIMENTO E INSTALAÇÃO. AF_10/2020</t>
  </si>
  <si>
    <t>43,25</t>
  </si>
  <si>
    <t>LUVA DE REDUÇÃO, EM FERRO GALVANIZADO, 1 1/4" X 1/2", CONEXÃO ROSQUEADA, INSTALADO EM REDE DE ALIMENTAÇÃO PARA SPRINKLER - FORNECIMENTO E INSTALAÇÃO. AF_10/2020</t>
  </si>
  <si>
    <t>43,24</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</si>
  <si>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</si>
  <si>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</si>
  <si>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49,29</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</si>
  <si>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</si>
  <si>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</si>
  <si>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</si>
  <si>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67,34</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</si>
  <si>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</si>
  <si>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</si>
  <si>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</si>
  <si>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102,63</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</si>
  <si>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</si>
  <si>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</si>
  <si>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145,10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</si>
  <si>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</si>
  <si>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</si>
  <si>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30,01</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</si>
  <si>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</si>
  <si>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</si>
  <si>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480,79</t>
  </si>
  <si>
    <t>CONECTOR EM BRONZE/LATÃO, DN 22 MM X 3/4", SEM ANEL DE SOLDA, BOLSA X ROSCA F, INSTALADO EM PRUMADA DE HIDRÁULICA PREDIAL - FORNECIMENTO E INSTALAÇÃO. AF_04/2022</t>
  </si>
  <si>
    <t>22,27</t>
  </si>
  <si>
    <t>CURVA DE TRANSPOSIÇÃO EM BRONZE/LATÃO, DN 22 MM, SEM ANEL DE SOLDA, BOLSA X BOLSA, INSTALADO EM PRUMADA DE HIDRÁULICA PREDIAL - FORNECIMENTO E INSTALAÇÃO. AF_04/2022</t>
  </si>
  <si>
    <t>42,58</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</si>
  <si>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</si>
  <si>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</si>
  <si>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14,19</t>
  </si>
  <si>
    <t>JUNTA DE EXPANSÃO EM COBRE, DN 28 MM, PONTA X PONTA, INSTALADO EM PRUMADA DE HIDRÁULICA PREDIAL - FORNECIMENTO E INSTALAÇÃO. AF_04/2022</t>
  </si>
  <si>
    <t>529,15</t>
  </si>
  <si>
    <t>CONECTOR EM BRONZE/LATÃO, DN 28 MM X 1/2", SEM ANEL DE SOLDA, BOLSA X ROSCA F, INSTALADO EM PRUMADA DE HIDRÁULICA PREDIAL - FORNECIMENTO E INSTALAÇÃO. AF_04/2022</t>
  </si>
  <si>
    <t>28,40</t>
  </si>
  <si>
    <t>CURVA DE TRANSPOSIÇÃO EM BRONZE/LATÃO, DN 28 MM, SEM ANEL DE SOLDA, BOLSA X BOLSA, INSTALADO EM PRUMADA DE HIDRÁULICA PREDIAL - FORNECIMENTO E INSTALAÇÃO. AF_04/2022</t>
  </si>
  <si>
    <t>74,12</t>
  </si>
  <si>
    <t>LUVA PASSANTE EM COBRE, DN 35 MM, SEM ANEL DE SOLDA, INSTALADO EM PRUMADA DE HIDRÁULICA PREDIAL - FORNECIMENTO E INSTALAÇÃO. AF_04/2022</t>
  </si>
  <si>
    <t>31,28</t>
  </si>
  <si>
    <t>BUCHA DE REDUÇÃO EM COBRE, DN 35 MM X 28 MM, SEM ANEL DE SOLDA, PONTA X BOLSA, INSTALADO EM PRUMADA DE HIDRÁULICA PREDIAL - FORNECIMENTO E INSTALAÇÃO. AF_04/2022</t>
  </si>
  <si>
    <t>26,49</t>
  </si>
  <si>
    <t>JUNTA DE EXPANSÃO EM BRONZE/LATÃO, DN 35 MM, PONTA X PONTA, INSTALADO EM PRUMADA DE HIDRÁULICA PREDIAL - FORNECIMENTO E INSTALAÇÃO. AF_04/2022</t>
  </si>
  <si>
    <t>606,53</t>
  </si>
  <si>
    <t>LUVA PASSANTE EM COBRE, DN 42 MM, SEM ANEL DE SOLDA, INSTALADO EM PRUMADA DE HIDRÁULICA PREDIAL - FORNECIMENTO E INSTALAÇÃO. AF_04/2022</t>
  </si>
  <si>
    <t>47,43</t>
  </si>
  <si>
    <t>BUCHA DE REDUÇÃO EM COBRE, DN 42 MM X 35 MM, SEM ANEL DE SOLDA, PONTA X BOLSA, INSTALADO EM PRUMADA DE HIDRÁULICA PREDIAL - FORNECIMENTO E INSTALAÇÃO. AF_04/2022</t>
  </si>
  <si>
    <t>42,63</t>
  </si>
  <si>
    <t>JUNTA DE EXPANSÃO EM BRONZE/LATÃO, DN 42 MM, PONTA X PONTA, INSTALADO EM PRUMADA DE HIDRÁULICA PREDIAL - FORNECIMENTO E INSTALAÇÃO. AF_04/2022</t>
  </si>
  <si>
    <t>761,10</t>
  </si>
  <si>
    <t>LUVA PASSANTE EM COBRE, DN 54 MM, SEM ANEL DE SOLDA, INSTALADO EM PRUMADA DE HIDRÁULICA PREDIAL - FORNECIMENTO E INSTALAÇÃO. AF_04/2022</t>
  </si>
  <si>
    <t>70,13</t>
  </si>
  <si>
    <t>BUCHA DE REDUÇÃO EM COBRE, DN 54 MM X 42 MM, SEM ANEL DE SOLDA, PONTA X BOLSA, INSTALADO EM PRUMADA DE HIDRÁULICA PREDIAL - FORNECIMENTO E INSTALAÇÃO. AF_04/2022</t>
  </si>
  <si>
    <t>59,73</t>
  </si>
  <si>
    <t>JUNTA DE EXPANSÃO EM BRONZE/LATÃO, DN 54 MM, PONTA X PONTA, INSTALADO EM PRUMADA DE HIDRÁULICA PREDIAL - FORNECIMENTO E INSTALAÇÃO. AF_04/2022</t>
  </si>
  <si>
    <t>1.054,81</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</si>
  <si>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</si>
  <si>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</si>
  <si>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159,31</t>
  </si>
  <si>
    <t>JUNTA DE EXPANSÃO EM BRONZE/LATÃO, DN 66 MM, PONTA X PONTA, INSTALADO EM PRUMADA DE HIDRÁULICA PREDIAL - FORNECIMENTO E INSTALAÇÃO. AF_04/2022</t>
  </si>
  <si>
    <t>1.391,79</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</si>
  <si>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</si>
  <si>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</si>
  <si>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</si>
  <si>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22,95</t>
  </si>
  <si>
    <t>COTOVELO EM BRONZE/LATÃO, DN 22 MM X 1/2", 90 GRAUS, SEM ANEL DE SOLDA, BOLSA X ROSCA F, INSTALADO EM RAMAL DE DISTRIBUIÇÃO DE HIDRÁULICA PREDIAL - FORNECIMENTO E INSTALAÇÃO. AF_04/2022</t>
  </si>
  <si>
    <t>28,02</t>
  </si>
  <si>
    <t>COTOVELO EM BRONZE/LATÃO, DN 22 MM X 3/4", 90 GRAUS, SEM ANEL DE SOLDA, BOLSA X ROSCA F, INSTALADO EM RAMAL DE DISTRIBUIÇÃO DE HIDRÁULICA PREDIAL - FORNECIMENTO E INSTALAÇÃO. AF_04/2022</t>
  </si>
  <si>
    <t>31,60</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</si>
  <si>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</si>
  <si>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</si>
  <si>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9,92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</si>
  <si>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</si>
  <si>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</si>
  <si>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24,06</t>
  </si>
  <si>
    <t>JUNTA DE EXPANSÃO EM COBRE, DN 15 MM, PONTA X PONTA, INSTALADO EM RAMAL DE DISTRIBUIÇÃO DE HIDRÁULICA PREDIAL - FORNECIMENTO E INSTALAÇÃO. AF_04/2022</t>
  </si>
  <si>
    <t>417,26</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</si>
  <si>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</si>
  <si>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</si>
  <si>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16,94</t>
  </si>
  <si>
    <t>JUNTA DE EXPANSÃO EM COBRE, DN 22 MM, PONTA X PONTA, INSTALADO EM RAMAL DE DISTRIBUIÇÃO DE HIDRÁULICA PREDIAL - FORNECIMENTO E INSTALAÇÃO. AF_04/2022</t>
  </si>
  <si>
    <t>484,40</t>
  </si>
  <si>
    <t>CONECTOR EM BRONZE/LATÃO, DN 22 MM X 1/2", SEM ANEL DE SOLDA, BOLSA X ROSCA F, INSTALADO EM RAMAL DE DISTRIBUIÇÃO DE HIDRÁULICA PREDIAL - FORNECIMENTO E INSTALAÇÃO. AF_04/2022</t>
  </si>
  <si>
    <t>19,71</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</si>
  <si>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</si>
  <si>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</si>
  <si>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46,19</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</si>
  <si>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</si>
  <si>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</si>
  <si>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17,66</t>
  </si>
  <si>
    <t>JUNTA DE EXPANSÃO EM COBRE, DN 28 MM, PONTA X PONTA, INSTALADO EM RAMAL DE DISTRIBUIÇÃO DE HIDRÁULICA PREDIAL - FORNECIMENTO E INSTALAÇÃO. AF_04/2022</t>
  </si>
  <si>
    <t>532,49</t>
  </si>
  <si>
    <t>CONECTOR EM BRONZE/LATÃO, DN 28 MM X 1/2", SEM ANEL DE SOLDA, BOLSA X ROSCA F, INSTALADO EM RAMAL DE DISTRIBUIÇÃO DE HIDRÁULICA PREDIAL - FORNECIMENTO E INSTALAÇÃO. AF_04/2022</t>
  </si>
  <si>
    <t>30,06</t>
  </si>
  <si>
    <t>CURVA DE TRANSPOSIÇÃO EM BRONZE/LATÃO, DN 28 MM, SEM ANEL DE SOLDA, BOLSA X BOLSA, INSTALADO EM RAMAL DE DISTRIBUIÇÃO DE HIDRÁULICA PREDIAL - FORNECIMENTO E INSTALAÇÃO. AF_04/2022</t>
  </si>
  <si>
    <t>77,46</t>
  </si>
  <si>
    <t>CURVA EM COBRE, DN 15 MM, 45 GRAUS, SEM ANEL DE SOLDA, BOLSA X BOLSA, INSTALADO EM RAMAL E SUB-RAMAL DE HIDRÁULICA PREDIAL - FORNECIMENTO E INSTALAÇÃO. AF_04/2022</t>
  </si>
  <si>
    <t>15,51</t>
  </si>
  <si>
    <t>COTOVELO EM BRONZE/LATÃO, DN 15 MM X 1/2", 90 GRAUS, SEM ANEL DE SOLDA, BOLSA X ROSCA F, INSTALADO EM RAMAL E SUB-RAMAL DE HIDRÁULICA PREDIAL - FORNECIMENTO E INSTALAÇÃO. AF_04/2022</t>
  </si>
  <si>
    <t>20,42</t>
  </si>
  <si>
    <t>CURVA EM COBRE, DN 22 MM, 45 GRAUS, SEM ANEL DE SOLDA, BOLSA X BOLSA, INSTALADO EM RAMAL E SUB-RAMAL DE HIDRÁULICA PREDIAL - FORNECIMENTO E INSTALAÇÃO. AF_04/2022</t>
  </si>
  <si>
    <t>26,94</t>
  </si>
  <si>
    <t>COTOVELO EM BRONZE/LATÃO, DN 22 MM X 1/2", 90 GRAUS, SEM ANEL DE SOLDA, BOLSA X ROSCA F, INSTALADO EM RAMAL E SUB-RAMAL DE HIDRÁULICA PREDIAL - FORNECIMENTO E INSTALAÇÃO. AF_04/2022</t>
  </si>
  <si>
    <t>30,00</t>
  </si>
  <si>
    <t>COTOVELO EM BRONZE/LATÃO, DN 22 MM X 3/4", 90 GRAUS, SEM ANEL DE SOLDA, BOLSA X ROSCA F, INSTALADO EM RAMAL E SUB-RAMAL DE HIDRÁULICA PREDIAL - FORNECIMENTO E INSTALAÇÃO. AF_04/2022</t>
  </si>
  <si>
    <t>33,59</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</si>
  <si>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</si>
  <si>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</si>
  <si>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</si>
  <si>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18,86</t>
  </si>
  <si>
    <t>CURVA DE TRANSPOSIÇÃO EM BRONZE/LATÃO, DN 15 MM, SEM ANEL DE SOLDA, BOLSA X BOLSA, INSTALADO EM RAMAL E SUB-RAMAL DE HIDRÁULICA PREDIAL - FORNECIMENTO E INSTALAÇÃO. AF_04/2022</t>
  </si>
  <si>
    <t>24,29</t>
  </si>
  <si>
    <t>JUNTA DE EXPANSÃO EM COBRE, DN 15 MM, PONTA X PONTA, INSTALADO EM RAMAL E SUB-RAMAL DE HIDRÁULICA PREDIAL - FORNECIMENTO E INSTALAÇÃO. AF_04/2022</t>
  </si>
  <si>
    <t>417,49</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</si>
  <si>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</si>
  <si>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</si>
  <si>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14,95</t>
  </si>
  <si>
    <t>JUNTA DE EXPANSÃO EM COBRE, DN 22 MM, PONTA X PONTA, INSTALADO EM RAMAL E SUB-RAMAL DE HIDRÁULICA PREDIAL - FORNECIMENTO E INSTALAÇÃO. AF_04/2022</t>
  </si>
  <si>
    <t>487,07</t>
  </si>
  <si>
    <t>CONECTOR EM BRONZE/LATÃO, DN 22 MM X 1/2", SEM ANEL DE SOLDA, BOLSA X ROSCA F, INSTALADO EM RAMAL E SUB-RAMAL DE HIDRÁULICA PREDIAL - FORNECIMENTO E INSTALAÇÃO. AF_04/2022</t>
  </si>
  <si>
    <t>21,04</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</si>
  <si>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</si>
  <si>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</si>
  <si>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48,86</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</si>
  <si>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</si>
  <si>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</si>
  <si>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32,45</t>
  </si>
  <si>
    <t>CURVA DE TRANSPOSIÇÃO EM BRONZE/LATÃO, DN 28 MM, SEM ANEL DE SOLDA, BOLSA X BOLSA, INSTALADO EM RAMAL E SUB-RAMAL DE HIDRÁULICA PREDIAL - FORNECIMENTO E INSTALAÇÃO. AF_04/2022</t>
  </si>
  <si>
    <t>82,22</t>
  </si>
  <si>
    <t>JUNTA DE EXPANSÃO EM COBRE, DN 28 MM, PONTA X PONTA, INSTALADO EM RAMAL E SUB-RAMAL DE HIDRÁULICA PREDIAL - FORNECIMENTO E INSTALAÇÃO. AF_04/2022</t>
  </si>
  <si>
    <t>537,25</t>
  </si>
  <si>
    <t>TE DUPLA CURVA EM BRONZE/LATÃO, DN 1/2" X 15 MM X 1/2", SEM ANEL DE SOLDA, ROSCA F X BOLSA X ROSCA F, INSTALADO EM RAMAL E SUB-RAMAL DE HIDRÁULICA PREDIAL - FORNECIMENTO E INSTALAÇÃO. AF_04/2022</t>
  </si>
  <si>
    <t>56,23</t>
  </si>
  <si>
    <t>TE DUPLA CURVA EM BRONZE/LATÃO, DN 3/4" X 22 MM X 3/4", SEM ANEL DE SOLDA, ROSCA F X BOLSA X ROSCA F, INSTALADO EM RAMAL E SUB-RAMAL DE HIDRÁULICA PREDIAL - FORNECIMENTO E INSTALAÇÃO. AF_04/2022</t>
  </si>
  <si>
    <t>83,02</t>
  </si>
  <si>
    <t>CURVA EM COBRE, DN 22 MM, 45 GRAUS, SEM ANEL DE SOLDA, BOLSA X BOLSA, INSTALADO EM PRUMADA DE HIDRÁULICA PREDIAL - FORNECIMENTO E INSTALAÇÃO. AF_04/2022</t>
  </si>
  <si>
    <t>17,56</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</si>
  <si>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</si>
  <si>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</si>
  <si>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28,91</t>
  </si>
  <si>
    <t>CURVA EM COBRE, DN 28 MM, 45 GRAUS, SEM ANEL DE SOLDA, BOLSA X BOLSA, INSTALADO EM PRUMADA DE HIDRÁULICA PREDIAL - FORNECIMENTO E INSTALAÇÃO. AF_04/2022</t>
  </si>
  <si>
    <t>26,05</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</si>
  <si>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</si>
  <si>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</si>
  <si>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86,94</t>
  </si>
  <si>
    <t>CURVA EM COBRE, DN 54 MM, 45 GRAUS, SEM ANEL DE SOLDA, BOLSA X BOLSA, INSTALADO EM PRUMADA DE HIDRÁULICA PREDIAL - FORNECIMENTO E INSTALAÇÃO. AF_04/2022</t>
  </si>
  <si>
    <t>127,27</t>
  </si>
  <si>
    <t>CURVA EM COBRE, DN 66 MM, 45 GRAUS, SEM ANEL DE SOLDA, BOLSA X BOLSA, INSTALADO EM PRUMADA DE HIDRÁULICA PREDIAL - FORNECIMENTO E INSTALAÇÃO. AF_04/2022</t>
  </si>
  <si>
    <t>277,00</t>
  </si>
  <si>
    <t>BUCHA DE REDUÇÃO EM COBRE, DN 28 MM X 22 MM, SEM ANEL DE SOLDA, INSTALADO EM RAMAL E SUB-RAMAL DE HIDRÁULICA PREDIAL - FORNECIMENTO E INSTALAÇÃO. AF_04/2022</t>
  </si>
  <si>
    <t>21,38</t>
  </si>
  <si>
    <t>62,01</t>
  </si>
  <si>
    <t>62,04</t>
  </si>
  <si>
    <t>LUVA, EM FERRO GALVANIZADO, CONEXÃO ROSQUEADA, DN 65 (2 1/2), INSTALADO EM RESERVAÇÃO DE ÁGUA DE EDIFICAÇÃO QUE POSSUA RESERVATÓRIO DE FIBRA/FIBROCIMENTO  FORNECIMENTO E INSTALAÇÃO. AF_06/2016</t>
  </si>
  <si>
    <t>94,33</t>
  </si>
  <si>
    <t>136,44</t>
  </si>
  <si>
    <t>126,23</t>
  </si>
  <si>
    <t>89,65</t>
  </si>
  <si>
    <t>92,20</t>
  </si>
  <si>
    <t>135,32</t>
  </si>
  <si>
    <t>146,55</t>
  </si>
  <si>
    <t>185,42</t>
  </si>
  <si>
    <t>207,06</t>
  </si>
  <si>
    <t>119,29</t>
  </si>
  <si>
    <t>185,85</t>
  </si>
  <si>
    <t>244,93</t>
  </si>
  <si>
    <t>LUVA EM COBRE, DN 54 MM, SEM ANEL DE SOLDA, INSTALADO EM RESERVAÇÃO DE ÁGUA DE EDIFICAÇÃO QUE POSSUA RESERVATÓRIO DE FIBRA/FIBROCIMENTO  FORNECIMENTO E INSTALAÇÃO. AF_06/2016</t>
  </si>
  <si>
    <t>81,76</t>
  </si>
  <si>
    <t>LUVA EM COBRE, DN 66 MM, SEM ANEL DE SOLDA, INSTALADO EM RESERVAÇÃO DE ÁGUA DE EDIFICAÇÃO QUE POSSUA RESERVATÓRIO DE FIBRA/FIBROCIMENTO  FORNECIMENTO E INSTALAÇÃO. AF_06/2016</t>
  </si>
  <si>
    <t>187,96</t>
  </si>
  <si>
    <t>LUVA EM COBRE, DN 79 MM, SEM ANEL DE SOLDA, INSTALADO EM RESERVAÇÃO DE ÁGUA DE EDIFICAÇÃO QUE POSSUA RESERVATÓRIO DE FIBRA/FIBROCIMENTO  FORNECIMENTO E INSTALAÇÃO. AF_06/2016</t>
  </si>
  <si>
    <t>275,70</t>
  </si>
  <si>
    <t>LUVA DE COBRE, DN 104 MM, SEM ANEL DE SOLDA, INSTALADO EM RESERVAÇÃO DE ÁGUA DE EDIFICAÇÃO QUE POSSUA RESERVATÓRIO DE FIBRA/FIBROCIMENTO  FORNECIMENTO E INSTALAÇÃO. AF_06/2016</t>
  </si>
  <si>
    <t>382,92</t>
  </si>
  <si>
    <t>COTOVELO EM COBRE, DN 54 MM, 90 GRAUS, SEM ANEL DE SOLDA, INSTALADO EM RESERVAÇÃO DE ÁGUA DE EDIFICAÇÃO QUE POSSUA RESERVATÓRIO DE FIBRA/FIBROCIMENTO  FORNECIMENTO E INSTALAÇÃO. AF_06/2016</t>
  </si>
  <si>
    <t>136,61</t>
  </si>
  <si>
    <t>CURVA EM COBRE, DN 54 MM, 45 GRAUS, SEM ANEL DE SOLDA, BOLSA X BOLSA, INSTALADO EM RESERVAÇÃO DE ÁGUA DE EDIFICAÇÃO QUE POSSUA RESERVATÓRIO DE FIBRA/FIBROCIMENTO  FORNECIMENTO E INSTALAÇÃO. AF_06/2016</t>
  </si>
  <si>
    <t>153,28</t>
  </si>
  <si>
    <t>COTOVELO EM COBRE, DN 66 MM, 90 GRAUS, SEM ANEL DE SOLDA, INSTALADO EM RESERVAÇÃO DE ÁGUA DE EDIFICAÇÃO QUE POSSUA RESERVATÓRIO DE FIBRA/FIBROCIMENTO  FORNECIMENTO E INSTALAÇÃO. AF_06/2016</t>
  </si>
  <si>
    <t>355,72</t>
  </si>
  <si>
    <t>CURVA EM COBRE, DN 66 MM, 45 GRAUS, SEM ANEL DE SOLDA, BOLSA X BOLSA, INSTALADO EM RESERVAÇÃO DE ÁGUA DE EDIFICAÇÃO QUE POSSUA RESERVATÓRIO DE FIBRA/FIBROCIMENTO  FORNECIMENTO E INSTALAÇÃO. AF_06/2016</t>
  </si>
  <si>
    <t>297,76</t>
  </si>
  <si>
    <t>COTOVELO EM COBRE, DN 79 MM, 90 GRAUS, SEM ANEL DE SOLDA, INSTALADO EM RESERVAÇÃO DE ÁGUA DE EDIFICAÇÃO QUE POSSUA RESERVATÓRIO DE FIBRA/FIBROCIMENTO  FORNECIMENTO E INSTALAÇÃO. AF_06/2016</t>
  </si>
  <si>
    <t>350,77</t>
  </si>
  <si>
    <t>COTOVELO EM COBRE, DN 104 MM, 90 GRAUS, SEM ANEL DE SOLDA, INSTALADO EM RESERVAÇÃO DE ÁGUA DE EDIFICAÇÃO QUE POSSUA RESERVATÓRIO DE FIBRA/FIBROCIMENTO  FORNECIMENTO E INSTALAÇÃO. AF_06/2016</t>
  </si>
  <si>
    <t>784,37</t>
  </si>
  <si>
    <t>TE EM COBRE, DN 54 MM, SEM ANEL DE SOLDA, INSTALADO EM RESERVAÇÃO DE ÁGUA DE EDIFICAÇÃO QUE POSSUA RESERVATÓRIO DE FIBRA/FIBROCIMENTO  FORNECIMENTO E INSTALAÇÃO. AF_06/2016</t>
  </si>
  <si>
    <t>198,11</t>
  </si>
  <si>
    <t>TE EM COBRE, DN 66 MM, SEM ANEL DE SOLDA, INSTALADO EM RESERVAÇÃO DE ÁGUA DE EDIFICAÇÃO QUE POSSUA RESERVATÓRIO DE FIBRA/FIBROCIMENTO  FORNECIMENTO E INSTALAÇÃO. AF_06/2016</t>
  </si>
  <si>
    <t>441,84</t>
  </si>
  <si>
    <t>TE EM COBRE, DN 79 MM, SEM ANEL DE SOLDA, INSTALADO EM RESERVAÇÃO DE ÁGUA DE EDIFICAÇÃO QUE POSSUA RESERVATÓRIO DE FIBRA/FIBROCIMENTO  FORNECIMENTO E INSTALAÇÃO. AF_06/2016</t>
  </si>
  <si>
    <t>664,64</t>
  </si>
  <si>
    <t>TE EM COBRE, DN 104 MM, SEM ANEL DE SOLDA, INSTALADO EM RESERVAÇÃO DE ÁGUA DE EDIFICAÇÃO QUE POSSUA RESERVATÓRIO DE FIBRA/FIBROCIMENTO  FORNECIMENTO E INSTALAÇÃO. AF_06/2016</t>
  </si>
  <si>
    <t>1.362,05</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</si>
  <si>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</si>
  <si>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</si>
  <si>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</si>
  <si>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</si>
  <si>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</si>
  <si>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14,82</t>
  </si>
  <si>
    <t>LUVA, PVC, SOLDÁVEL, DN 40 MM, INSTALADO EM RESERVAÇÃO DE ÁGUA DE EDIFICAÇÃO QUE POSSUA RESERVATÓRIO DE FIBRA/FIBROCIMENTO   FORNECIMENTO E INSTALAÇÃO. AF_06/2016</t>
  </si>
  <si>
    <t>15,47</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</si>
  <si>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</si>
  <si>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</si>
  <si>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15,59</t>
  </si>
  <si>
    <t>ADAPTADOR CURTO COM BOLSA E ROSCA PARA REGISTRO, PVC, SOLDÁVEL, DN 60 MM X 2 , INSTALADO EM RESERVAÇÃO DE ÁGUA DE EDIFICAÇÃO QUE POSSUA RESERVATÓRIO DE FIBRA/FIBROCIMENTO   FORNECIMENTO E INSTALAÇÃO. AF_06/2016</t>
  </si>
  <si>
    <t>31,94</t>
  </si>
  <si>
    <t>LUVA, PVC, SOLDÁVEL, DN 60 MM, INSTALADO EM RESERVAÇÃO DE ÁGUA DE EDIFICAÇÃO QUE POSSUA RESERVATÓRIO DE FIBRA/FIBROCIMENTO   FORNECIMENTO E INSTALAÇÃO. AF_06/2016</t>
  </si>
  <si>
    <t>34,50</t>
  </si>
  <si>
    <t>ADAPTADOR CURTO COM BOLSA E ROSCA PARA REGISTRO, PVC, SOLDÁVEL, DN 75 MM X 2 1/2 , INSTALADO EM RESERVAÇÃO DE ÁGUA DE EDIFICAÇÃO QUE POSSUA RESERVATÓRIO DE FIBRA/FIBROCIMENTO   FORNECIMENTO E INSTALAÇÃO. AF_06/2016</t>
  </si>
  <si>
    <t>41,64</t>
  </si>
  <si>
    <t>LUVA, PVC, SOLDÁVEL, DN 75 MM, INSTALADO EM RESERVAÇÃO DE ÁGUA DE EDIFICAÇÃO QUE POSSUA RESERVATÓRIO DE FIBRA/FIBROCIMENTO   FORNECIMENTO E INSTALAÇÃO. AF_06/2016</t>
  </si>
  <si>
    <t>41,74</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</si>
  <si>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</si>
  <si>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</si>
  <si>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85,30</t>
  </si>
  <si>
    <t>ADAPTADOR CURTO COM BOLSA E ROSCA PARA REGISTRO, PVC, SOLDÁVEL, DN 110 MM X 4 , INSTALADO EM RESERVAÇÃO DE ÁGUA DE EDIFICAÇÃO QUE POSSUA RESERVATÓRIO DE FIBRA/FIBROCIMENTO   FORNECIMENTO E INSTALAÇÃO. AF_06/2016</t>
  </si>
  <si>
    <t>84,59</t>
  </si>
  <si>
    <t>LUVA, PVC, SOLDÁVEL, DN 110 MM, INSTALADO EM RESERVAÇÃO DE ÁGUA DE EDIFICAÇÃO QUE POSSUA RESERVATÓRIO DE FIBRA/FIBROCIMENTO   FORNECIMENTO E INSTALAÇÃO. AF_06/2016</t>
  </si>
  <si>
    <t>121,19</t>
  </si>
  <si>
    <t>JOELHO 90 GRAUS COM BUCHA DE LATÃO, PVC, SOLDÁVEL, DN  25 MM, X 3/4 INSTALADO EM RESERVAÇÃO DE ÁGUA DE EDIFICAÇÃO QUE POSSUA RESERVATÓRIO DE FIBRA/FIBROCIMENTO   FORNECIMENTO E INSTALAÇÃO. AF_06/2016</t>
  </si>
  <si>
    <t>12,32</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</si>
  <si>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</si>
  <si>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</si>
  <si>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12,31</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</si>
  <si>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</si>
  <si>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</si>
  <si>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21,06</t>
  </si>
  <si>
    <t>CURVA 90 GRAUS, PVC, SOLDÁVEL, DN 40 MM, INSTALADO EM RESERVAÇÃO DE ÁGUA DE EDIFICAÇÃO QUE POSSUA RESERVATÓRIO DE FIBRA/FIBROCIMENTO   FORNECIMENTO E INSTALAÇÃO. AF_06/2016</t>
  </si>
  <si>
    <t>28,24</t>
  </si>
  <si>
    <t>JOELHO 90 GRAUS, PVC, SOLDÁVEL, DN 50 MM INSTALADO EM RESERVAÇÃO DE ÁGUA DE EDIFICAÇÃO QUE POSSUA RESERVATÓRIO DE FIBRA/FIBROCIMENTO   FORNECIMENTO E INSTALAÇÃO. AF_06/2016</t>
  </si>
  <si>
    <t>20,00</t>
  </si>
  <si>
    <t>CURVA 90 GRAUS, PVC, SOLDÁVEL, DN 50 MM, INSTALADO EM RESERVAÇÃO DE ÁGUA DE EDIFICAÇÃO QUE POSSUA RESERVATÓRIO DE FIBRA/FIBROCIMENTO   FORNECIMENTO E INSTALAÇÃO. AF_06/2016</t>
  </si>
  <si>
    <t>29,44</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</si>
  <si>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</si>
  <si>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</si>
  <si>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64,75</t>
  </si>
  <si>
    <t>JOELHO 90 GRAUS, PVC, SOLDÁVEL, DN 75 MM INSTALADO EM RESERVAÇÃO DE ÁGUA DE EDIFICAÇÃO QUE POSSUA RESERVATÓRIO DE FIBRA/FIBROCIMENTO   FORNECIMENTO E INSTALAÇÃO. AF_06/2016</t>
  </si>
  <si>
    <t>124,88</t>
  </si>
  <si>
    <t>CURVA 90 GRAUS, PVC, SOLDÁVEL, DN 75 MM, INSTALADO EM RESERVAÇÃO DE ÁGUA DE EDIFICAÇÃO QUE POSSUA RESERVATÓRIO DE FIBRA/FIBROCIMENTO   FORNECIMENTO E INSTALAÇÃO. AF_06/2016</t>
  </si>
  <si>
    <t>86,16</t>
  </si>
  <si>
    <t>JOELHO 90 GRAUS, PVC, SOLDÁVEL, DN 85 MM INSTALADO EM RESERVAÇÃO DE ÁGUA DE EDIFICAÇÃO QUE POSSUA RESERVATÓRIO DE FIBRA/FIBROCIMENTO   FORNECIMENTO E INSTALAÇÃO. AF_06/2016</t>
  </si>
  <si>
    <t>163,99</t>
  </si>
  <si>
    <t>CURVA 90 GRAUS, PVC, SOLDÁVEL, DN 85 MM, INSTALADO EM RESERVAÇÃO DE ÁGUA DE EDIFICAÇÃO QUE POSSUA RESERVATÓRIO DE FIBRA/FIBROCIMENTO   FORNECIMENTO E INSTALAÇÃO. AF_06/2016</t>
  </si>
  <si>
    <t>122,95</t>
  </si>
  <si>
    <t>JOELHO 90 GRAUS, PVC, SOLDÁVEL, DN 110 MM INSTALADO EM RESERVAÇÃO DE ÁGUA DE EDIFICAÇÃO QUE POSSUA RESERVATÓRIO DE FIBRA/FIBROCIMENTO   FORNECIMENTO E INSTALAÇÃO. AF_06/2016</t>
  </si>
  <si>
    <t>286,82</t>
  </si>
  <si>
    <t>CURVA 90 GRAUS, PVC, SOLDÁVEL, DN 110 MM, INSTALADO EM RESERVAÇÃO DE ÁGUA DE EDIFICAÇÃO QUE POSSUA RESERVATÓRIO DE FIBRA/FIBROCIMENTO   FORNECIMENTO E INSTALAÇÃO. AF_06/2016</t>
  </si>
  <si>
    <t>259,58</t>
  </si>
  <si>
    <t>TÊ, PVC, SOLDÁVEL, DN  25 MM INSTALADO EM RESERVAÇÃO DE ÁGUA DE EDIFICAÇÃO QUE POSSUA RESERVATÓRIO DE FIBRA/FIBROCIMENTO   FORNECIMENTO E INSTALAÇÃO. AF_06/2016</t>
  </si>
  <si>
    <t>14,22</t>
  </si>
  <si>
    <t>TÊ COM BUCHA DE LATÃO NA BOLSA CENTRAL, PVC, SOLDÁVEL, DN  25 MM X 3/4 , INSTALADO EM RESERVAÇÃO DE ÁGUA DE EDIFICAÇÃO QUE POSSUA RESERVATÓRIO DE FIBRA/FIBROCIMENTO   FORNECIMENTO E INSTALAÇÃO. AF_06/2016</t>
  </si>
  <si>
    <t>17,77</t>
  </si>
  <si>
    <t>TÊ, PVC, SOLDÁVEL, DN 32 MM INSTALADO EM RESERVAÇÃO DE ÁGUA DE EDIFICAÇÃO QUE POSSUA RESERVATÓRIO DE FIBRA/FIBROCIMENTO   FORNECIMENTO E INSTALAÇÃO. AF_06/2016</t>
  </si>
  <si>
    <t>17,23</t>
  </si>
  <si>
    <t>TÊ DE REDUÇÃO, PVC, SOLDÁVEL, DN 32 MM X  25 MM, INSTALADO EM RESERVAÇÃO DE ÁGUA DE EDIFICAÇÃO QUE POSSUA RESERVATÓRIO DE FIBRA/FIBROCIMENTO   FORNECIMENTO E INSTALAÇÃO. AF_06/2016</t>
  </si>
  <si>
    <t>20,65</t>
  </si>
  <si>
    <t>TÊ, PVC, SOLDÁVEL, DN 40 MM INSTALADO EM RESERVAÇÃO DE ÁGUA DE EDIFICAÇÃO QUE POSSUA RESERVATÓRIO DE FIBRA/FIBROCIMENTO   FORNECIMENTO E INSTALAÇÃO. AF_06/2016</t>
  </si>
  <si>
    <t>30,19</t>
  </si>
  <si>
    <t>TÊ DE REDUÇÃO, PVC, SOLDÁVEL, DN 40 MM X 32 MM, INSTALADO EM RESERVAÇÃO DE ÁGUA DE EDIFICAÇÃO QUE POSSUA RESERVATÓRIO DE FIBRA/FIBROCIMENTO   FORNECIMENTO E INSTALAÇÃO. AF_06/2016</t>
  </si>
  <si>
    <t>29,54</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</si>
  <si>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</si>
  <si>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</si>
  <si>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40,58</t>
  </si>
  <si>
    <t>TÊ, PVC, SOLDÁVEL, DN 60 MM INSTALADO EM RESERVAÇÃO DE ÁGUA DE EDIFICAÇÃO QUE POSSUA RESERVATÓRIO DE FIBRA/FIBROCIMENTO   FORNECIMENTO E INSTALAÇÃO. AF_06/2016</t>
  </si>
  <si>
    <t>70,58</t>
  </si>
  <si>
    <t>TÊ, PVC, SOLDÁVEL, DN 75 MM INSTALADO EM RESERVAÇÃO DE ÁGUA DE EDIFICAÇÃO QUE POSSUA RESERVATÓRIO DE FIBRA/FIBROCIMENTO   FORNECIMENTO E INSTALAÇÃO. AF_06/2016</t>
  </si>
  <si>
    <t>101,62</t>
  </si>
  <si>
    <t>TÊ DE REDUÇÃO, PVC, SOLDÁVEL, DN 75 MM X 50 MM, INSTALADO EM RESERVAÇÃO DE ÁGUA DE EDIFICAÇÃO QUE POSSUA RESERVATÓRIO DE FIBRA/FIBROCIMENTO   FORNECIMENTO E INSTALAÇÃO. AF_06/2016</t>
  </si>
  <si>
    <t>84,22</t>
  </si>
  <si>
    <t>TÊ, PVC, SOLDÁVEL, DN 85 MM INSTALADO EM RESERVAÇÃO DE ÁGUA DE EDIFICAÇÃO QUE POSSUA RESERVATÓRIO DE FIBRA/FIBROCIMENTO   FORNECIMENTO E INSTALAÇÃO. AF_06/2016</t>
  </si>
  <si>
    <t>152,85</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</si>
  <si>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</si>
  <si>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</si>
  <si>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257,90</t>
  </si>
  <si>
    <t>TÊ DE REDUÇÃO, PVC, SOLDÁVEL, DN 110 MM X 60 MM, INSTALADO EM RESERVAÇÃO DE ÁGUA DE EDIFICAÇÃO QUE POSSUA RESERVATÓRIO DE FIBRA/FIBROCIMENTO   FORNECIMENTO E INSTALAÇÃO. AF_06/2016</t>
  </si>
  <si>
    <t>228,25</t>
  </si>
  <si>
    <t>ADAPTADOR COM FLANGE E ANEL DE VEDAÇÃO, PVC, SOLDÁVEL, DN  25 MM X 3/4 , INSTALADO EM RESERVAÇÃO DE ÁGUA DE EDIFICAÇÃO QUE POSSUA RESERVATÓRIO DE FIBRA/FIBROCIMENTO   FORNECIMENTO E INSTALAÇÃO. AF_06/2016</t>
  </si>
  <si>
    <t>25,19</t>
  </si>
  <si>
    <t>ADAPTADOR COM FLANGE E ANEL DE VEDAÇÃO, PVC, SOLDÁVEL, DN 32 MM X 1 , INSTALADO EM RESERVAÇÃO DE ÁGUA DE EDIFICAÇÃO QUE POSSUA RESERVATÓRIO DE FIBRA/FIBROCIMENTO   FORNECIMENTO E INSTALAÇÃO. AF_06/2016</t>
  </si>
  <si>
    <t>32,48</t>
  </si>
  <si>
    <t>ADAPTADOR COM FLANGE E ANEL DE VEDAÇÃO, PVC, SOLDÁVEL, DN 40 MM X 1 1/4 , INSTALADO EM RESERVAÇÃO DE ÁGUA DE EDIFICAÇÃO QUE POSSUA RESERVATÓRIO DE FIBRA/FIBROCIMENTO   FORNECIMENTO E INSTALAÇÃO. AF_06/2016</t>
  </si>
  <si>
    <t>43,28</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</si>
  <si>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</si>
  <si>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</si>
  <si>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74,24</t>
  </si>
  <si>
    <t>ADAPTADOR COM FLANGES LIVRES, PVC, SOLDÁVEL, DN 75 MM X 2 1/2 , INSTALADO EM RESERVAÇÃO DE ÁGUA DE EDIFICAÇÃO QUE POSSUA RESERVATÓRIO DE FIBRA/FIBROCIMENTO   FORNECIMENTO E INSTALAÇÃO. AF_06/2016</t>
  </si>
  <si>
    <t>279,11</t>
  </si>
  <si>
    <t>ADAPTADOR COM FLANGES LIVRES, PVC, SOLDÁVEL, DN 85 MM X 3 , INSTALADO EM RESERVAÇÃO DE ÁGUA DE EDIFICAÇÃO QUE POSSUA RESERVATÓRIO DE FIBRA/FIBROCIMENTO   FORNECIMENTO E INSTALAÇÃO. AF_06/2016</t>
  </si>
  <si>
    <t>386,72</t>
  </si>
  <si>
    <t>ADAPTADOR COM FLANGES LIVRES, PVC, SOLDÁVEL, DN 110 MM X 4 , INSTALADO EM RESERVAÇÃO DE ÁGUA DE EDIFICAÇÃO QUE POSSUA RESERVATÓRIO DE FIBRA/FIBROCIMENTO   FORNECIMENTO E INSTALAÇÃO. AF_06/2016</t>
  </si>
  <si>
    <t>341,92</t>
  </si>
  <si>
    <t>26,39</t>
  </si>
  <si>
    <t>7,65</t>
  </si>
  <si>
    <t>50,60</t>
  </si>
  <si>
    <t>18,53</t>
  </si>
  <si>
    <t>60,32</t>
  </si>
  <si>
    <t>22,85</t>
  </si>
  <si>
    <t>CONECTOR, CPVC, SOLDÁVEL, DN 54 MM X 2", INSTALADO EM RESERVAÇÃO DE ÁGUA DE EDIFICAÇÃO QUE POSSUA RESERVATÓRIO DE FIBRA/FIBROCIMENTO - FORNECIMENTO E INSTALAÇÃO. AF_06/2016</t>
  </si>
  <si>
    <t>98,78</t>
  </si>
  <si>
    <t>CONECTOR, CPVC, SOLDÁVEL, DN 73 MM X 2 1/2", INSTALADO EM RESERVAÇÃO DE ÁGUA DE EDIFICAÇÃO QUE POSSUA RESERVATÓRIO DE FIBRA/FIBROCIMENTO - FORNECIMENTO E INSTALAÇÃO. AF_06/2016</t>
  </si>
  <si>
    <t>345,89</t>
  </si>
  <si>
    <t>CONECTOR, CPVC, SOLDÁVEL, DN 89 MM X 3", INSTALADO EM RESERVAÇÃO DE ÁGUA DE EDIFICAÇÃO QUE POSSUA RESERVATÓRIO DE FIBRA/FIBROCIMENTO - FORNECIMENTO E INSTALAÇÃO. AF_06/2016</t>
  </si>
  <si>
    <t>508,40</t>
  </si>
  <si>
    <t>174,48</t>
  </si>
  <si>
    <t>CONECTOR, CPVC, SOLDÁVEL, DN 114 MM X 4", INSTALADO EM RESERVAÇÃO DE ÁGUA DE EDIFICAÇÃO QUE POSSUA RESERVATÓRIO DE FIBRA/FIBROCIMENTO - FORNECIMENTO E INSTALAÇÃO. AF_06/2016</t>
  </si>
  <si>
    <t>1.509,20</t>
  </si>
  <si>
    <t>LUVA, CPVC, SOLDÁVEL, DN 114 MM, INSTALADO EM RESERVAÇÃO DE ÁGUA DE EDIFICAÇÃO QUE POSSUA RESERVATÓRIO DE FIBRA/FIBROCIMENTO - FORNECIMENTO E INSTALAÇÃO. AF_06/2016</t>
  </si>
  <si>
    <t>198,98</t>
  </si>
  <si>
    <t>11,85</t>
  </si>
  <si>
    <t>16,46</t>
  </si>
  <si>
    <t>20,55</t>
  </si>
  <si>
    <t>26,10</t>
  </si>
  <si>
    <t>34,59</t>
  </si>
  <si>
    <t>79,69</t>
  </si>
  <si>
    <t>150,83</t>
  </si>
  <si>
    <t>188,47</t>
  </si>
  <si>
    <t>JOELHO 90 GRAUS, CPVC, SOLDÁVEL, DN 114 MM, INSTALADO EM RESERVAÇÃO DE ÁGUA DE EDIFICAÇÃO QUE POSSUA RESERVATÓRIO DE FIBRA/FIBROCIMENTO - FORNECIMENTO E INSTALAÇÃO. AF_06/2016</t>
  </si>
  <si>
    <t>248,90</t>
  </si>
  <si>
    <t>19,67</t>
  </si>
  <si>
    <t>59,27</t>
  </si>
  <si>
    <t>99,66</t>
  </si>
  <si>
    <t>201,92</t>
  </si>
  <si>
    <t>254,09</t>
  </si>
  <si>
    <t>TE, CPVC, SOLDÁVEL, DN 114 MM, INSTALADO EM RESERVAÇÃO DE ÁGUA DE EDIFICAÇÃO QUE POSSUA RESERVATÓRIO DE FIBRA/FIBROCIMENTO - FORNECIMENTO E INSTALAÇÃO. AF_06/2016</t>
  </si>
  <si>
    <t>305,62</t>
  </si>
  <si>
    <t>ADAPTADOR COM FLANGE E ANEL DE VEDAÇÃO, CPVC, ROSCÁVEL, DN 15 MM, INSTALADO EM RESERVAÇÃO DE ÁGUA DE EDIFICAÇÃO QUE POSSUA RESERVATÓRIO DE FIBRA/FIBROCIMENTO - FORNECIMENTO E INSTALAÇÃO. AF_06/2016</t>
  </si>
  <si>
    <t>37,17</t>
  </si>
  <si>
    <t>ADAPTADOR COM FLANGE E ANEL DE VEDAÇÃO, CPVC, ROSCÁVEL, DN 22 MM, INSTALADO EM RESERVAÇÃO DE ÁGUA DE EDIFICAÇÃO QUE POSSUA RESERVATÓRIO DE FIBRA/FIBROCIMENTO - FORNECIMENTO E INSTALAÇÃO. AF_06/2016</t>
  </si>
  <si>
    <t>ADAPTADOR COM FLANGE E ANEL DE VEDAÇÃO, CPVC, ROSCÁVEL, DN 28 MM, INSTALADO EM RESERVAÇÃO DE ÁGUA DE EDIFICAÇÃO QUE POSSUA RESERVATÓRIO DE FIBRA/FIBROCIMENTO - FORNECIMENTO E INSTALAÇÃO. AF_06/2016</t>
  </si>
  <si>
    <t>43,98</t>
  </si>
  <si>
    <t>ADAPTADOR COM FLANGE E ANEL DE VEDAÇÃO, CPVC, ROSCÁVEL, DN 35 MM, INSTALADO EM RESERVAÇÃO DE ÁGUA DE EDIFICAÇÃO QUE POSSUA RESERVATÓRIO DE FIBRA/FIBROCIMENTO - FORNECIMENTO E INSTALAÇÃO. AF_06/2016</t>
  </si>
  <si>
    <t>ADAPTADOR COM FLANGE E ANEL DE VEDAÇÃO, CPVC, ROSCÁVEL, DN 42 MM, INSTALADO EM RESERVAÇÃO DE ÁGUA DE EDIFICAÇÃO QUE POSSUA RESERVATÓRIO DE FIBRA/FIBROCIMENTO - FORNECIMENTO E INSTALAÇÃO. AF_06/2016</t>
  </si>
  <si>
    <t>71,34</t>
  </si>
  <si>
    <t>ADAPTADOR COM FLANGE E ANEL DE VEDAÇÃO, CPVC, ROSCÁVEL, DN 54 MM, INSTALADO EM RESERVAÇÃO DE ÁGUA DE EDIFICAÇÃO QUE POSSUA RESERVATÓRIO DE FIBRA/FIBROCIMENTO - FORNECIMENTO E INSTALAÇÃO. AF_06/2016</t>
  </si>
  <si>
    <t>ADAPTADOR COM FLANGES LIVRES, CPVC, ROSCÁVEL, DN 15 MM, INSTALADO EM RESERVAÇÃO DE ÁGUA DE EDIFICAÇÃO QUE POSSUA RESERVATÓRIO DE FIBRA/FIBROCIMENTO - FORNECIMENTO E INSTALAÇÃO. AF_06/2016</t>
  </si>
  <si>
    <t>44,03</t>
  </si>
  <si>
    <t>ADAPTADOR COM FLANGES LIVRES, CPVC, ROSCÁVEL, DN 22 MM, INSTALADO EM RESERVAÇÃO DE ÁGUA DE EDIFICAÇÃO QUE POSSUA RESERVATÓRIO DE FIBRA/FIBROCIMENTO - FORNECIMENTO E INSTALAÇÃO. AF_06/2016</t>
  </si>
  <si>
    <t>46,96</t>
  </si>
  <si>
    <t>ADAPTADOR COM FLANGES LIVRES, CPVC, ROSCÁVEL, DN 28 MM, INSTALADO EM RESERVAÇÃO DE ÁGUA DE EDIFICAÇÃO QUE POSSUA RESERVATÓRIO DE FIBRA/FIBROCIMENTO - FORNECIMENTO E INSTALAÇÃO. AF_06/2016</t>
  </si>
  <si>
    <t>50,84</t>
  </si>
  <si>
    <t>ADAPTADOR COM FLANGES LIVRES, CPVC, ROSCÁVEL, DN 35 MM, INSTALADO EM RESERVAÇÃO DE ÁGUA DE EDIFICAÇÃO QUE POSSUA RESERVATÓRIO DE FIBRA/FIBROCIMENTO - FORNECIMENTO E INSTALAÇÃO. AF_06/2016</t>
  </si>
  <si>
    <t>70,55</t>
  </si>
  <si>
    <t>ADAPTADOR COM FLANGES LIVRES, CPVC, ROSCÁVEL, DN 42 MM, INSTALADO EM RESERVAÇÃO DE ÁGUA DE EDIFICAÇÃO QUE POSSUA RESERVATÓRIO DE FIBRA/FIBROCIMENTO - FORNECIMENTO E INSTALAÇÃO. AF_06/2016</t>
  </si>
  <si>
    <t>78,20</t>
  </si>
  <si>
    <t>ADAPTADOR COM FLANGES LIVRES, CPVC, ROSCÁVEL, DN 54 MM, INSTALADO EM RESERVAÇÃO DE ÁGUA DE EDIFICAÇÃO QUE POSSUA RESERVATÓRIO DE FIBRA/FIBROCIMENTO - FORNECIMENTO E INSTALAÇÃO. AF_06/2016</t>
  </si>
  <si>
    <t>106,97</t>
  </si>
  <si>
    <t>ADAPTADOR COM FLANGE E ANEL DE VEDAÇÃO, PVC, SOLDÁVEL, DN  20 MM X 1/2 , INSTALADO EM RESERVAÇÃO DE ÁGUA DE EDIFICAÇÃO QUE POSSUA RESERVATÓRIO DE FIBRA/FIBROCIMENTO   FORNECIMENTO E INSTALAÇÃO. AF_06/2016</t>
  </si>
  <si>
    <t>24,02</t>
  </si>
  <si>
    <t>ADAPTADOR COM FLANGES LIVRES, PVC, SOLDÁVEL LONGO, DN 32 MM X 1 , INSTALADO EM RESERVAÇÃO DE ÁGUA DE EDIFICAÇÃO QUE POSSUA RESERVATÓRIO DE FIBRA/FIBROCIMENTO   FORNECIMENTO E INSTALAÇÃO. AF_06/2016</t>
  </si>
  <si>
    <t>29,56</t>
  </si>
  <si>
    <t>ADAPTADOR COM FLANGES LIVRES, PVC, SOLDÁVEL LONGO, DN 75 MM X 2 1/2 , INSTALADO EM RESERVAÇÃO DE ÁGUA DE EDIFICAÇÃO QUE POSSUA RESERVATÓRIO DE FIBRA/FIBROCIMENTO   FORNECIMENTO E INSTALAÇÃO. AF_06/2016</t>
  </si>
  <si>
    <t>266,94</t>
  </si>
  <si>
    <t>ADAPTADOR COM FLANGES LIVRES, PVC, SOLDÁVEL LONGO, DN 85 MM X 3 , INSTALADO EM RESERVAÇÃO DE ÁGUA DE EDIFICAÇÃO QUE POSSUA RESERVATÓRIO DE FIBRA/FIBROCIMENTO   FORNECIMENTO E INSTALAÇÃO. AF_06/2016</t>
  </si>
  <si>
    <t>366,29</t>
  </si>
  <si>
    <t>ADAPTADOR COM FLANGES LIVRES, PVC, SOLDÁVEL LONGO, DN 110 MM X 4 , INSTALADO EM RESERVAÇÃO DE ÁGUA DE EDIFICAÇÃO QUE POSSUA RESERVATÓRIO DE FIBRA/FIBROCIMENTO   FORNECIMENTO E INSTALAÇÃO. AF_06/2016</t>
  </si>
  <si>
    <t>481,44</t>
  </si>
  <si>
    <t>143,33</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</si>
  <si>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</si>
  <si>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</si>
  <si>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54,74</t>
  </si>
  <si>
    <t>CURVA 90 GRAUS, PVC, SERIE R, ÁGUA PLUVIAL, DN 100 MM, JUNTA ELÁSTICA, FORNECIDO E INSTALADO EM RAMAL DE ENCAMINHAMENTO. AF_06/2022</t>
  </si>
  <si>
    <t>55,57</t>
  </si>
  <si>
    <t>CURVA 90 GRAUS, PVC, SERIE R, ÁGUA PLUVIAL, DN 100 MM, JUNTA ELÁSTICA, FORNECIDO E INSTALADO EM CONDUTORES VERTICAIS DE ÁGUAS PLUVIAIS. AF_06/2022</t>
  </si>
  <si>
    <t>SPRINKLER TIPO PENDENTE, 68 °C, UNIÃO POR ROSCA DN 15 (1/2") - FORNECIMENTO E INSTALAÇÃO. AF_10/2020</t>
  </si>
  <si>
    <t>JOELHO 90 GRAUS, PPR, DN 25 MM, CLASSE PN 25, INSTALADO EM RAMAL OU SUB-RAMAL DE ÁGUA   FORNECIMENTO E INSTALAÇÃO. AF_08/2022</t>
  </si>
  <si>
    <t>19,17</t>
  </si>
  <si>
    <t>JOELHO 45 GRAUS, PPR, DN 25 MM, CLASSE PN 25, INSTALADO EM RAMAL OU SUB-RAMAL DE ÁGUA   FORNECIMENTO E INSTALAÇÃO. AF_08/2022</t>
  </si>
  <si>
    <t>19,53</t>
  </si>
  <si>
    <t>LUVA, PPR, DN 25 MM, CLASSE PN 25, INSTALADO EM RAMAL OU SUB-RAMAL DE ÁGUA   FORNECIMENTO E INSTALAÇÃO. AF_08/2022</t>
  </si>
  <si>
    <t>CONECTOR MACHO, PPR, 25 X 1/2  , CLASSE PN 25, INSTALADO EM RAMAL OU SUB-RAMAL DE ÁGUA   FORNECIMENTO E INSTALAÇÃO. AF_08/2022</t>
  </si>
  <si>
    <t>25,77</t>
  </si>
  <si>
    <t>CONECTOR FÊMEA, PPR, 25 X 1/2  , CLASSE PN 25, INSTALADO EM RAMAL OU SUB-RAMAL DE ÁGUA   FORNECIMENTO E INSTALAÇÃO. AF_08/2022</t>
  </si>
  <si>
    <t>17,93</t>
  </si>
  <si>
    <t>TÊ NORMAL, PPR, DN 25 MM, CLASSE PN 25, INSTALADO EM RAMAL OU SUB-RAMAL DE ÁGUA   FORNECIMENTO E INSTALAÇÃO. AF_08/2022</t>
  </si>
  <si>
    <t>TÊ MISTURADOR, PPR, 25 X 3/4   , CLASSE PN 25, INSTALADO EM RAMAL OU SUB-RAMAL DE ÁGUA   FORNECIMENTO E INSTALAÇÃO. AF_08/2022</t>
  </si>
  <si>
    <t>45,74</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</si>
  <si>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</si>
  <si>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</si>
  <si>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</si>
  <si>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11,99</t>
  </si>
  <si>
    <t>JOELHO 45 GRAUS, PPR, DN 32 MM, CLASSE PN 25, INSTALADO EM RAMAL DE DISTRIBUIÇÃO DE ÁGUA - FORNECIMENTO E INSTALAÇÃO. AF_08/2022</t>
  </si>
  <si>
    <t>15,04</t>
  </si>
  <si>
    <t>JOELHO 90 GRAUS, PPR, DN 40 MM, CLASSE PN 25, INSTALADO EM RAMAL DE DISTRIBUIÇÃO - FORNECIMENTO E INSTALAÇÃO. AF_08/2022</t>
  </si>
  <si>
    <t>16,93</t>
  </si>
  <si>
    <t>JOELHO 45 GRAUS, PPR, DN 40 MM, CLASSE PN 25, INSTALADO EM RAMAL DE DISTRIBUIÇÃO DE ÁGUA - FORNECIMENTO E INSTALAÇÃO. AF_08/2022</t>
  </si>
  <si>
    <t>21,89</t>
  </si>
  <si>
    <t>LUVA, PPR, DN 25 MM, CLASSE PN 25, INSTALADO EM RAMAL DE DISTRIBUIÇÃO DE ÁGUA   FORNECIMENTO E INSTALAÇÃO. AF_08/2022</t>
  </si>
  <si>
    <t>7,34</t>
  </si>
  <si>
    <t>CONECTOR MACHO, PPR, 25 X 1/2, CLASSE PN 25, INSTALADO EM RAMAL DE DISTRIBUIÇÃO DE ÁGUA   FORNECIMENTO E INSTALAÇÃO. AF_08/2022</t>
  </si>
  <si>
    <t>23,15</t>
  </si>
  <si>
    <t>CONECTOR FÊMEA, PPR, 25 X 1/2  , CLASSE PN 25, INSTALADO EM RAMAL DE DISTRIBUIÇÃO DE ÁGUA   FORNECIMENTO E INSTALAÇÃO. AF_08/2022</t>
  </si>
  <si>
    <t>LUVA, PPR, DN 32 MM, CLASSE PN 25, INSTALADO EM RAMAL DE DISTRIBUIÇÃO DE ÁGUA   FORNECIMENTO E INSTALAÇÃO. AF_08/2022</t>
  </si>
  <si>
    <t>CONECTOR MACHO, PPR, 32 X 3/4, CLASSE PN 25, INSTALADO EM RAMAL DE DISTRIBUIÇÃO DE ÁGUA   FORNECIMENTO E INSTALAÇÃO. AF_08/2022</t>
  </si>
  <si>
    <t>30,97</t>
  </si>
  <si>
    <t>CONECTOR FÊMEA, PPR, 32 X 3/4,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</si>
  <si>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</si>
  <si>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</si>
  <si>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16,14</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</si>
  <si>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</si>
  <si>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</si>
  <si>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</si>
  <si>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</si>
  <si>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24,88</t>
  </si>
  <si>
    <t>JOELHO 90 GRAUS, PPR, DN 25 MM, CLASSE PN 25, INSTALADO EM PRUMADA DE ÁGUA   FORNECIMENTO E INSTALAÇÃO . AF_08/2022</t>
  </si>
  <si>
    <t>13,53</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</si>
  <si>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</si>
  <si>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</si>
  <si>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</si>
  <si>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20,27</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</si>
  <si>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</si>
  <si>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</si>
  <si>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</si>
  <si>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33,28</t>
  </si>
  <si>
    <t>JOELHO 45 GRAUS, PPR, DN 50 MM, CLASSE PN 25, INSTALADO EM PRUMADA DE ÁGUA   FORNECIMENTO E INSTALAÇÃO . AF_08/2022</t>
  </si>
  <si>
    <t>41,13</t>
  </si>
  <si>
    <t>JOELHO 90 GRAUS, PPR, DN 63 MM, CLASSE PN 25, INSTALADO EM PRUMADA DE ÁGUA   FORNECIMENTO E INSTALAÇÃO . AF_08/2022</t>
  </si>
  <si>
    <t>46,12</t>
  </si>
  <si>
    <t>JOELHO 45 GRAUS, PPR, DN 63 MM, CLASSE PN 25, INSTALADO EM PRUMADA DE ÁGUA   FORNECIMENTO E INSTALAÇÃO . AF_08/2022</t>
  </si>
  <si>
    <t>60,14</t>
  </si>
  <si>
    <t>JOELHO 90 GRAUS, PPR, DN 75 MM, CLASSE PN 25, INSTALADO EM PRUMADA DE ÁGUA   FORNECIMENTO E INSTALAÇÃO . AF_08/2022</t>
  </si>
  <si>
    <t>91,45</t>
  </si>
  <si>
    <t>JOELHO 45 GRAUS, PPR, DN 75 MM, CLASSE PN 25, INSTALADO EM PRUMADA DE ÁGUA   FORNECIMENTO E INSTALAÇÃO . AF_08/2022</t>
  </si>
  <si>
    <t>100,00</t>
  </si>
  <si>
    <t>JOELHO 90 GRAUS, PPR, DN 90 MM, CLASSE PN 25, INSTALADO EM PRUMADA DE ÁGUA   FORNECIMENTO E INSTALAÇÃO . AF_08/2022</t>
  </si>
  <si>
    <t>113,67</t>
  </si>
  <si>
    <t>JOELHO 90 GRAUS, PPR, DN 110 MM, CLASSE PN 25, INSTALADO EM PRUMADA DE ÁGUA   FORNECIMENTO E INSTALAÇÃO . AF_08/2022</t>
  </si>
  <si>
    <t>320,14</t>
  </si>
  <si>
    <t>LUVA, PPR, DN 25 MM, CLASSE PN 25, INSTALADO EM PRUMADA DE ÁGUA   FORNECIMENTO E INSTALAÇÃO . AF_08/2022</t>
  </si>
  <si>
    <t>9,47</t>
  </si>
  <si>
    <t>CONECTOR MACHO, PPR, 25 X 1/2, CLASSE PN 25, INSTALADO EM PRUMADA DE ÁGUA   FORNECIMENTO E INSTALAÇÃO . AF_08/2022</t>
  </si>
  <si>
    <t>25,28</t>
  </si>
  <si>
    <t>CONECTOR FÊMEA, PPR, 25 X 1/2, CLASSE PN 25, INSTALADO EM PRUMADA DE ÁGUA   FORNECIMENTO E INSTALAÇÃO . AF_08/2022</t>
  </si>
  <si>
    <t>17,44</t>
  </si>
  <si>
    <t>LUVA, PPR, DN 32 MM, CLASSE PN 25, INSTALADO EM PRUMADA DE ÁGUA   FORNECIMENTO E INSTALAÇÃO. AF_08/2022</t>
  </si>
  <si>
    <t>BUCHA DE REDUÇÃO, PPR, 32 X 25, CLASSE PN 25, INSTALADO EM PRUMADA DE ÁGUA   FORNECIMENTO E INSTALAÇÃO . AF_08/2022</t>
  </si>
  <si>
    <t>12,84</t>
  </si>
  <si>
    <t>LUVA, PPR, DN 40 MM, CLASSE PN 25, INSTALADO EM PRUMADA DE ÁGUA   FORNECIMENTO E INSTALAÇÃO. AF_08/2022</t>
  </si>
  <si>
    <t>21,17</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</si>
  <si>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</si>
  <si>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</si>
  <si>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</si>
  <si>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37,15</t>
  </si>
  <si>
    <t>LUVA, PPR, DN 75 MM, CLASSE PN 25, INSTALADO EM PRUMADA DE ÁGUA   FORNECIMENTO E INSTALAÇÃO. AF_08/2022</t>
  </si>
  <si>
    <t>LUVA, PPR, DN 90 MM, CLASSE PN 25, INSTALADO EM PRUMADA DE ÁGUA   FORNECIMENTO E INSTALAÇÃO. AF_08/2022</t>
  </si>
  <si>
    <t>85,86</t>
  </si>
  <si>
    <t>LUVA, PPR, DN 110 MM, CLASSE PN 25, INSTALADO EM PRUMADA DE ÁGUA   FORNECIMENTO E INSTALAÇÃO. AF_08/2022</t>
  </si>
  <si>
    <t>109,14</t>
  </si>
  <si>
    <t>TÊ NORMAL, PPR, DN 25 MM, CLASSE PN 25, INSTALADO EM PRUMADA DE ÁGUA   FORNECIMENTO E INSTALAÇÃO . AF_08/2022</t>
  </si>
  <si>
    <t>17,79</t>
  </si>
  <si>
    <t>TÊ NORMAL, PPR, DN 32 MM, CLASSE PN 25, INSTALADO EM PRUMADA DE ÁGUA   FORNECIMENTO E INSTALAÇÃO . AF_08/2022</t>
  </si>
  <si>
    <t>TÊ NORMAL, PPR, DN 40 MM, CLASSE PN 25, INSTALADO EM PRUMADA DE ÁGUA   FORNECIMENTO E INSTALAÇÃO . AF_08/2022</t>
  </si>
  <si>
    <t>34,94</t>
  </si>
  <si>
    <t>TÊ NORMAL, PPR, DN 50 MM, CLASSE PN 25, INSTALADO EM PRUMADA DE ÁGUA   FORNECIMENTO E INSTALAÇÃO . AF_08/2022</t>
  </si>
  <si>
    <t>51,66</t>
  </si>
  <si>
    <t>TÊ NORMAL, PPR, DN 63 MM, CLASSE PN 25, INSTALADO EM PRUMADA DE ÁGUA   FORNECIMENTO E INSTALAÇÃO . AF_08/2022</t>
  </si>
  <si>
    <t>72,08</t>
  </si>
  <si>
    <t>TÊ NORMAL, PPR, DN 75 MM, CLASSE PN 25, INSTALADO EM PRUMADA DE ÁGUA   FORNECIMENTO E INSTALAÇÃO . AF_08/2022</t>
  </si>
  <si>
    <t>122,90</t>
  </si>
  <si>
    <t>TÊ NORMAL, PPR, DN 90 MM, CLASSE PN 25, INSTALADO EM PRUMADA DE ÁGUA   FORNECIMENTO E INSTALAÇÃO . AF_08/2022</t>
  </si>
  <si>
    <t>158,82</t>
  </si>
  <si>
    <t>TÊ NORMAL, PPR, DN 110 MM, CLASSE PN 25, INSTALADO EM PRUMADA DE ÁGUA   FORNECIMENTO E INSTALAÇÃO . AF_08/2022</t>
  </si>
  <si>
    <t>296,05</t>
  </si>
  <si>
    <t>LUVA, PPR, DN 20 MM, CLASSE PN 25, INSTALADO EM RESERVAÇÃO DE ÁGUA DE EDIFICAÇÃO QUE POSSUA RESERVATÓRIO DE FIBRA/FIBROCIMENTO  FORNECIMENTO E INSTALAÇÃO. AF_06/2016</t>
  </si>
  <si>
    <t>7,70</t>
  </si>
  <si>
    <t>LUVA, PPR, DN 25 MM, CLASSE PN 25, INSTALADO EM RESERVAÇÃO DE ÁGUA DE EDIFICAÇÃO QUE POSSUA RESERVATÓRIO DE FIBRA/FIBROCIMENTO  FORNECIMENTO E INSTALAÇÃO. AF_06/2016</t>
  </si>
  <si>
    <t>7,51</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</si>
  <si>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</si>
  <si>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</si>
  <si>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</si>
  <si>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32,53</t>
  </si>
  <si>
    <t>LUVA, PPR, DN 40 MM, CLASSE PN 25, INSTALADO EM RESERVAÇÃO DE ÁGUA DE EDIFICAÇÃO QUE POSSUA RESERVATÓRIO DE FIBRA/FIBROCIMENTO  FORNECIMENTO E INSTALAÇÃO. AF_06/2016</t>
  </si>
  <si>
    <t>17,25</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</si>
  <si>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</si>
  <si>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</si>
  <si>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</si>
  <si>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56,30</t>
  </si>
  <si>
    <t>LUVA, PPR, DN 90 MM, CLASSE PN 25, INSTALADO EM RESERVAÇÃO DE ÁGUA DE EDIFICAÇÃO QUE POSSUA RESERVATÓRIO DE FIBRA/FIBROCIMENTO  FORNECIMENTO E INSTALAÇÃO. AF_06/2016</t>
  </si>
  <si>
    <t>80,84</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</si>
  <si>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</si>
  <si>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</si>
  <si>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</si>
  <si>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10,60</t>
  </si>
  <si>
    <t>JOELHO 90 GRAUS, PPR, DN 32 MM, CLASSE PN 25,  INSTALADO EM RESERVAÇÃO DE ÁGUA DE EDIFICAÇÃO QUE POSSUA RESERVATÓRIO DE FIBRA/FIBROCIMENTO  FORNECIMENTO E INSTALAÇÃO. AF_06/2016</t>
  </si>
  <si>
    <t>14,13</t>
  </si>
  <si>
    <t>JOELHO 90 GRAUS, PPR, DN 40 MM, CLASSE PN 25,  INSTALADO EM RESERVAÇÃO DE ÁGUA DE EDIFICAÇÃO QUE POSSUA RESERVATÓRIO DE FIBRA/FIBROCIMENTO  FORNECIMENTO E INSTALAÇÃO. AF_06/2016</t>
  </si>
  <si>
    <t>18,59</t>
  </si>
  <si>
    <t>JOELHO 90 GRAUS, PPR, DN 50 MM, CLASSE PN 25,  INSTALADO EM RESERVAÇÃO DE ÁGUA DE EDIFICAÇÃO QUE POSSUA RESERVATÓRIO DE FIBRA/FIBROCIMENTO  FORNECIMENTO E INSTALAÇÃO. AF_06/2016</t>
  </si>
  <si>
    <t>29,39</t>
  </si>
  <si>
    <t>JOELHO 90 GRAUS, PPR, DN 63 MM, CLASSE PN 25,  INSTALADO EM RESERVAÇÃO DE ÁGUA DE EDIFICAÇÃO QUE POSSUA RESERVATÓRIO DE FIBRA/FIBROCIMENTO  FORNECIMENTO E INSTALAÇÃO. AF_06/2016</t>
  </si>
  <si>
    <t>37,66</t>
  </si>
  <si>
    <t>JOELHO 90 GRAUS, PPR, DN 75 MM, CLASSE PN 25,  INSTALADO EM RESERVAÇÃO DE ÁGUA DE EDIFICAÇÃO QUE POSSUA RESERVATÓRIO DE FIBRA/FIBROCIMENTO  FORNECIMENTO E INSTALAÇÃO. AF_06/2016</t>
  </si>
  <si>
    <t>89,18</t>
  </si>
  <si>
    <t>JOELHO 90 GRAUS, PPR, DN 90 MM, CLASSE PN 25,  INSTALADO EM RESERVAÇÃO DE ÁGUA DE EDIFICAÇÃO QUE POSSUA RESERVATÓRIO DE FIBRA/FIBROCIMENTO  FORNECIMENTO E INSTALAÇÃO. AF_06/2016</t>
  </si>
  <si>
    <t>106,11</t>
  </si>
  <si>
    <t>JOELHO 90 GRAUS, PPR, DN 110 MM, CLASSE PN 25,  INSTALADO EM RESERVAÇÃO DE ÁGUA DE EDIFICAÇÃO QUE POSSUA RESERVATÓRIO DE FIBRA/FIBROCIMENTO  FORNECIMENTO E INSTALAÇÃO. AF_06/2016</t>
  </si>
  <si>
    <t>320,64</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</si>
  <si>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</si>
  <si>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</si>
  <si>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25,97</t>
  </si>
  <si>
    <t>TÊ, PPR, DN 32 MM, CLASSE PN 25,  INSTALADO EM RESERVAÇÃO DE ÁGUA DE EDIFICAÇÃO QUE POSSUA RESERVATÓRIO DE FIBRA/FIBROCIMENTO  FORNECIMENTO E INSTALAÇÃO. AF_06/2016</t>
  </si>
  <si>
    <t>21,23</t>
  </si>
  <si>
    <t>TÊ, PPR, DN 40 MM, CLASSE PN 25,  INSTALADO EM RESERVAÇÃO DE ÁGUA DE EDIFICAÇÃO QUE POSSUA RESERVATÓRIO DE FIBRA/FIBROCIMENTO  FORNECIMENTO E INSTALAÇÃO. AF_06/2016</t>
  </si>
  <si>
    <t>27,09</t>
  </si>
  <si>
    <t>TÊ, PPR, DN 50 MM, CLASSE PN 25,  INSTALADO EM RESERVAÇÃO DE ÁGUA DE EDIFICAÇÃO QUE POSSUA RESERVATÓRIO DE FIBRA/FIBROCIMENTO  FORNECIMENTO E INSTALAÇÃO. AF_06/2016</t>
  </si>
  <si>
    <t>46,50</t>
  </si>
  <si>
    <t>TÊ, PPR, DN 63 MM, CLASSE PN 25,  INSTALADO EM RESERVAÇÃO DE ÁGUA DE EDIFICAÇÃO QUE POSSUA RESERVATÓRIO DE FIBRA/FIBROCIMENTO  FORNECIMENTO E INSTALAÇÃO. AF_06/2016</t>
  </si>
  <si>
    <t>60,82</t>
  </si>
  <si>
    <t>TÊ, PPR, DN 75 MM, CLASSE PN 25,  INSTALADO EM RESERVAÇÃO DE ÁGUA DE EDIFICAÇÃO QUE POSSUA RESERVATÓRIO DE FIBRA/FIBROCIMENTO  FORNECIMENTO E INSTALAÇÃO. AF_06/2016</t>
  </si>
  <si>
    <t>119,84</t>
  </si>
  <si>
    <t>TÊ, PPR, DN 90 MM, CLASSE PN 25,  INSTALADO EM RESERVAÇÃO DE ÁGUA DE EDIFICAÇÃO QUE POSSUA RESERVATÓRIO DE FIBRA/FIBROCIMENTO  FORNECIMENTO E INSTALAÇÃO. AF_06/2016</t>
  </si>
  <si>
    <t>148,70</t>
  </si>
  <si>
    <t>TÊ, PPR, DN 110 MM, CLASSE PN 25,  INSTALADO EM RESERVAÇÃO DE ÁGUA DE EDIFICAÇÃO QUE POSSUA RESERVATÓRIO DE FIBRA/FIBROCIMENTO  FORNECIMENTO E INSTALAÇÃO. AF_06/2016</t>
  </si>
  <si>
    <t>296,73</t>
  </si>
  <si>
    <t>KIT CHASSI PEX, PRÉ-FABRICADO, PARA CHUVEIRO, INCLUSO QUADRO METÁLICO, TUBOS, REGISTROS DE PRESSÃO E CONEXÕES POR CRIMPAGEM - FORNECIMENTO E INSTALAÇÃO. AF_02/2023</t>
  </si>
  <si>
    <t>376,63</t>
  </si>
  <si>
    <t>KIT CHASSI PEX, PRÉ-FABRICADO, PARA COZINHA COM CUBA SIMPLES, INCLUSO QUADRO METÁLICO, TUBOS E CONEXÕES POR CRIMPAGEM - FORNECIMENTO E INSTALAÇÃO. AF_02/2023</t>
  </si>
  <si>
    <t>KIT CHASSI PEX, PRÉ-FABRICADO, PARA ÁREA DE SERVIÇO COM TANQUE E MÁQUINA DE LAVAR ROUPA, INCLUSO QUADRO METÁLICO, TUBOS E CONEXÕES POR CRIMPAGEM - FORNECIMENTO E INSTALAÇÃO. AF_02/2023</t>
  </si>
  <si>
    <t>121,56</t>
  </si>
  <si>
    <t>KIT CHASSI PEX, PRÉ-FABRICADO, PARA CHUVEIRO, INCLUSO QUADRO METÁLICO, TUBOS, REGISTROS DE PRESSÃO E CONEXÕES POR ANEL DESLIZANTE - FORNECIMENTO E INSTALAÇÃO. AF_02/2023</t>
  </si>
  <si>
    <t>200,15</t>
  </si>
  <si>
    <t>KIT CHASSI PEX, PRÉ-FABRICADO, PARA COZINHA COM CUBA SIMPLES, INCLUSO QUADRO METÁLICO, TUBOS E CONEXÕES POR ANEL DESLIZANTE - FORNECIMENTO E INSTALAÇÃO. AF_02/2023</t>
  </si>
  <si>
    <t>81,39</t>
  </si>
  <si>
    <t>KIT CHASSI PEX, PRÉ-FABRICADO, PARA ÁREA DE SERVIÇO COM TANQUE E MÁQUINA DE LAVAR ROUPA, INCLUSO QUADRO METÁLICO, TUBOS E CONEXÕES POR ANEL DESLIZANTE - FORNECIMENTO E INSTALAÇÃO. AF_02/2023</t>
  </si>
  <si>
    <t>133,51</t>
  </si>
  <si>
    <t>UNIÃO METÁLICA PARA INSTALAÇÕES EM PEX ÁGUA, DN 16 MM, COM ANEL DESLIZANTE - FORNECIMENTO E INSTALAÇÃO. AF_02/2023</t>
  </si>
  <si>
    <t>18,04</t>
  </si>
  <si>
    <t>CONEXÃO FIXA, ROSCA FÊMEA, METÁLICA, PARA INSTALAÇÕES EM PEX ÁGUA, DN 16 MM X 1/2", COM ANEL DESLIZANTE. FORNECIMENTO E INSTALAÇÃO. AF_02/2023</t>
  </si>
  <si>
    <t>CONEXÃO MÓVEL, ROSCA FÊMEA, METÁLICA, PARA INSTALAÇÕES EM PEX ÁGUA, DN 16 MM X 3/4", COM ANEL DESLIZANTE. FORNECIMENTO E INSTALAÇÃO. AF_02/2023</t>
  </si>
  <si>
    <t>21,37</t>
  </si>
  <si>
    <t>UNIÃO METÁLICA PARA INSTALAÇÕES EM PEX ÁGUA, DN 20 MM, COM ANEL DESLIZANTE - FORNECIMENTO E INSTALAÇÃO. AF_02/2023</t>
  </si>
  <si>
    <t>CONEXÃO FIXA, ROSCA FÊMEA, METÁLICA, PARA INSTALAÇÕES EM PEX ÁGUA, DN 20 MM X 1/2", COM ANEL DESLIZANTE. FORNECIMENTO E INSTALAÇÃO. AF_02/2023</t>
  </si>
  <si>
    <t>CONEXÃO FIXA, ROSCA FÊMEA, METÁLICA, PARA INSTALAÇÕES EM PEX ÁGUA, DN 20 MM X 3/4", COM ANEL DESLIZANTE. FORNECIMENTO E INSTALAÇÃO. AF_02/2023</t>
  </si>
  <si>
    <t>23,28</t>
  </si>
  <si>
    <t>UNIÃO DE REDUÇÃO, METÁLICA, PARA INSTALAÇÕES EM PEX ÁGUA, DN 20 X 16 MM, CONEXÃO POR ANEL DESLIZANTE - FORNECIMENTO E INSTALAÇÃO. AF_02/2023</t>
  </si>
  <si>
    <t>16,64</t>
  </si>
  <si>
    <t>UNIÃO METÁLICA PARA INSTALAÇÕES EM PEX ÁGUA, DN 25 MM, COM ANEL DESLIZANTE - FORNECIMENTO E INSTALAÇÃO. AF_02/2023</t>
  </si>
  <si>
    <t>33,77</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</si>
  <si>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</si>
  <si>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</si>
  <si>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34,01</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</si>
  <si>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</si>
  <si>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</si>
  <si>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23,38</t>
  </si>
  <si>
    <t>UNIÃO METÁLICA PARA INSTALAÇÕES EM PEX ÁGUA, DN 32 MM, COM ANEL DESLIZANTE - FORNECIMENTO E INSTALAÇÃO. AF_02/2023</t>
  </si>
  <si>
    <t>40,71</t>
  </si>
  <si>
    <t>CONEXÃO FIXA, ROSCA FÊMEA, METÁLICA, PARA INSTALAÇÕES EM PEX ÁGUA, DN 32 MM X 1", COM ANEL DESLIZANTE - FORNECIMENTO E INSTALAÇÃO. AF_02/2023</t>
  </si>
  <si>
    <t>37,73</t>
  </si>
  <si>
    <t>UNIÃO DE REDUÇÃO, METÁLICA, PARA INSTALAÇÕES EM PEX ÁGUA, DN 32 X 25 MM, CONEXÃO POR ANEL DESLIZANTE - FORNECIMENTO E INSTALAÇÃO. AF_02/2023</t>
  </si>
  <si>
    <t>LUVA PARA INSTALAÇÕES EM PEX ÁGUA, DN 16 MM, CONEXÃO POR CRIMPAGEM - FORNECIMENTO E INSTALAÇÃO. AF_02/2023</t>
  </si>
  <si>
    <t>11,54</t>
  </si>
  <si>
    <t>CONEXÃO FIXA, ROSCA FÊMEA, PARA INSTALAÇÕES EM PEX ÁGUA, DN 16MM X 1/2", CONEXÃO POR CRIMPAGEM - FORNECIMENTO E INSTALAÇÃO. AF_02/2023</t>
  </si>
  <si>
    <t>18,22</t>
  </si>
  <si>
    <t>LUVA PARA INSTALAÇÕES EM PEX ÁGUA, DN 20 MM, CONEXÃO POR CRIMPAGEM - FORNECIMENTO E INSTALAÇÃO. AF_02/2023</t>
  </si>
  <si>
    <t>CONEXÃO FIXA, ROSCA FÊMEA, PARA INSTALAÇÕES EM PEX ÁGUA, DN 20MM X 1/2", CONEXÃO POR CRIMPAGEM - FORNECIMENTO E INSTALAÇÃO. AF_02/2023</t>
  </si>
  <si>
    <t>19,77</t>
  </si>
  <si>
    <t>CONEXÃO FIXA, ROSCA FÊMEA, PARA INSTALAÇÕES EM PEX ÁGUA, DN 20MM X 3/4", CONEXÃO POR CRIMPAGEM - FORNECIMENTO E INSTALAÇÃO. AF_02/2023</t>
  </si>
  <si>
    <t>24,08</t>
  </si>
  <si>
    <t>LUVA DE REDUÇÃO PARA INSTALAÇÕES EM PEX ÁGUA, DN 20 X 16 MM, CONEXÃO POR CRIMPAGEM - FORNECIMENTO E INSTALAÇÃO. AF_02/2023</t>
  </si>
  <si>
    <t>17,94</t>
  </si>
  <si>
    <t>LUVA PARA INSTALAÇÕES EM PEX ÁGUA, DN 25 MM, CONEXÃO POR CRIMPAGEM - FORNECIMENTO E INSTALAÇÃO. AF_02/2023</t>
  </si>
  <si>
    <t>20,47</t>
  </si>
  <si>
    <t>CONEXÃO FIXA, ROSCA FÊMEA, PARA INSTALAÇÕES EM PEX ÁGUA, DN 25MM X 3/4", CONEXÃO POR CRIMPAGEM - FORNECIMENTO E INSTALAÇÃO. AF_02/2023</t>
  </si>
  <si>
    <t>29,64</t>
  </si>
  <si>
    <t>LUVA DE REDUÇÃO PARA INSTALAÇÕES EM PEX ÁGUA, DN 25 X 16 MM, CONEXÃO POR CRIMPAGEM - FORNECIMENTO E INSTALAÇÃO. AF_02/2023</t>
  </si>
  <si>
    <t>22,61</t>
  </si>
  <si>
    <t>LUVA PARA INSTALAÇÕES EM PEX ÁGUA, DN 32 MM, CONEXÃO POR CRIMPAGEM - FORNECIMENTO E INSTALAÇÃO. AF_02/2023</t>
  </si>
  <si>
    <t>27,45</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</si>
  <si>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</si>
  <si>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</si>
  <si>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JOELHO 90 GRAUS, ROSCA FÊMEA TERMINAL, METÁLICO, PARA INSTALAÇÕES EM PEX ÁGUA, DN 16MM X 1/2", CONEXÃO POR ANEL DESLIZANTE - FORNECIMENTO E INSTALAÇÃO. AF_02/2023</t>
  </si>
  <si>
    <t>26,76</t>
  </si>
  <si>
    <t>JOELHO, ROSCA FÊMEA, COM BASE FIXA, METÁLICO, PARA INSTALAÇÕES EM PEX ÁGUA, DN 16MM X 1/2", CONEXÃO POR ANEL DESLIZANTE - FORNECIMENTO E INSTALAÇÃO. AF_02/2023</t>
  </si>
  <si>
    <t>27,52</t>
  </si>
  <si>
    <t>JOELHO 90 GRAUS, METÁLICO, PARA INSTALAÇÕES EM PEX ÁGUA, DN 20 MM, CONEXÃO POR ANEL DESLIZANTE - FORNECIMENTO E INSTALAÇÃO. AF_02/2023</t>
  </si>
  <si>
    <t>26,32</t>
  </si>
  <si>
    <t>JOELHO 90 GRAUS, ROSCA FÊMEA TERMINAL, METÁLICO, PARA INSTALAÇÕES EM PEX ÁGUA, DN 20 MM X 1/2", CONEXÃO POR ANEL DESLIZANTE - FORNECIMENTO E INSTALAÇÃO. AF_02/2023</t>
  </si>
  <si>
    <t>JOELHO 90 GRAUS, ROSCA FÊMEA TERMINAL, METÁLICO, PARA INSTALAÇÕES EM PEX ÁGUA, DN 20 MM X 3/4", CONEXÃO POR ANEL DESLIZANTE - FORNECIMENTO E INSTALAÇÃO. AF_02/2023</t>
  </si>
  <si>
    <t>JOELHO ROSCA FÊMEA, COM BASE FIXA, METÁLICO, PARA INSTALAÇÕES EM PEX ÁGUA, DN 20MM X 1/2", CONEXÃO POR ANEL DESLIZANTE - FORNECIMENTO E INSTALAÇÃO. AF_02/2023</t>
  </si>
  <si>
    <t>30,56</t>
  </si>
  <si>
    <t>JOELHO ROSCA FÊMEA, MÓVEL, METÁLICO, PARA INSTALAÇÕES EM PEX ÁGUA, DN 20MM X 3/4", CONEXÃO POR ANEL DESLIZANTE - FORNECIMENTO E INSTALAÇÃO. AF_02/2023</t>
  </si>
  <si>
    <t>JOELHO 90 GRAUS, METÁLICO, PARA INSTALAÇÕES EM PEX ÁGUA, DN 25 MM, CONEXÃO POR ANEL DESLIZANTE - FORNECIMENTO E INSTALAÇÃO. AF_02/2023</t>
  </si>
  <si>
    <t>39,92</t>
  </si>
  <si>
    <t>JOELHO 90 GRAUS, ROSCA FÊMEA TERMINAL, METÁLICO, PARA INSTALAÇÕES EM PEX ÁGUA, DN 25 MM X 3/4", CONEXÃO POR ANEL DESLIZANTE - FORNECIMENTO E INSTALAÇÃO. AF_02/2023</t>
  </si>
  <si>
    <t>38,74</t>
  </si>
  <si>
    <t>JOELHO ROSCA FÊMEA, COM BASE FIXA, METÁLICO, PARA INSTALAÇÕES EM PEX ÁGUA, DN 25MM X 3/4", CONEXÃO POR ANEL DESLIZANTE - FORNECIMENTO E INSTALAÇÃO. AF_02/2023</t>
  </si>
  <si>
    <t>JOELHO 90 GRAUS, METÁLICO, PARA INSTALAÇÕES EM PEX ÁGUA, DN 32 MM, CONEXÃO POR ANEL DESLIZANTE - FORNECIMENTO E INSTALAÇÃO. AF_02/2023</t>
  </si>
  <si>
    <t>52,52</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</si>
  <si>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</si>
  <si>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</si>
  <si>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</si>
  <si>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JOELHO 90 GRAUS, ROSCA FÊMEA TERMINAL, PARA INSTALAÇÕES EM PEX ÁGUA, DN 20MM X 1/2", CONEXÃO POR CRIMPAGEM - FORNECIMENTO E INSTALAÇÃO. AF_02/2023</t>
  </si>
  <si>
    <t>26,52</t>
  </si>
  <si>
    <t>JOELHO 90 GRAUS, ROSCA FÊMEA TERMINAL, PARA INSTALAÇÕES EM PEX ÁGUA, DN 20MM X 3/4", CONEXÃO POR CRIMPAGEM - FORNECIMENTO E INSTALAÇÃO. AF_02/2023</t>
  </si>
  <si>
    <t>32,23</t>
  </si>
  <si>
    <t>JOELHO 90 GRAUS, PARA INSTALAÇÕES EM PEX ÁGUA, DN 25 MM, CONEXÃO POR CRIMPAGEM - FORNECIMENTO E INSTALAÇÃO. AF_02/2023</t>
  </si>
  <si>
    <t>32,77</t>
  </si>
  <si>
    <t>JOELHO 90 GRAUS, ROSCA FÊMEA TERMINAL, PARA INSTALAÇÕES EM PEX ÁGUA, DN 25MM X 1/2", CONEXÃO POR CRIMPAGEM - FORNECIMENTO E INSTALAÇÃO. AF_02/2023</t>
  </si>
  <si>
    <t>36,00</t>
  </si>
  <si>
    <t>TÊ, METÁLICO, PARA INSTALAÇÕES EM PEX ÁGUA, DN 16 MM, CONEXÃO POR ANEL DESLIZANTE - FORNECIMENTO E INSTALAÇÃO. AF_02/2023</t>
  </si>
  <si>
    <t>30,94</t>
  </si>
  <si>
    <t>TÊ, ROSCA FÊMEA, METÁLICO, PARA INSTALAÇÕES EM PEX ÁGUA, DN 16 MM X ½, CONEXÃO POR ANEL DESLIZANTE - FORNECIMENTO E INSTALAÇÃO. AF_02/2023</t>
  </si>
  <si>
    <t>38,94</t>
  </si>
  <si>
    <t>TÊ, METÁLICO, PARA INSTALAÇÕES EM PEX ÁGUA, DN 20 MM, CONEXÃO POR ANEL DESLIZANTE - FORNECIMENTO E INSTALAÇÃO. AF_02/2023</t>
  </si>
  <si>
    <t>37,84</t>
  </si>
  <si>
    <t>TÊ, ROSCA FÊMEA, METÁLICO, PARA INSTALAÇÕES EM PEX ÁGUA, DN 20 MM X 1/2", CONEXÃO POR ANEL DESLIZANTE - FORNECIMENTO E INSTALAÇÃO. AF_02/2023</t>
  </si>
  <si>
    <t>40,32</t>
  </si>
  <si>
    <t>TÊ, METÁLICO, PARA INSTALAÇÕES EM PEX ÁGUA, DN 25 MM, CONEXÃO POR ANEL DESLIZANTE - FORNECIMENTO E INSTALAÇÃO. AF_02/2023</t>
  </si>
  <si>
    <t>52,31</t>
  </si>
  <si>
    <t>TÊ, ROSCA FÊMEA, METÁLICO, PARA INSTALAÇÕES EM PEX ÁGUA, DN 25 MM X 3/4", CONEXÃO POR ANEL DESLIZANTE - FORNECIMENTO E INSTALAÇÃO. AF_02/2023</t>
  </si>
  <si>
    <t>47,64</t>
  </si>
  <si>
    <t>TÊ, METÁLICO, PARA INSTALAÇÕES EM PEX ÁGUA, DN 32 MM, CONEXÃO POR ANEL DESLIZANTE - FORNECIMENTO E INSTALAÇÃO. AF_02/2023</t>
  </si>
  <si>
    <t>67,60</t>
  </si>
  <si>
    <t>TÊ, PARA INSTALAÇÕES EM PEX ÁGUA, DN 16 MM, CONEXÃO POR CRIMPAGEM - FORNECIMENTO E INSTALAÇÃO. AF_02/2023</t>
  </si>
  <si>
    <t>20,41</t>
  </si>
  <si>
    <t>TÊ, PARA INSTALAÇÕES EM PEX ÁGUA, DN 20 MM, CONEXÃO POR CRIMPAGEM - FORNECIMENTO E INSTALAÇÃO. AF_02/2023</t>
  </si>
  <si>
    <t>TÊ, PARA INSTALAÇÕES EM PEX ÁGUA, DN 25 MM, CONEXÃO POR CRIMPAGEM - FORNECIMENTO E INSTALAÇÃO. AF_02/2023</t>
  </si>
  <si>
    <t>44,21</t>
  </si>
  <si>
    <t>TÊ, PARA INSTALAÇÕES EM PEX ÁGUA, DN 32 MM, CONEXÃO POR CRIMPAGEM - FORNECIMENTO E INSTALAÇÃO. AF_02/2023</t>
  </si>
  <si>
    <t>50,92</t>
  </si>
  <si>
    <t>DISTRIBUIDOR 2 SAÍDAS, METÁLICO, PARA INSTALAÇÕES EM PEX ÁGUA, ENTRADA DE 3/4" X 2 SAÍDAS DE 1/2", CONEXÃO POR ANEL DESLIZANTE - FORNECIMENTO E INSTALAÇÃO. AF_02/2023</t>
  </si>
  <si>
    <t>48,36</t>
  </si>
  <si>
    <t>DISTRIBUIDOR 2 SAÍDAS, METÁLICO, PARA INSTALAÇÕES EM PEX ÁGUA, ENTRADA DE 1" X 2 SAÍDAS DE 1/2", CONEXÃO POR ANEL DESLIZANTE - FORNECIMENTO E INSTALAÇÃO. AF_02/2023</t>
  </si>
  <si>
    <t>DISTRIBUIDOR 3 SAÍDAS, METÁLICO, PARA INSTALAÇÕES EM PEX ÁGUA, ENTRADA DE 3/4" X 3 SAÍDAS DE 1/2", CONEXÃO POR ANEL DESLIZANTE - FORNECIMENTO E INSTALAÇÃO. AF_02/2023</t>
  </si>
  <si>
    <t>58,59</t>
  </si>
  <si>
    <t>DISTRIBUIDOR 3 SAÍDAS, METÁLICO, PARA INSTALAÇÕES EM PEX ÁGUA, ENTRADA DE 1" X 3 SAÍDAS DE 1/2", CONEXÃO POR ANEL DESLIZANTE - FORNECIMENTO E INSTALAÇÃO. AF_02/2023</t>
  </si>
  <si>
    <t>75,36</t>
  </si>
  <si>
    <t>DISTRIBUIDOR 2 SAÍDAS, PARA INSTALAÇÕES EM PEX ÁGUA, ENTRADA DE 32 MM X 2 SAÍDAS DE 16 MM, CONEXÃO POR CRIMPAGEM FORNECIMENTO E INSTALAÇÃO. AF_02/2023</t>
  </si>
  <si>
    <t>166,79</t>
  </si>
  <si>
    <t>DISTRIBUIDOR 2 SAÍDAS, PARA INSTALAÇÕES EM PEX ÁGUA, ENTRADA DE 32 MM X 2 SAÍDAS DE 25 MM, CONEXÃO POR CRIMPAGEM - FORNECIMENTO E INSTALAÇÃO. AF_02/2023</t>
  </si>
  <si>
    <t>186,61</t>
  </si>
  <si>
    <t>DISTRIBUIDOR 3 SAÍDAS, PARA INSTALAÇÕES EM PEX ÁGUA, ENTRADA DE 32 MM X 3 SAÍDAS DE 16 MM, CONEXÃO POR CRIMPAGEM - FORNECIMENTO E INSTALAÇÃO. AF_02/2023</t>
  </si>
  <si>
    <t>181,30</t>
  </si>
  <si>
    <t>DISTRIBUIDOR 3 SAÍDAS, PARA INSTALAÇÕES EM PEX ÁGUA, ENTRADA DE 32 MM X 3 SAÍDAS DE 25 MM, CONEXÃO POR CRIMPAGEM - FORNECIMENTO E INSTALAÇÃO. AF_02/2023</t>
  </si>
  <si>
    <t>213,89</t>
  </si>
  <si>
    <t>FLANGE EM AÇO, DN 15 MM X 1/2'', INSTALADO EM RESERVAÇÃO DE ÁGUA DE EDIFICAÇÃO QUE POSSUA RESERVATÓRIO DE FIBRA/FIBROCIMENTO - FORNECIMENTO E INSTALAÇÃO. AF_06/2016</t>
  </si>
  <si>
    <t>37,58</t>
  </si>
  <si>
    <t>FLANGE EM AÇO, DN 20 MM X 3/4'', INSTALADO EM RESERVAÇÃO DE ÁGUA DE EDIFICAÇÃO QUE POSSUA RESERVATÓRIO DE FIBRA/FIBROCIMENTO - FORNECIMENTO E INSTALAÇÃO. AF_06/2016</t>
  </si>
  <si>
    <t>45,09</t>
  </si>
  <si>
    <t>FLANGE EM AÇO, DN 25 MM X 1'', INSTALADO EM RESERVAÇÃO DE ÁGUA DE EDIFICAÇÃO QUE POSSUA RESERVATÓRIO DE FIBRA/FIBROCIMENTO - FORNECIMENTO E INSTALAÇÃO. AF_06/2016</t>
  </si>
  <si>
    <t>50,77</t>
  </si>
  <si>
    <t>FLANGE EM AÇO, DN 32 MM X 1 1/4'', INSTALADO EM RESERVAÇÃO DE ÁGUA DE EDIFICAÇÃO QUE POSSUA RESERVATÓRIO DE FIBRA/FIBROCIMENTO - FORNECIMENTO E INSTALAÇÃO. AF_06/2016</t>
  </si>
  <si>
    <t>63,95</t>
  </si>
  <si>
    <t>FLANGE EM AÇO, DN 40 MM X 1 1/2'', INSTALADO EM RESERVAÇÃO DE ÁGUA DE EDIFICAÇÃO QUE POSSUA RESERVATÓRIO DE FIBRA/FIBROCIMENTO - FORNECIMENTO E INSTALAÇÃO. AF_06/2016</t>
  </si>
  <si>
    <t>76,08</t>
  </si>
  <si>
    <t>ACOPLAMENTO RÍGIDO EM AÇO, CONEXÃO RANHURADA, DN 50 (2"), INSTALADO EM PRUMADAS - FORNECIMENTO E INSTALAÇÃO. AF_10/2020</t>
  </si>
  <si>
    <t>46,86</t>
  </si>
  <si>
    <t>ACOPLAMENTO RÍGIDO EM AÇO, CONEXÃO RANHURADA, DN 65 (2 1/2"), INSTALADO EM PRUMADAS - FORNECIMENTO E INSTALAÇÃO. AF_10/2020</t>
  </si>
  <si>
    <t>52,48</t>
  </si>
  <si>
    <t>ACOPLAMENTO RÍGIDO EM AÇO, CONEXÃO RANHURADA, DN 80 (3"), INSTALADO EM PRUMADAS - FORNECIMENTO E INSTALAÇÃO. AF_10/2020</t>
  </si>
  <si>
    <t>59,22</t>
  </si>
  <si>
    <t>CURVA 45 GRAUS, EM AÇO, CONEXÃO RANHURADA, DN 50 (2"), INSTALADO EM PRUMADAS - FORNECIMENTO E INSTALAÇÃO. AF_10/2020</t>
  </si>
  <si>
    <t>103,00</t>
  </si>
  <si>
    <t>CURVA 90 GRAUS, EM AÇO, CONEXÃO RANHURADA, DN 50 (2"), INSTALADO EM PRUMADAS - FORNECIMENTO E INSTALAÇÃO. AF_10/2020</t>
  </si>
  <si>
    <t>104,79</t>
  </si>
  <si>
    <t>CURVA 45 GRAUS, EM AÇO, CONEXÃO RANHURADA, DN 65 (2 1/2"), INSTALADO EM PRUMADAS - FORNECIMENTO E INSTALAÇÃO. AF_10/2020</t>
  </si>
  <si>
    <t>120,38</t>
  </si>
  <si>
    <t>CURVA 90 GRAUS, EM AÇO, CONEXÃO RANHURADA, DN 65 (2 1/2"), INSTALADO EM PRUMADAS - FORNECIMENTO E INSTALAÇÃO. AF_10/2020</t>
  </si>
  <si>
    <t>123,82</t>
  </si>
  <si>
    <t>CURVA 45 GRAUS, EM AÇO, CONEXÃO RANHURADA, DN 80 (3), INSTALADO EM PRUMADAS - FORNECIMENTO E INSTALAÇÃO. AF_10/2020</t>
  </si>
  <si>
    <t>137,67</t>
  </si>
  <si>
    <t>CURVA 90 GRAUS, EM AÇO, CONEXÃO RANHURADA, DN 80 (3"), INSTALADO EM PRUMADAS - FORNECIMENTO E INSTALAÇÃO. AF_10/2020</t>
  </si>
  <si>
    <t>141,35</t>
  </si>
  <si>
    <t>TÊ, EM AÇO, CONEXÃO RANHURADA, DN 50 (2"), INSTALADO EM PRUMADAS - FORNECIMENTO E INSTALAÇÃO. AF_10/2020</t>
  </si>
  <si>
    <t>154,51</t>
  </si>
  <si>
    <t>TÊ, EM AÇO, CONEXÃO RANHURADA, DN 65 (2 1/2"), INSTALADO EM PRUMADAS - FORNECIMENTO E INSTALAÇÃO. AF_10/2020</t>
  </si>
  <si>
    <t>184,77</t>
  </si>
  <si>
    <t>TÊ, EM AÇO, CONEXÃO RANHURADA, DN 80 (3"), INSTALADO EM PRUMADAS - FORNECIMENTO E INSTALAÇÃO. AF_10/2020</t>
  </si>
  <si>
    <t>204,40</t>
  </si>
  <si>
    <t>LUVA, EM AÇO, CONEXÃO SOLDADA, DN 50 (2"), INSTALADO EM PRUMADAS - FORNECIMENTO E INSTALAÇÃO. AF_10/2020</t>
  </si>
  <si>
    <t>135,33</t>
  </si>
  <si>
    <t>LUVA COM REDUÇÃO, EM AÇO, CONEXÃO SOLDADA, DN 50 X 40 MM (2  X 1 1/2"), INSTALADO EM PRUMADAS - FORNECIMENTO E INSTALAÇÃO. AF_10/2020</t>
  </si>
  <si>
    <t>158,47</t>
  </si>
  <si>
    <t>LUVA, EM AÇO, CONEXÃO SOLDADA, DN 65 (2 1/2"), INSTALADO EM PRUMADAS - FORNECIMENTO E INSTALAÇÃO. AF_10/2020</t>
  </si>
  <si>
    <t>271,27</t>
  </si>
  <si>
    <t>LUVA COM REDUÇÃO, EM AÇO, CONEXÃO SOLDADA, DN 65 X 50 MM (2 1/2" X 2"), INSTALADO EM PRUMADAS - FORNECIMENTO E INSTALAÇÃO. AF_10/2020</t>
  </si>
  <si>
    <t>LUVA, EM AÇO, CONEXÃO SOLDADA, DN 80 (3"), INSTALADO EM PRUMADAS - FORNECIMENTO E INSTALAÇÃO. AF_10/2020</t>
  </si>
  <si>
    <t>289,08</t>
  </si>
  <si>
    <t>LUVA COM REDUÇÃO, EM AÇO, CONEXÃO SOLDADA, DN 80 X 65 MM (3" X 2 1/2"), INSTALADO EM PRUMADAS - FORNECIMENTO E INSTALAÇÃO. AF_10/2020</t>
  </si>
  <si>
    <t>352,11</t>
  </si>
  <si>
    <t>CURVA 45 GRAUS, EM AÇO, CONEXÃO SOLDADA, DN 50 (2"), INSTALADO EM PRUMADAS - FORNECIMENTO E INSTALAÇÃO. AF_10/2020</t>
  </si>
  <si>
    <t>221,97</t>
  </si>
  <si>
    <t>CURVA 90 GRAUS, EM AÇO, CONEXÃO SOLDADA, DN 50 (2"), INSTALADO EM PRUMADAS - FORNECIMENTO E INSTALAÇÃO. AF_10/2020</t>
  </si>
  <si>
    <t>235,18</t>
  </si>
  <si>
    <t>CURVA 45 GRAUS, EM AÇO, CONEXÃO SOLDADA, DN 65 (2 1/2"), INSTALADO EM PRUMADAS - FORNECIMENTO E INSTALAÇÃO. AF_10/2020</t>
  </si>
  <si>
    <t>373,56</t>
  </si>
  <si>
    <t>CURVA 90 GRAUS, EM AÇO, CONEXÃO SOLDADA, DN 65 (2 1/2"), INSTALADO EM PRUMADAS - FORNECIMENTO E INSTALAÇÃO. AF_10/2020</t>
  </si>
  <si>
    <t>CURVA 45 GRAUS, EM AÇO, CONEXÃO SOLDADA, DN 80 (3"), INSTALADO EM PRUMADAS - FORNECIMENTO E INSTALAÇÃO. AF_10/2020</t>
  </si>
  <si>
    <t>836,93</t>
  </si>
  <si>
    <t>CURVA 90 GRAUS, EM AÇO, CONEXÃO SOLDADA, DN 80 (3"), INSTALADO EM PRUMADAS - FORNECIMENTO E INSTALAÇÃO. AF_10/2020</t>
  </si>
  <si>
    <t>742,12</t>
  </si>
  <si>
    <t>TÊ, EM AÇO, CONEXÃO SOLDADA, DN 50 (2"), INSTALADO EM PRUMADAS - FORNECIMENTO E INSTALAÇÃO. AF_10/2020</t>
  </si>
  <si>
    <t>349,04</t>
  </si>
  <si>
    <t>TÊ, EM AÇO, CONEXÃO SOLDADA, DN 65 (2 1/2"), INSTALADO EM PRUMADAS - FORNECIMENTO E INSTALAÇÃO. AF_10/2020</t>
  </si>
  <si>
    <t>592,99</t>
  </si>
  <si>
    <t>TÊ, EM AÇO, CONEXÃO SOLDADA, DN 80 (3"), INSTALADO EM PRUMADAS - FORNECIMENTO E INSTALAÇÃO. AF_10/2020</t>
  </si>
  <si>
    <t>906,78</t>
  </si>
  <si>
    <t>LUVA, EM AÇO, CONEXÃO SOLDADA, DN 25 (1"), INSTALADO EM REDE DE ALIMENTAÇÃO PARA HIDRANTE - FORNECIMENTO E INSTALAÇÃO. AF_10/2020</t>
  </si>
  <si>
    <t>42,56</t>
  </si>
  <si>
    <t>LUVA COM REDUÇÃO, EM AÇO, CONEXÃO SOLDADA, DN 25 X 20 MM (1  X 3/4"), INSTALADO EM REDE DE ALIMENTAÇÃO PARA HIDRANTE - FORNECIMENTO E INSTALAÇÃO. AF_10/2020</t>
  </si>
  <si>
    <t>35,78</t>
  </si>
  <si>
    <t>LUVA, EM AÇO, CONEXÃO SOLDADA, DN 32 (1 1/4"), INSTALADO EM REDE DE ALIMENTAÇÃO PARA HIDRANTE - FORNECIMENTO E INSTALAÇÃO. AF_10/2020</t>
  </si>
  <si>
    <t>61,06</t>
  </si>
  <si>
    <t>LUVA COM REDUÇÃO, EM AÇO, CONEXÃO SOLDADA, DN 32 X 25 MM (1 1/4"  X 1"), INSTALADO EM REDE DE ALIMENTAÇÃO PARA HIDRANTE - FORNECIMENTO E INSTALAÇÃO. AF_10/2020</t>
  </si>
  <si>
    <t>72,50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</si>
  <si>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</si>
  <si>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</si>
  <si>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92,10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</si>
  <si>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</si>
  <si>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</si>
  <si>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136,99</t>
  </si>
  <si>
    <t>LUVA, EM AÇO, CONEXÃO SOLDADA, DN 65 (2 1/2"), INSTALADO EM REDE DE ALIMENTAÇÃO PARA HIDRANTE - FORNECIMENTO E INSTALAÇÃO. AF_10/2020</t>
  </si>
  <si>
    <t>206,66</t>
  </si>
  <si>
    <t>LUVA COM REDUÇÃO, EM AÇO, CONEXÃO SOLDADA, DN 65 X 50 MM (2 1/2" X 2"), INSTALADO EM REDE DE ALIMENTAÇÃO PARA HIDRANTE - FORNECIMENTO E INSTALAÇÃO. AF_10/2020</t>
  </si>
  <si>
    <t>253,45</t>
  </si>
  <si>
    <t>LUVA, EM AÇO, CONEXÃO SOLDADA, DN 80 (3"), INSTALADO EM REDE DE ALIMENTAÇÃO PARA HIDRANTE - FORNECIMENTO E INSTALAÇÃO. AF_10/2020</t>
  </si>
  <si>
    <t>274,92</t>
  </si>
  <si>
    <t>LUVA COM REDUÇÃO, EM AÇO, CONEXÃO SOLDADA, DN 80 X 65 MM (3" X 2 1/2"), INSTALADO EM REDE DE ALIMENTAÇÃO PARA HIDRANTE - FORNECIMENTO E INSTALAÇÃO. AF_10/2020</t>
  </si>
  <si>
    <t>337,95</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</si>
  <si>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</si>
  <si>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</si>
  <si>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</si>
  <si>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98,83</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</si>
  <si>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</si>
  <si>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</si>
  <si>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137,97</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</si>
  <si>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</si>
  <si>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</si>
  <si>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189,79</t>
  </si>
  <si>
    <t>CURVA 90 GRAUS, EM AÇO, CONEXÃO SOLDADA, DN 50 (2"), INSTALADO EM REDE DE ALIMENTAÇÃO PARA HIDRANTE - FORNECIMENTO E INSTALAÇÃO. AF_10/2020</t>
  </si>
  <si>
    <t>203,00</t>
  </si>
  <si>
    <t>CURVA 45 GRAUS, EM AÇO, CONEXÃO SOLDADA, DN 65 (2 1/2"), INSTALADO EM REDE DE ALIMENTAÇÃO PARA HIDRANTE - FORNECIMENTO E INSTALAÇÃO. AF_10/2020</t>
  </si>
  <si>
    <t>346,87</t>
  </si>
  <si>
    <t>CURVA 90 GRAUS, EM AÇO, CONEXÃO SOLDADA, DN 65 (2 1/2"), INSTALADO EM REDE DE ALIMENTAÇÃO PARA HIDRANTE - FORNECIMENTO E INSTALAÇÃO. AF_10/2020</t>
  </si>
  <si>
    <t>368,01</t>
  </si>
  <si>
    <t>CURVA 45 GRAUS, EM AÇO, CONEXÃO SOLDADA, DN 80 (3"), INSTALADO EM REDE DE ALIMENTAÇÃO PARA HIDRANTE - FORNECIMENTO E INSTALAÇÃO. AF_10/2020</t>
  </si>
  <si>
    <t>815,64</t>
  </si>
  <si>
    <t>CURVA 90 GRAUS, EM AÇO, CONEXÃO SOLDADA, DN 80 (3"), INSTALADO EM REDE DE ALIMENTAÇÃO PARA HIDRANTE - FORNECIMENTO E INSTALAÇÃO. AF_10/2020</t>
  </si>
  <si>
    <t>720,83</t>
  </si>
  <si>
    <t>TÊ, EM AÇO, CONEXÃO SOLDADA, DN 25 (1"), INSTALADO EM REDE DE ALIMENTAÇÃO PARA HIDRANTE - FORNECIMENTO E INSTALAÇÃO. AF_10/2020</t>
  </si>
  <si>
    <t>105,27</t>
  </si>
  <si>
    <t>TÊ, EM AÇO, CONEXÃO SOLDADA, DN 32 (1 1/4"), INSTALADO EM REDE DE ALIMENTAÇÃO PARA HIDRANTE - FORNECIMENTO E INSTALAÇÃO. AF_10/2020</t>
  </si>
  <si>
    <t>153,88</t>
  </si>
  <si>
    <t>TÊ, EM AÇO, CONEXÃO SOLDADA, DN 40 (1 1/2"), INSTALADO EM REDE DE ALIMENTAÇÃO PARA HIDRANTE - FORNECIMENTO E INSTALAÇÃO. AF_10/2020</t>
  </si>
  <si>
    <t>198,29</t>
  </si>
  <si>
    <t>TÊ, EM AÇO, CONEXÃO SOLDADA, DN 50 (2"), INSTALADO EM REDE DE ALIMENTAÇÃO PARA HIDRANTE - FORNECIMENTO E INSTALAÇÃO. AF_10/2020</t>
  </si>
  <si>
    <t>306,08</t>
  </si>
  <si>
    <t>TÊ, EM AÇO, CONEXÃO SOLDADA, DN 65 (2 1/2"), INSTALADO EM REDE DE ALIMENTAÇÃO PARA HIDRANTE - FORNECIMENTO E INSTALAÇÃO. AF_10/2020</t>
  </si>
  <si>
    <t>557,36</t>
  </si>
  <si>
    <t>TÊ, EM AÇO, CONEXÃO SOLDADA, DN 80 (3"), INSTALADO EM REDE DE ALIMENTAÇÃO PARA HIDRANTE - FORNECIMENTO E INSTALAÇÃO. AF_10/2020</t>
  </si>
  <si>
    <t>878,46</t>
  </si>
  <si>
    <t>LUVA, EM AÇO, CONEXÃO SOLDADA, DN 25 (1"), INSTALADO EM REDE DE ALIMENTAÇÃO PARA SPRINKLER - FORNECIMENTO E INSTALAÇÃO. AF_10/2020</t>
  </si>
  <si>
    <t>39,10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</si>
  <si>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</si>
  <si>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</si>
  <si>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54,63</t>
  </si>
  <si>
    <t>LUVA COM REDUÇÃO, EM AÇO, CONEXÃO SOLDADA, DN 32 X 25 MM (1 1/4"  X 1"), INSTALADO EM REDE DE ALIMENTAÇÃO PARA SPRINKLER - FORNECIMENTO E INSTALAÇÃO. AF_10/2020</t>
  </si>
  <si>
    <t>66,39</t>
  </si>
  <si>
    <t>LUVA, EM AÇO, CONEXÃO SOLDADA, DN 40 (1 1/2"), INSTALADO EM REDE DE ALIMENTAÇÃO PARA SPRINKLER - FORNECIMENTO E INSTALAÇÃO. AF_10/2020</t>
  </si>
  <si>
    <t>68,40</t>
  </si>
  <si>
    <t>LUVA COM REDUÇÃO, EM AÇO, CONEXÃO SOLDADA, DN 40  X 32 MM (1 1/2" X 1 1/4"), INSTALADO EM REDE DE ALIMENTAÇÃO PARA SPRINKLER - FORNECIMENTO E INSTALAÇÃO. AF_10/2020</t>
  </si>
  <si>
    <t>83,04</t>
  </si>
  <si>
    <t>LUVA, EM AÇO, CONEXÃO SOLDADA, DN 50 (2"), INSTALADO EM REDE DE ALIMENTAÇÃO PARA SPRINKLER - FORNECIMENTO E INSTALAÇÃO. AF_10/2020</t>
  </si>
  <si>
    <t>101,02</t>
  </si>
  <si>
    <t>LUVA COM REDUÇÃO, EM AÇO, CONEXÃO SOLDADA, DN 50 X 40 MM (2" X 1 1/2"), INSTALADO EM REDE DE ALIMENTAÇÃO PARA SPRINKLER - FORNECIMENTO E INSTALAÇÃO. AF_10/2020</t>
  </si>
  <si>
    <t>124,16</t>
  </si>
  <si>
    <t>LUVA, EM AÇO, CONEXÃO SOLDADA, DN 65 (2 1/2"), INSTALADO EM REDE DE ALIMENTAÇÃO PARA SPRINKLER - FORNECIMENTO E INSTALAÇÃO. AF_10/2020</t>
  </si>
  <si>
    <t>188,23</t>
  </si>
  <si>
    <t>LUVA COM REDUÇÃO, EM AÇO, CONEXÃO SOLDADA, DN 65 X 50 MM (2 1/2" X 2"), INSTALADO EM REDE DE ALIMENTAÇÃO PARA SPRINKLER - FORNECIMENTO E INSTALAÇÃO. AF_10/2020</t>
  </si>
  <si>
    <t>235,02</t>
  </si>
  <si>
    <t>LUVA, EM AÇO, CONEXÃO SOLDADA, DN 80 (3"), INSTALADO EM REDE DE ALIMENTAÇÃO PARA SPRINKLER - FORNECIMENTO E INSTALAÇÃO. AF_10/2020</t>
  </si>
  <si>
    <t>250,69</t>
  </si>
  <si>
    <t>LUVA COM REDUÇÃO, EM AÇO, CONEXÃO SOLDADA, DN 80 X 65 MM (3" X 2 1/2"), INSTALADO EM REDE DE ALIMENTAÇÃO PARA SPRINKLER - FORNECIMENTO E INSTALAÇÃO. AF_10/2020</t>
  </si>
  <si>
    <t>313,72</t>
  </si>
  <si>
    <t>CURVA 45 GRAUS, EM AÇO, CONEXÃO SOLDADA, DN 25 (1"), INSTALADO EM REDE DE ALIMENTAÇÃO PARA SPRINKLER - FORNECIMENTO E INSTALAÇÃO. AF_10/2020</t>
  </si>
  <si>
    <t>63,27</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</si>
  <si>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</si>
  <si>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</si>
  <si>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89,67</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</si>
  <si>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</si>
  <si>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</si>
  <si>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124,32</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</si>
  <si>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</si>
  <si>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</si>
  <si>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170,54</t>
  </si>
  <si>
    <t>CURVA 90 GRAUS, EM AÇO, CONEXÃO SOLDADA, DN 50 (2"), INSTALADO EM REDE DE ALIMENTAÇÃO PARA SPRINKLER - FORNECIMENTO E INSTALAÇÃO. AF_10/2020</t>
  </si>
  <si>
    <t>183,75</t>
  </si>
  <si>
    <t>CURVA 45 GRAUS, EM AÇO, CONEXÃO SOLDADA, DN 65 (2 1/2"), INSTALADO EM REDE DE ALIMENTAÇÃO PARA SPRINKLER - FORNECIMENTO E INSTALAÇÃO. AF_10/2020</t>
  </si>
  <si>
    <t>319,07</t>
  </si>
  <si>
    <t>CURVA 90 GRAUS, EM AÇO, CONEXÃO SOLDADA, DN 65 (2 1/2"), INSTALADO EM REDE DE ALIMENTAÇÃO PARA SPRINKLER - FORNECIMENTO E INSTALAÇÃO. AF_10/2020</t>
  </si>
  <si>
    <t>340,21</t>
  </si>
  <si>
    <t>CURVA 45 GRAUS, EM AÇO, CONEXÃO SOLDADA, DN 80 (3"), INSTALADO EM REDE DE ALIMENTAÇÃO PARA SPRINKLER - FORNECIMENTO E INSTALAÇÃO. AF_10/2020</t>
  </si>
  <si>
    <t>779,40</t>
  </si>
  <si>
    <t>CURVA 90 GRAUS, EM AÇO, CONEXÃO SOLDADA, DN 80 (3"), INSTALADO EM REDE DE ALIMENTAÇÃO PARA SPRINKLER - FORNECIMENTO E INSTALAÇÃO. AF_10/2020</t>
  </si>
  <si>
    <t>684,59</t>
  </si>
  <si>
    <t>TÊ, EM AÇO, CONEXÃO SOLDADA, DN 25 (1"), INSTALADO EM REDE DE ALIMENTAÇÃO PARA SPRINKLER - FORNECIMENTO E INSTALAÇÃO. AF_10/2020</t>
  </si>
  <si>
    <t>98,46</t>
  </si>
  <si>
    <t>TÊ, EM AÇO, CONEXÃO SOLDADA, DN 32 (1 1/4"), INSTALADO EM REDE DE ALIMENTAÇÃO PARA SPRINKLER - FORNECIMENTO E INSTALAÇÃO. AF_10/2020</t>
  </si>
  <si>
    <t>141,67</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</si>
  <si>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</si>
  <si>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</si>
  <si>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280,42</t>
  </si>
  <si>
    <t>TÊ, EM AÇO, CONEXÃO SOLDADA, DN 65 (2 1/2"), INSTALADO EM REDE DE ALIMENTAÇÃO PARA SPRINKLER - FORNECIMENTO E INSTALAÇÃO. AF_10/2020</t>
  </si>
  <si>
    <t>525,80</t>
  </si>
  <si>
    <t>TÊ, EM AÇO, CONEXÃO SOLDADA, DN 80 (3"), INSTALADO EM REDE DE ALIMENTAÇÃO PARA SPRINKLER - FORNECIMENTO E INSTALAÇÃO. AF_10/2020</t>
  </si>
  <si>
    <t>830,11</t>
  </si>
  <si>
    <t>LUVA, EM AÇO, CONEXÃO SOLDADA, DN 15 (1/2"), INSTALADO EM RAMAIS E SUB-RAMAIS DE GÁS - FORNECIMENTO E INSTALAÇÃO. AF_10/2020</t>
  </si>
  <si>
    <t>29,61</t>
  </si>
  <si>
    <t>LUVA, EM AÇO, CONEXÃO SOLDADA, DN 20 (3/4"), INSTALADO EM RAMAIS E SUB-RAMAIS DE GÁS - FORNECIMENTO E INSTALAÇÃO. AF_10/2020</t>
  </si>
  <si>
    <t>40,23</t>
  </si>
  <si>
    <t>LUVA COM REDUÇÃO, EM AÇO, CONEXÃO SOLDADA, DN 20 X 15 MM (3/4" X 1/2"), INSTALADO EM RAMAIS E SUB-RAMAIS DE GÁS - FORNECIMENTO E INSTALAÇÃO. AF_10/2020</t>
  </si>
  <si>
    <t>34,60</t>
  </si>
  <si>
    <t>LUVA, EM AÇO, CONEXÃO SOLDADA, DN 25 (1"), INSTALADO EM RAMAIS E SUB-RAMAIS DE GÁS - FORNECIMENTO E INSTALAÇÃO. AF_10/2020</t>
  </si>
  <si>
    <t>66,07</t>
  </si>
  <si>
    <t>LUVA COM REDUÇÃO, EM AÇO, CONEXÃO SOLDADA, DN 25 X 20 MM (1" X 3/4"), INSTALADO EM RAMAIS E SUB-RAMAIS DE GÁS - FORNECIMENTO E INSTALAÇÃO. AF_10/2020</t>
  </si>
  <si>
    <t>59,29</t>
  </si>
  <si>
    <t>CURVA 45 GRAUS, EM AÇO, CONEXÃO SOLDADA, DN 15 (1/2"), INSTALADO EM RAMAIS E SUB-RAMAIS DE GÁS - FORNECIMENTO E INSTALAÇÃO. AF_10/2020</t>
  </si>
  <si>
    <t>41,56</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</si>
  <si>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</si>
  <si>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</si>
  <si>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</si>
  <si>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</si>
  <si>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103,79</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</si>
  <si>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</si>
  <si>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</si>
  <si>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</si>
  <si>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87,57</t>
  </si>
  <si>
    <t>TÊ, EM AÇO, CONEXÃO SOLDADA, DN 25 (1"), INSTALADO EM RAMAIS E SUB-RAMAIS DE GÁS - FORNECIMENTO E INSTALAÇÃO. AF_10/2020</t>
  </si>
  <si>
    <t>152,52</t>
  </si>
  <si>
    <t>CONECTOR EM BRONZE/LATÃO, DN 22 MM X 1/2", SEM ANEL DE SOLDA, BOLSA X ROSCA F, INSTALADO EM PRUMADA DE HIDRÁULICA PREDIAL - FORNECIMENTO E INSTALAÇÃO. AF_04/2022</t>
  </si>
  <si>
    <t>17,91</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</si>
  <si>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</si>
  <si>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</si>
  <si>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</si>
  <si>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</si>
  <si>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39,03</t>
  </si>
  <si>
    <t>CURVA EM COBRE, DN 22 MM, 45 GRAUS, SEM ANEL DE SOLDA, BOLSA X BOLSA, INSTALADO EM RAMAL E SUB-RAMAL DE GÁS COMBUSTÍVEL - FORNECIMENTO E INSTALAÇÃO. AF_04/2022</t>
  </si>
  <si>
    <t>38,76</t>
  </si>
  <si>
    <t>COTOVELO EM BRONZE/LATÃO, DN 22 MM X 1/2, 90 GRAUS, SEM ANEL DE SOLDA, BOLSA X ROSCA F, INSTALADO EM RAMAL E SUB-RAMAL DE GÁS COMBUSTÍVEL - FORNECIMENTO E INSTALAÇÃO. AF_04/2022</t>
  </si>
  <si>
    <t>35,91</t>
  </si>
  <si>
    <t>COTOVELO EM BRONZE/LATÃO, DN 22 MM X 3/4, 90 GRAUS, SEM ANEL DE SOLDA, BOLSA X ROSCA F, INSTALADO EM RAMAL E SUB-RAMAL DE GÁS COMBUSTÍVEL - FORNECIMENTO E INSTALAÇÃO. AF_04/2022</t>
  </si>
  <si>
    <t>39,50</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</si>
  <si>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</si>
  <si>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</si>
  <si>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</si>
  <si>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13,95</t>
  </si>
  <si>
    <t>LUVA PASSANTE EM COBRE, DN 15 MM, SEM ANEL DE SOLDA, INSTALADO EM RAMAL E SUB-RAMAL DE GÁS COMBUSTÍVEL - FORNECIMENTO E INSTALAÇÃO. AF_04/2022</t>
  </si>
  <si>
    <t>13,98</t>
  </si>
  <si>
    <t>CURVA DE TRANSPOSIÇÃO EM BRONZE/LATÃO, DN 15 MM, SEM ANEL DE SOLDA, BOLSA X BOLSA, INSTALADO EM RAMAL E SUB-RAMAL DE GÁS COMBUSTÍVEL - FORNECIMENTO E INSTALAÇÃO. AF_04/2022</t>
  </si>
  <si>
    <t>28,12</t>
  </si>
  <si>
    <t>JUNTA DE EXPANSÃO EM COBRE, DN 15 MM, PONTA X PONTA, INSTALADO EM RAMAL E SUB-RAMAL DE GÁS COMBUSTÍVEL - FORNECIMENTO E INSTALAÇÃO. AF_04/2022</t>
  </si>
  <si>
    <t>421,32</t>
  </si>
  <si>
    <t>CONECTOR EM BRONZE/LATÃO, DN 15 MM X 1/2, SEM ANEL DE SOLDA, BOLSA X ROSCA F,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</si>
  <si>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</si>
  <si>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</si>
  <si>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25,70</t>
  </si>
  <si>
    <t>JUNTA DE EXPANSÃO EM COBRE, DN 22 MM, PONTA X PONTA, INSTALADO EM RAMAL E SUB-RAMAL DE GÁS COMBUSTÍVEL - FORNECIMENTO E INSTALAÇÃO. AF_04/2022</t>
  </si>
  <si>
    <t>494,99</t>
  </si>
  <si>
    <t>CURVA DE TRANSPOSIÇÃO EM BRONZE/LATÃO, DN 22 MM, SEM ANEL DE SOLDA, BOLSA X BOLSA, INSTALADO EM RAMAL E SUB-RAMAL DE GÁS COMBUSTÍVEL - FORNECIMENTO E INSTALAÇÃO. AF_04/2022</t>
  </si>
  <si>
    <t>56,78</t>
  </si>
  <si>
    <t>BUCHA DE REDUÇÃO EM COBRE, DN 22 MM X 15 MM, SEM ANEL DE SOLDA, PONTA X BOLSA, INSTALADO EM RAMAL E SUB-RAMAL DE GÁS COMBUSTÍVEL - FORNECIMENTO E INSTALAÇÃO. AF_04/2022</t>
  </si>
  <si>
    <t>CONECTOR EM BRONZE/LATÃO, DN 22 MM X 1/2, SEM ANEL DE SOLDA, BOLSA X ROSCA F, INSTALADO EM RAMAL E SUB-RAMAL DE GÁS COMBUSTÍVEL - FORNECIMENTO E INSTALAÇÃO. AF_04/2022</t>
  </si>
  <si>
    <t>25,01</t>
  </si>
  <si>
    <t>CONECTOR EM BRONZE/LATÃO, DN 22 MM X 3/4, SEM ANEL DE SOLDA, BOLSA X ROSCA F, INSTALADO EM RAMAL E SUB-RAMAL DE GÁS COMBUSTÍVEL - FORNECIMENTO E INSTALAÇÃO. AF_04/2022</t>
  </si>
  <si>
    <t>29,37</t>
  </si>
  <si>
    <t>LUVA EM COBRE, DN 28 MM, SEM ANEL DE SOLDA, INSTALADO EM RAMAL E SUB-RAMAL DE GÁS COMBUSTÍVEL - FORNECIMENTO E INSTALAÇÃO. AF_04/2022</t>
  </si>
  <si>
    <t>36,07</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</si>
  <si>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</si>
  <si>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</si>
  <si>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</si>
  <si>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548,24</t>
  </si>
  <si>
    <t>CONECTOR EM BRONZE/LATÃO, DN 28 MM X 1/2, SEM ANEL DE SOLDA, BOLSA X ROSCA F, INSTALADO EM RAMAL E SUB-RAMAL DE GÁS COMBUSTÍVEL - FORNECIMENTO E INSTALAÇÃO. AF_04/2022</t>
  </si>
  <si>
    <t>37,95</t>
  </si>
  <si>
    <t>BUCHA DE REDUÇÃO EM COBRE, DN 28 MM X 22 MM, SEM ANEL DE SOLDA, INSTALADO EM RAMAL E SUB-RAMAL DE GÁS COMBUSTÍVEL - FORNECIMENTO E INSTALAÇÃO. AF_04/2022</t>
  </si>
  <si>
    <t>31,07</t>
  </si>
  <si>
    <t>TÊ EM COBRE, DN 15 MM, SEM ANEL DE SOLDA, INSTALADO EM RAMAL E SUB-RAMAL DE GÁS COMBUSTÍVEL - FORNECIMENTO E INSTALAÇÃO. AF_04/2022</t>
  </si>
  <si>
    <t>28,64</t>
  </si>
  <si>
    <t>TE EM COBRE, DN 22 MM, SEM ANEL DE SOLDA, INSTALADO EM RAMAL E SUB-RAMAL DE GÁS COMBUSTÍVEL - FORNECIMENTO E INSTALAÇÃO. AF_04/2022</t>
  </si>
  <si>
    <t>51,80</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</si>
  <si>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</si>
  <si>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</si>
  <si>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20,33</t>
  </si>
  <si>
    <t>CURVA EM COBRE, DN 15 MM, 45 GRAUS, SEM ANEL DE SOLDA, BOLSA X BOLSA, INSTALADO EM RAMAL E SUB-RAMAL DE GÁS MEDICINAL - FORNECIMENTO E INSTALAÇÃO. AF_04/2022</t>
  </si>
  <si>
    <t>20,30</t>
  </si>
  <si>
    <t>COTOVELO EM BRONZE/LATÃO, DN 15 MM X 1/2, 90 GRAUS, SEM ANEL DE SOLDA, BOLSA X ROSCA F, INSTALADO EM RAMAL E SUB-RAMAL DE GÁS MEDICINAL - FORNECIMENTO E INSTALAÇÃO. AF_04/2022</t>
  </si>
  <si>
    <t>COTOVELO EM COBRE, DN 22 MM, 90 GRAUS, SEM ANEL DE SOLDA, INSTALADO EM RAMAL E SUB-RAMAL DE GÁS MEDICINAL - FORNECIMENTO E INSTALAÇÃO. AF_04/2022</t>
  </si>
  <si>
    <t>31,79</t>
  </si>
  <si>
    <t>CURVA EM COBRE, DN 22 MM, 45 GRAUS, SEM ANEL DE SOLDA, BOLSA X BOLSA, INSTALADO EM RAMAL E SUB-RAMAL DE GÁS MEDICINAL - FORNECIMENTO E INSTALAÇÃO. AF_04/2022</t>
  </si>
  <si>
    <t>31,52</t>
  </si>
  <si>
    <t>COTOVELO EM BRONZE/LATÃO, DN 22 MM X 1/2, 90 GRAUS, SEM ANEL DE SOLDA, BOLSA X ROSCA F, INSTALADO EM RAMAL E SUB-RAMAL DE GÁS MEDICINAL - FORNECIMENTO E INSTALAÇÃO. AF_04/2022</t>
  </si>
  <si>
    <t>32,30</t>
  </si>
  <si>
    <t>COTOVELO EM BRONZE/LATÃO, DN 22 MM X 3/4, 90 GRAUS, SEM ANEL DE SOLDA, BOLSA X ROSCA F, INSTALADO EM RAMAL E SUB-RAMAL DE GÁS MEDICINAL - FORNECIMENTO E INSTALAÇÃO. AF_04/2022</t>
  </si>
  <si>
    <t>35,88</t>
  </si>
  <si>
    <t>COTOVELO EM COBRE, DN 28 MM, 90 GRAUS, SEM ANEL DE SOLDA, INSTALADO EM RAMAL E SUB-RAMAL DE GÁS MEDICINAL - FORNECIMENTO E INSTALAÇÃO. AF_04/2022</t>
  </si>
  <si>
    <t>44,16</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</si>
  <si>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</si>
  <si>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</si>
  <si>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</si>
  <si>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13,37</t>
  </si>
  <si>
    <t>CURVA DE TRANSPOSIÇÃO EM BRONZE/LATÃO, DN 15 MM, SEM ANEL DE SOLDA, BOLSA X BOLSA, INSTALADO EM RAMAL E SUB-RAMAL DE GÁS MEDICINAL - FORNECIMENTO E INSTALAÇÃO. AF_04/2022</t>
  </si>
  <si>
    <t>27,51</t>
  </si>
  <si>
    <t>JUNTA DE EXPANSÃO EM COBRE, DN 15 MM, PONTA X PONTA, INSTALADO EM RAMAL E SUB-RAMAL DE GÁS MEDICINAL - FORNECIMENTO E INSTALAÇÃO. AF_04/2022</t>
  </si>
  <si>
    <t>420,71</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</si>
  <si>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</si>
  <si>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</si>
  <si>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19,63</t>
  </si>
  <si>
    <t>LUVA PASSANTE EM COBRE, DN 22 MM, SEM ANEL DE SOLDA, INSTALADO EM RAMAL E SUB-RAMAL DE GÁS MEDICINAL - FORNECIMENTO E INSTALAÇÃO. AF_04/2022</t>
  </si>
  <si>
    <t>20,85</t>
  </si>
  <si>
    <t>JUNTA DE EXPANSÃO EM COBRE, DN 22 MM, PONTA X PONTA, INSTALADO EM RAMAL E SUB-RAMAL DE GÁS MEDICINAL - FORNECIMENTO E INSTALAÇÃO. AF_04/2022</t>
  </si>
  <si>
    <t>490,14</t>
  </si>
  <si>
    <t>CURVA DE TRANSPOSIÇÃO EM BRONZE/LATÃO, DN 22 MM, SEM ANEL DE SOLDA, BOLSA X BOLSA, INSTALADO EM RAMAL E SUB-RAMAL DE GÁS MEDICINAL - FORNECIMENTO E INSTALAÇÃO. AF_04/2022</t>
  </si>
  <si>
    <t>51,93</t>
  </si>
  <si>
    <t>BUCHA DE REDUÇÃO EM COBRE, DN 22 MM X 15 MM, SEM ANEL DE SOLDA, PONTA X BOLSA, INSTALADO EM RAMAL E SUB-RAMAL DE GÁS MEDICINAL - FORNECIMENTO E INSTALAÇÃO. AF_04/2022</t>
  </si>
  <si>
    <t>18,19</t>
  </si>
  <si>
    <t>CONECTOR EM BRONZE/LATÃO, DN 22 MM X 1/2", SEM ANEL DE SOLDA, BOLSA X ROSCA F, INSTALADO EM RAMAL E SUB-RAMAL DE GÁS MEDICINAL - FORNECIMENTO E INSTALAÇÃO. AF_04/2022</t>
  </si>
  <si>
    <t>22,58</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</si>
  <si>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</si>
  <si>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</si>
  <si>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28,04</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</si>
  <si>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</si>
  <si>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</si>
  <si>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85,18</t>
  </si>
  <si>
    <t>JUNTA DE EXPANSÃO EM COBRE, DN 28 MM, PONTA X PONTA, INSTALADO EM RAMAL E SUB-RAMAL DE GÁS MEDICINAL - FORNECIMENTO E INSTALAÇÃO. AF_04/2022</t>
  </si>
  <si>
    <t>540,21</t>
  </si>
  <si>
    <t>CONECTOR EM BRONZE/LATÃO, DN 28 MM X 1/2", SEM ANEL DE SOLDA, BOLSA X ROSCA F, INSTALADO EM RAMAL E SUB-RAMAL DE GÁS MEDICINAL - FORNECIMENTO E INSTALAÇÃO. AF_04/2022</t>
  </si>
  <si>
    <t>33,93</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</si>
  <si>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</si>
  <si>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</si>
  <si>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27,41</t>
  </si>
  <si>
    <t>TÊ EM COBRE, DN 22 MM, SEM ANEL DE SOLDA, INSTALADO EM RAMAL E SUB-RAMAL DE GÁS MEDICINAL - FORNECIMENTO E INSTALAÇÃO. AF_04/2022</t>
  </si>
  <si>
    <t>TÊ EM COBRE, DN 28 MM, SEM ANEL DE SOLDA, INSTALADO EM RAMAL E SUB-RAMAL DE GÁS MEDICINAL - FORNECIMENTO E INSTALAÇÃO. AF_04/2022</t>
  </si>
  <si>
    <t>57,34</t>
  </si>
  <si>
    <t>COTOVELO EM COBRE, DN 15 MM, 90 GRAUS, SEM ANEL DE SOLDA, INSTALADO EM RAMAL E SUB-RAMAL DE AQUECIMENTO SOLAR - FORNECIMENTO E INSTALAÇÃO. AF_04/2022</t>
  </si>
  <si>
    <t>21,34</t>
  </si>
  <si>
    <t>CURVA EM COBRE, DN 15 MM, 45 GRAUS, SEM ANEL DE SOLDA, BOLSA X BOLSA, INSTALADO EM RAMAL E SUB-RAMAL DE AQUECIMENTO SOLAR - FORNECIMENTO E INSTALAÇÃO. AF_04/2022</t>
  </si>
  <si>
    <t>21,31</t>
  </si>
  <si>
    <t>COTOVELO EM BRONZE/LATÃO, DN 15 MM X 1/2", 90 GRAUS, SEM ANEL DE SOLDA, BOLSA X ROSCA F, INSTALADO EM RAMAL E SUB-RAMAL DE AQUECIMENTO SOLAR - FORNECIMENTO E INSTALAÇÃO. AF_04/2022</t>
  </si>
  <si>
    <t>23,33</t>
  </si>
  <si>
    <t>COTOVELO EM COBRE, DN 22 MM, 90 GRAUS, SEM ANEL DE SOLDA, INSTALADO EM RAMAL E SUB-RAMAL DE AQUECIMENTO SOLAR - FORNECIMENTO E INSTALAÇÃO. AF_04/2022</t>
  </si>
  <si>
    <t>30,75</t>
  </si>
  <si>
    <t>CURVA EM COBRE, DN 22 MM, 45 GRAUS, SEM ANEL DE SOLDA, BOLSA X BOLSA, INSTALADO EM RAMAL E SUB-RAMAL DE AQUECIMENTO SOLAR - FORNECIMENTO E INSTALAÇÃO. AF_04/2022</t>
  </si>
  <si>
    <t>30,48</t>
  </si>
  <si>
    <t>COTOVELO EM BRONZE/LATÃO, DN 22 MM X 1/2", 90 GRAUS, SEM ANEL DE SOLDA, BOLSA X ROSCA F, INSTALADO EM RAMAL E SUB-RAMAL DE AQUECIMENTO SOLAR - FORNECIMENTO E INSTALAÇÃO. AF_04/2022</t>
  </si>
  <si>
    <t>31,77</t>
  </si>
  <si>
    <t>COTOVELO EM BRONZE/LATÃO, DN 22 MM X 3/4", 90 GRAUS, SEM ANEL DE SOLDA, BOLSA X ROSCA F, INSTALADO EM RAMAL E SUB-RAMAL DE AQUECIMENTO SOLAR - FORNECIMENTO E INSTALAÇÃO. AF_04/2022</t>
  </si>
  <si>
    <t>35,36</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</si>
  <si>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</si>
  <si>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</si>
  <si>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39,74</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</si>
  <si>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</si>
  <si>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</si>
  <si>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14,03</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</si>
  <si>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</si>
  <si>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</si>
  <si>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421,37</t>
  </si>
  <si>
    <t>CONECTOR EM BRONZE/LATÃO, DN 15 MM X 1/2", SEM ANEL DE SOLDA, BOLSA X ROSCA F, INSTALADO EM RAMAL E SUB-RAMAL DE AQUECIMENTO SOLAR - FORNECIMENTO E INSTALAÇÃO. AF_04/2022</t>
  </si>
  <si>
    <t>20,80</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</si>
  <si>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</si>
  <si>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</si>
  <si>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20,14</t>
  </si>
  <si>
    <t>JUNTA DE EXPANSÃO EM COBRE, DN 22 MM, PONTA X PONTA, INSTALADO EM RAMAL E SUB-RAMAL DE AQUECIMENTO SOLAR - FORNECIMENTO E INSTALAÇÃO. AF_04/2022</t>
  </si>
  <si>
    <t>489,43</t>
  </si>
  <si>
    <t>CURVA DE TRANSPOSIÇÃO EM BRONZE/LATÃO, DN 22 MM, SEM ANEL DE SOLDA, BOLSA X BOLSA, INSTALADO EM RAMAL E SUB-RAMAL DE AQUECIMENTO SOLAR - FORNECIMENTO E INSTALAÇÃO. AF_04/2022</t>
  </si>
  <si>
    <t>51,22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</si>
  <si>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</si>
  <si>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</si>
  <si>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22,21</t>
  </si>
  <si>
    <t>CONECTOR EM BRONZE/LATÃO, DN 22 MM X 3/4", SEM ANEL DE SOLDA, BOLSA X ROSCA F, INSTALADO EM RAMAL E SUB-RAMAL DE AQUECIMENTO SOLAR - FORNECIMENTO E INSTALAÇÃO. AF_04/2022</t>
  </si>
  <si>
    <t>26,58</t>
  </si>
  <si>
    <t>LUVA EM COBRE, DN 28 MM, SEM ANEL DE SOLDA, INSTALADO EM RAMAL E SUB-RAMAL DE AQUECIMENTO SOLAR - FORNECIMENTO E INSTALAÇÃO. AF_04/2022</t>
  </si>
  <si>
    <t>26,12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</si>
  <si>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</si>
  <si>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</si>
  <si>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83,26</t>
  </si>
  <si>
    <t>JUNTA DE EXPANSÃO EM COBRE, DN 28 MM, PONTA X PONTA, INSTALADO EM RAMAL E SUB-RAMAL DE AQUECIMENTO SOLAR - FORNECIMENTO E INSTALAÇÃO. AF_04/2022</t>
  </si>
  <si>
    <t>538,29</t>
  </si>
  <si>
    <t>CONECTOR EM BRONZE/LATÃO, DN 28 MM X 1/2", SEM ANEL DE SOLDA, BOLSA X ROSCA F, INSTALADO EM RAMAL E SUB-RAMAL DE AQUECIMENTO SOLAR - FORNECIMENTO E INSTALAÇÃO. AF_04/2022</t>
  </si>
  <si>
    <t>32,97</t>
  </si>
  <si>
    <t>BUCHA DE REDUÇÃO EM COBRE, DN 28 MM X 22 MM, SEM ANEL DE SOLDA, INSTALADO EM RAMAL E SUB-RAMAL DE AQUECIMENTO SOLAR - FORNECIMENTO E INSTALAÇÃO. AF_04/2022</t>
  </si>
  <si>
    <t>23,07</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</si>
  <si>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</si>
  <si>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</si>
  <si>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40,74</t>
  </si>
  <si>
    <t>TÊ EM COBRE, DN 28 MM, SEM ANEL DE SOLDA, INSTALADO EM RAMAL E SUB-RAMAL DE AQUECIMENTO SOLAR - FORNECIMENTO E INSTALAÇÃO. AF_04/2022</t>
  </si>
  <si>
    <t>53,58</t>
  </si>
  <si>
    <t>BUCHA DE REDUÇÃO, CURTA, PVC, SOLDÁVEL, DN 25 X 20 MM, INSTALADO EM RAMAL OU SUB-RAMAL DE ÁGUA - FORNECIMENTO E INSTALAÇÃO. AF_06/2022</t>
  </si>
  <si>
    <t>7,78</t>
  </si>
  <si>
    <t>BUCHA DE REDUÇÃO, CURTA, PVC, SOLDÁVEL, DN 32 X 25 MM, INSTALADO EM RAMAL OU SUB-RAMAL DE ÁGUA - FORNECIMENTO E INSTALAÇÃO. AF_06/2022</t>
  </si>
  <si>
    <t>9,69</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</si>
  <si>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</si>
  <si>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</si>
  <si>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13,33</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</si>
  <si>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</si>
  <si>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</si>
  <si>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7,14</t>
  </si>
  <si>
    <t>BUCHA DE REDUÇÃO, CURTA, PVC, SOLDÁVEL, DN 32 X 25 MM, INSTALADO EM RAMAL DE DISTRIBUIÇÃO DE ÁGUA - FORNECIMENTO E INSTALAÇÃO. AF_06/2022</t>
  </si>
  <si>
    <t>8,92</t>
  </si>
  <si>
    <t>BUCHA DE REDUÇÃO, LONGA, PVC, SOLDÁVEL, DN 32 X 20 MM, INSTALADO EM RAMAL DE DISTRIBUIÇÃO DE ÁGUA - FORNECIMENTO E INSTALAÇÃO. AF_06/2022</t>
  </si>
  <si>
    <t>10,53</t>
  </si>
  <si>
    <t>JOELHO DE REDUÇÃO, 90 GRAUS, PVC, SOLDÁVEL, DN 25 MM X 20 MM, INSTALADO EM RAMAL DE DISTRIBUIÇÃO DE ÁGUA - FORNECIMENTO E INSTALAÇÃO. AF_06/2022</t>
  </si>
  <si>
    <t>12,36</t>
  </si>
  <si>
    <t>JOELHO DE REDUÇÃO, 90 GRAUS, PVC, SOLDÁVEL, DN 32 MM X 25 MM, INSTALADO EM RAMAL DE DISTRIBUIÇÃO DE ÁGUA - FORNECIMENTO E INSTALAÇÃO. AF_06/2022</t>
  </si>
  <si>
    <t>17,06</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</si>
  <si>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</si>
  <si>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</si>
  <si>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</si>
  <si>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</si>
  <si>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7,57</t>
  </si>
  <si>
    <t>BUCHA DE REDUÇÃO, LONGA, PVC, SOLDÁVEL, DN 40 X 25 MM, INSTALADO EM PRUMADA DE ÁGUA - FORNECIMENTO E INSTALAÇÃO. AF_06/2022</t>
  </si>
  <si>
    <t>9,59</t>
  </si>
  <si>
    <t>BUCHA DE REDUÇÃO, LONGA, PVC, SOLDÁVEL, DN 50 X 25 MM, INSTALADO EM PRUMADA DE ÁGUA - FORNECIMENTO E INSTALAÇÃO. AF_06/2022</t>
  </si>
  <si>
    <t>11,30</t>
  </si>
  <si>
    <t>BUCHA DE REDUÇÃO , LONGA, PVC, SOLDÁVEL, DN 50 X 32 MM, INSTALADO EM PRUMADA DE ÁGUA - FORNECIMENTO E INSTALAÇÃO. AF_06/2022</t>
  </si>
  <si>
    <t>BUCHA DE REDUÇÃO, LONGA, PVC, SOLDÁVEL, DN 60 X 25 MM, INSTALADO EM PRUMADA DE ÁGUA - FORNECIMENTO E INSTALAÇÃO. AF_06/2022</t>
  </si>
  <si>
    <t>19,25</t>
  </si>
  <si>
    <t>BUCHA DE REDUÇÃO, LONGA, PVC, SOLDÁVEL, DN 60 X 32 MM, INSTALADO EM PRUMADA DE ÁGUA - FORNECIMENTO E INSTALAÇÃO. AF_06/2022</t>
  </si>
  <si>
    <t>BUCHA DE REDUÇÃO, LONGA, PVC, SOLDÁVEL, DN 60 X 50 MM, INSTALADO EM PRUMADA DE ÁGUA - FORNECIMENTO E INSTALAÇÃO. AF_06/2022</t>
  </si>
  <si>
    <t>28,80</t>
  </si>
  <si>
    <t>BUCHA DE REDUÇÃO, LONGA, PVC, SOLDÁVEL, DN 75 X 50 MM, INSTALADO EM PRUMADA DE ÁGUA - FORNECIMENTO E INSTALAÇÃO. AF_06/2022</t>
  </si>
  <si>
    <t>33,31</t>
  </si>
  <si>
    <t>JOELHO DE REDUÇÃO, 90 GRAUS, PVC, SOLDÁVEL, DN 32 MM X 25 MM, INSTALADO EM PRUMADA DE ÁGUA - FORNECIMENTO E INSTALAÇÃO. AF_06/2022</t>
  </si>
  <si>
    <t>12,46</t>
  </si>
  <si>
    <t>TE DE REDUÇÃO, 90 GRAUS, PVC, SOLDÁVEL, DN 50 MM X 20 MM, INSTALADO EM PRUMADA DE ÁGUA - FORNECIMENTO E INSTALAÇÃO. AF_06/2022</t>
  </si>
  <si>
    <t>TE DE REDUÇÃO, 90 GRAUS, PVC, SOLDÁVEL, DN 50 MM X 32 MM, INSTALADO EM PRUMADA DE ÁGUA - FORNECIMENTO E INSTALAÇÃO. AF_06/2022</t>
  </si>
  <si>
    <t>29,96</t>
  </si>
  <si>
    <t>BUCHA DE REDUÇÃO, PVC, SOLDÁVEL, DN 40MM X 32MM, INSTALADO EM PRUMADA DE ÁGUA - FORNECIMENTO E INSTALAÇÃO. AF_06/2022</t>
  </si>
  <si>
    <t>8,35</t>
  </si>
  <si>
    <t>JOELHO 90 GRAUS, PVC, SOLDÁVEL, DN 40MM, INSTALADO EM RAMAL DE DISTRIBUIÇÃO DE ÁGUA - FORNECIMENTO E INSTALAÇÃO. AF_06/2022</t>
  </si>
  <si>
    <t>21,32</t>
  </si>
  <si>
    <t>JOELHO 45 GRAUS, PVC, SOLDÁVEL, DN 40MM, INSTALADO EM RAMAL DE DISTRIBUIÇÃO DE ÁGUA - FORNECIMENTO E INSTALAÇÃO. AF_06/2022</t>
  </si>
  <si>
    <t>21,39</t>
  </si>
  <si>
    <t>CURVA 90 GRAUS, PVC, SOLDÁVEL, DN 40MM, INSTALADO EM RAMAL DE DISTRIBUIÇÃO DE ÁGUA - FORNECIMENTO E INSTALAÇÃO. AF_06/2022</t>
  </si>
  <si>
    <t>28,50</t>
  </si>
  <si>
    <t>CURVA 45 GRAUS, PVC, SOLDÁVEL, DN 40MM, INSTALADO EM RAMAL DE DISTRIBUIÇÃO DE ÁGUA - FORNECIMENTO E INSTALAÇÃO. AF_06/2022</t>
  </si>
  <si>
    <t>20,76</t>
  </si>
  <si>
    <t>JOELHO 90 GRAUS, PVC, SOLDÁVEL, DN 50MM, INSTALADO EM RAMAL DE DISTRIBUIÇÃO DE ÁGUA - FORNECIMENTO E INSTALAÇÃO. AF_06/2022</t>
  </si>
  <si>
    <t>23,67</t>
  </si>
  <si>
    <t>JOELHO 45 GRAUS, PVC, SOLDÁVEL, DN 50MM, INSTALADO EM RAMAL DE DISTRIBUIÇÃO DE ÁGUA - FORNECIMENTO E INSTALAÇÃO. AF_06/2022</t>
  </si>
  <si>
    <t>26,59</t>
  </si>
  <si>
    <t>CURVA 90 GRAUS, PVC, SOLDÁVEL, DN 50MM, INSTALADO EM RAMAL DE DISTRIBUIÇÃO DE ÁGUA - FORNECIMENTO E INSTALAÇÃO. AF_06/2022</t>
  </si>
  <si>
    <t>CURVA 45 GRAUS, PVC, SOLDÁVEL, DN 50MM, INSTALADO EM RAMAL DE DISTRIBUIÇÃO DE ÁGUA - FORNECIMENTO E INSTALAÇÃO. AF_06/2022</t>
  </si>
  <si>
    <t>28,69</t>
  </si>
  <si>
    <t>LUVA, PVC, SOLDÁVEL, DN 40MM, INSTALADO EM RAMAL DE DISTRIBUIÇÃO DE ÁGUA - FORNECIMENTO E INSTALAÇÃO. AF_06/2022</t>
  </si>
  <si>
    <t>15,28</t>
  </si>
  <si>
    <t>UNIÃO, PVC, SOLDÁVEL, DN 40MM, INSTALADO EM RAMAL DE DISTRIBUIÇÃO DE ÁGUA - FORNECIMENTO E INSTALAÇÃO. AF_06/2022</t>
  </si>
  <si>
    <t>LUVA COM ROSCA, PVC, SOLDÁVEL, DN 40MM X 1.1/4, INSTALADO EM RAMAL DE DISTRIBUIÇÃO DE ÁGUA - FORNECIMENTO E INSTALAÇÃO. AF_06/2022</t>
  </si>
  <si>
    <t>21,54</t>
  </si>
  <si>
    <t>ADAPTADOR CURTO COM BOLSA E ROSCA PARA REGISTRO, PVC, SOLDÁVEL, DN 40MM X 1.1/4, INSTALADO EM RAMAL DE DISTRIBUIÇÃO DE ÁGUA - FORNECIMENTO E INSTALAÇÃO. AF_06/2022</t>
  </si>
  <si>
    <t>13,77</t>
  </si>
  <si>
    <t>BUCHA DE REDUÇÃO, PVC, SOLDÁVEL, DN 40MM X 32MM, INSTALADO EM RAMAL DE DISTRIBUIÇÃO DE ÁGUA - FORNECIMENTO E INSTALAÇÃO. AF_06/2022</t>
  </si>
  <si>
    <t>11,90</t>
  </si>
  <si>
    <t>ADAPTADOR CURTO COM BOLSA E ROSCA PARA REGISTRO, PVC, SOLDÁVEL, DN 40MM X 1.1/2, INSTALADO EM RAMAL DE DISTRIBUIÇÃO DE ÁGUA - FORNECIMENTO E INSTALAÇÃO. AF_06/2022</t>
  </si>
  <si>
    <t>16,79</t>
  </si>
  <si>
    <t>LUVA, PVC, SOLDÁVEL, DN 50MM, INSTALADO EM RAMAL DE DISTRIBUIÇÃO DE ÁGUA - FORNECIMENTO E INSTALAÇÃO. AF_06/2022</t>
  </si>
  <si>
    <t>18,02</t>
  </si>
  <si>
    <t>LUVA DE CORRER, PVC, SOLDÁVEL, DN 50MM, INSTALADO EM RAMAL DE DISTRIBUIÇÃO DE ÁGUA - FORNECIMENTO E INSTALAÇÃO. AF_06/2022</t>
  </si>
  <si>
    <t>46,40</t>
  </si>
  <si>
    <t>UNIÃO, PVC, SOLDÁVEL, DN 50MM, INSTALADO EM RAMAL DE DISTRIBUIÇÃO DE ÁGUA - FORNECIMENTO E INSTALAÇÃO. AF_06/2022</t>
  </si>
  <si>
    <t>45,31</t>
  </si>
  <si>
    <t>LUVA DE REDUÇÃO, PVC, SOLDÁVEL, DN 50MM X 25MM, INSTALADO EM RAMAL DE DISTRIBUIÇÃO DE ÁGUA   FORNECIMENTO E INSTALAÇÃO. AF_06/2022</t>
  </si>
  <si>
    <t>17,26</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</si>
  <si>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</si>
  <si>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</si>
  <si>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32,63</t>
  </si>
  <si>
    <t>ADAPTADOR CURTO COM BOLSA E ROSCA PARA REGISTRO, PVC, SOLDÁVEL, DN 50MM X 1.1/2, INSTALADO EM RAMAL DE DISTRIBUIÇÃO DE ÁGUA - FORNECIMENTO E INSTALAÇÃO. AF_06/2022</t>
  </si>
  <si>
    <t>16,44</t>
  </si>
  <si>
    <t>ADAPTADOR CURTO COM BOLSA E ROSCA PARA REGISTRO, PVC, SOLDÁVEL, DN 50MM X 1.1/4, INSTALADO EM RAMAL DE DISTRIBUIÇÃO DE ÁGUA - FORNECIMENTO E INSTALAÇÃO. AF_06/2022</t>
  </si>
  <si>
    <t>20,61</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</si>
  <si>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</si>
  <si>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</si>
  <si>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</si>
  <si>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43,13</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</si>
  <si>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</si>
  <si>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</si>
  <si>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</si>
  <si>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</si>
  <si>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15,88</t>
  </si>
  <si>
    <t>TE, PVC, SOLDÁVEL, DN 40MM, INSTALADO EM RAMAL DE DISTRIBUIÇÃO DE ÁGUA - FORNECIMENTO E INSTALAÇÃO. AF_06/2022</t>
  </si>
  <si>
    <t>30,35</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</si>
  <si>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</si>
  <si>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</si>
  <si>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12,92</t>
  </si>
  <si>
    <t>TE DE REDUÇÃO, CPVC, SOLDÁVEL, DN 22 X 15 MM, INSTALADO EM RAMAL OU SUB-RAMAL DE ÁGUA - FORNECIMENTO E INSTALAÇÃO. AF_06/2022</t>
  </si>
  <si>
    <t>19,21</t>
  </si>
  <si>
    <t>TE DE REDUÇÃO, CPVC, SOLDÁVEL, DN 28 X 22 MM, INSTALADO EM RAMAL OU SUB-RAMAL DE ÁGUA - FORNECIMENTO E INSTALAÇÃO. AF_06/2022</t>
  </si>
  <si>
    <t>25,47</t>
  </si>
  <si>
    <t>TE DE REDUÇÃO, CPVC, SOLDÁVEL, DN 35 X 28 MM, INSTALADO EM RAMAL OU SUB-RAMAL DE ÁGUA - FORNECIMENTO E INSTALAÇÃO. AF_06/2022</t>
  </si>
  <si>
    <t>48,10</t>
  </si>
  <si>
    <t>TE DE REDUÇÃO, CPVC, SOLDÁVEL, DN 35 X 28 MM, INSTALADO EM RAMAL DE DISTRIBUIÇÃO DE ÁGUA - FORNECIMENTO E INSTALAÇÃO. AF_06/2022</t>
  </si>
  <si>
    <t>TE DE REDUÇÃO, CPVC, SOLDÁVEL, DN 42 X 35 MM, INSTALADO EM PRUMADA DE ÁGUA - FORNECIMENTO E INSTALAÇÃO. AF_06/2022</t>
  </si>
  <si>
    <t>TE, CPVC, SOLDÁVEL, DN  42MM, INSTALADO EM RAMAL DE DISTRIBUIÇÃO DE ÁGUA  FORNECIMENTO E INSTALAÇÃO. AF_06/2022</t>
  </si>
  <si>
    <t>71,32</t>
  </si>
  <si>
    <t>JOELHO 90 GRAUS, CPVC, SOLDÁVEL, DN 42MM, INSTALADO EM RAMAL DE DISTRIBUIÇÃO DE ÁGUA  FORNECIMENTO E INSTALAÇÃO. AF_06/2022</t>
  </si>
  <si>
    <t>JOELHO 45 GRAUS, CPVC, SOLDÁVEL, DN 42MM, INSTALADO EM RAMAL DE DISTRIBUIÇÃO DE ÁGUA  FORNECIMENTO E INSTALAÇÃO. AF_06/2022</t>
  </si>
  <si>
    <t>42,59</t>
  </si>
  <si>
    <t>LUVA, CPVC, SOLDÁVEL, DN 42MM, INSTALADO EM RAMAL DE DISTRIBUIÇÃO DE ÁGUA  FORNECIMENTO E INSTALAÇÃO. AF_06/2022</t>
  </si>
  <si>
    <t>30,05</t>
  </si>
  <si>
    <t>LUVA DE CORRER, CPVC, SOLDÁVEL, DN 42MM, INSTALADO EM RAMAL DE DISTRIBUIÇÃO DE ÁGUA  FORNECIMENTO E INSTALAÇÃO. AF_06/2022</t>
  </si>
  <si>
    <t>42,54</t>
  </si>
  <si>
    <t>UNIÃO, CPVC, SOLDÁVEL, DN 42MM, INSTALADO EM RAMAL DE DISTRIBUIÇÃO DE ÁGUA   FORNECIMENTO E INSTALAÇÃO. AF_06/2022</t>
  </si>
  <si>
    <t>62,92</t>
  </si>
  <si>
    <t>LUVA DE TRANSIÇÃO, CPVC, SOLDÁVEL, DN42MM X 1.1/2, INSTALADO EM RAMAL DE DISTRIBUIÇÃO DE ÁGUA  FORNECIMENTO E INSTALAÇÃO. AF_06/2022</t>
  </si>
  <si>
    <t>125,04</t>
  </si>
  <si>
    <t>CONECTOR, CPVC, SOLDÁVEL, DN 42MM X 1.1/2, INSTALADO EM RAMAL DE DISTRIBUIÇÃO DE ÁGUA  FORNECIMENTO E INSTALAÇÃO. AF_06/2022</t>
  </si>
  <si>
    <t>66,46</t>
  </si>
  <si>
    <t>TE DE REDUÇÃO, CPVC, SOLDÁVEL, DN 42 X 35 MM, INSTALADO EM RAMAL DE DISTRIBUIÇÃO DE ÁGUA - FORNECIMENTO E INSTALAÇÃO. AF_06/2022</t>
  </si>
  <si>
    <t>63,50</t>
  </si>
  <si>
    <t>LUVA DE CORRER, PVC, SOLDÁVEL, DN 40MM, INSTALADO EM RAMAL DE DISTRIBUIÇÃO DE ÁGUA  FORNECIMENTO E INSTALAÇÃO. AF_06/2022</t>
  </si>
  <si>
    <t>43,50</t>
  </si>
  <si>
    <t>JOELHO 90 GRAUS, PVC, SERIE R, ÁGUA PLUVIAL, DN 150 MM, JUNTA ELÁSTICA, FORNECIDO E INSTALADO EM RAMAL DE ENCAMINHAMENTO. AF_06/2022</t>
  </si>
  <si>
    <t>127,86</t>
  </si>
  <si>
    <t>JOELHO 45 GRAUS, PVC, SERIE R, ÁGUA PLUVIAL, DN 150 MM, JUNTA ELÁSTICA, FORNECIDO E INSTALADO EM RAMAL DE ENCAMINHAMENTO. AF_06/2022</t>
  </si>
  <si>
    <t>124,70</t>
  </si>
  <si>
    <t>CURVA 87 GRAUS E 30 MINUTOS, PVC, SERIE R, ÁGUA PLUVIAL, DN 150 MM, JUNTA ELÁSTICA, FORNECIDO E INSTALADO EM RAMAL DE ENCAMINHAMENTO. AF_06/2022</t>
  </si>
  <si>
    <t>152,43</t>
  </si>
  <si>
    <t>LUVA SIMPLES, PVC, SERIE R, ÁGUA PLUVIAL, DN 150 MM, JUNTA ELÁSTICA, FORNECIDO E INSTALADO EM RAMAL DE ENCAMINHAMENTO. AF_06/2022</t>
  </si>
  <si>
    <t>73,64</t>
  </si>
  <si>
    <t>LUVA DE CORRER, PVC, SERIE R, ÁGUA PLUVIAL, DN 150 MM, JUNTA ELÁSTICA, FORNECIDO E INSTALADO EM RAMAL DE ENCAMINHAMENTO. AF_06/2022</t>
  </si>
  <si>
    <t>98,03</t>
  </si>
  <si>
    <t>TÊ DE INSPEÇÃO, PVC, SERIE R, ÁGUA PLUVIAL, DN 150 MM, JUNTA ELÁSTICA, FORNECIDO E INSTALADO EM RAMAL DE ENCAMINHAMENTO. AF_06/2022</t>
  </si>
  <si>
    <t>275,54</t>
  </si>
  <si>
    <t>REDUÇÃO EXCÊNTRICA, PVC, SERIE R, ÁGUA PLUVIAL, DN 150 X 100 MM, JUNTA ELÁSTICA, FORNECIDO E INSTALADO EM RAMAL DE ENCAMINHAMENTO. AF_06/2022</t>
  </si>
  <si>
    <t>87,96</t>
  </si>
  <si>
    <t>JUNÇÃO SIMPLES, PVC, SERIE R, ÁGUA PLUVIAL, DN 150 X 100 MM, JUNTA ELÁSTICA, FORNECIDO E INSTALADO EM RAMAL DE ENCAMINHAMENTO. AF_06/2022</t>
  </si>
  <si>
    <t>194,33</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</si>
  <si>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</si>
  <si>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</si>
  <si>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256,56</t>
  </si>
  <si>
    <t>TÊ, PVC, SERIE R, ÁGUA PLUVIAL, DN 150 X 150 MM, JUNTA ELÁSTICA, FORNECIDO E INSTALADO EM RAMAL DE ENCAMINHAMENTO. AF_06/2022</t>
  </si>
  <si>
    <t>189,34</t>
  </si>
  <si>
    <t>CAP, PVC, SERIE R, ÁGUA PLUVIAL, DN 100 MM, JUNTA ELÁSTICA, FORNECIDO E INSTALADO EM RAMAL DE ENCAMINHAMENTO. AF_06/2022</t>
  </si>
  <si>
    <t>22,89</t>
  </si>
  <si>
    <t>CAP, PVC, SERIE R, ÁGUA PLUVIAL, DN 150 MM, JUNTA ELÁSTICA, FORNECIDO E INSTALADO EM RAMAL DE ENCAMINHAMENTO. AF_06/2022</t>
  </si>
  <si>
    <t>BUCHA DE REDUÇÃO, PPR, DN 25 X 20 MM, INSTALADO EM RAMAL OU SUB-RAMAL DE ÁGUA - FORNECIMENTO E INSTALAÇÃO. AF_08/2022</t>
  </si>
  <si>
    <t>11,71</t>
  </si>
  <si>
    <t>TÊ MISTURADOR, PPR, F M M, DN 25 X 25 MM, INSTALADO EM RAMAL OU SUB-RAMAL DE ÁGUA - FORNECIMENTO E INSTALAÇÃO. AF_08/2022</t>
  </si>
  <si>
    <t>JOELHO 45 GRAUS, PPR, F/ F, DN 90 MM, INSTALADO EM PRUMADA DE ÁGUA - FORNECIMENTO E INSTALAÇÃO. AF_08/2022</t>
  </si>
  <si>
    <t>162,14</t>
  </si>
  <si>
    <t>CURVA 90 GRAUS, PPR, DN 20 MM, INSTALADO EM RAMAL OU SUB-RAMAL DE ÁGUA - FORNECIMENTO E INSTALAÇÃO. AF_08/2022</t>
  </si>
  <si>
    <t>16,52</t>
  </si>
  <si>
    <t>CURVA 90 GRAUS, PPR, DN 25 MM, INSTALADO EM RAMAL OU SUB-RAMAL DE ÁGUA - FORNECIMENTO E INSTALAÇÃO. AF_08/2022</t>
  </si>
  <si>
    <t>32,05</t>
  </si>
  <si>
    <t>JOELHO 45 GRAUS, PPR, DN 20 MM, INSTALADO EM RAMAL OU SUB-RAMAL DE ÁGUA - FORNECIMENTO E INSTALAÇÃO. AF_08/2022</t>
  </si>
  <si>
    <t>9,02</t>
  </si>
  <si>
    <t>JOELHO 90 GRAUS, PPR, DN 20 MM, INSTALADO EM RAMAL OU SUB-RAMAL DE ÁGUA - FORNECIMENTO E INSTALAÇÃO. AF_08/2022</t>
  </si>
  <si>
    <t>8,80</t>
  </si>
  <si>
    <t>LUVA, PPR, DN 20 MM, INSTALADO EM RAMAL OU SUB-RAMAL DE ÁGUA - FORNECIMENTO E INSTALAÇÃO. AF_08/2022</t>
  </si>
  <si>
    <t>6,89</t>
  </si>
  <si>
    <t>TÊ MISTURADOR, PPR, F M M, DN 20 X 20 MM, INSTALADO EM RAMAL OU SUB-RAMAL DE ÁGUA - FORNECIMENTO E INSTALAÇÃO. AF_08/2022</t>
  </si>
  <si>
    <t>20,59</t>
  </si>
  <si>
    <t>TÊ NORMAL, PPR, 90 GRAUS, DN 20 X 20 X 20 MM, INSTALADO EM RAMAL OU SUB-RAMAL DE ÁGUA - FORNECIMENTO E INSTALAÇÃO. AF_08/2022</t>
  </si>
  <si>
    <t>JOELHO 90 GRAUS, PVC, SOLDÁVEL, DN 20 MM, INSTALADO EM DRENO DE AR CONDICIONADO - FORNECIMENTO E INSTALAÇÃO. AF_08/2022</t>
  </si>
  <si>
    <t>8,34</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</si>
  <si>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</si>
  <si>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</si>
  <si>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</si>
  <si>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</si>
  <si>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6,31</t>
  </si>
  <si>
    <t>LUVA, PVC, SOLDÁVEL, DN 32 MM, INSTALADO EM DRENO DE AR CONDICIONADO - FORNECIMENTO E INSTALAÇÃO. AF_08/2022</t>
  </si>
  <si>
    <t>8,97</t>
  </si>
  <si>
    <t>TE, PVC, SOLDÁVEL, DN 20 MM, INSTALADO EM DRENO DE AR CONDICIONADO - FORNECIMENTO E INSTALAÇÃO. AF_08/2022</t>
  </si>
  <si>
    <t>11,59</t>
  </si>
  <si>
    <t>TE, PVC, SOLDÁVEL, DN 32 MM, INSTALADO EM DRENO DE AR CONDICIONADO - FORNECIMENTO E INSTALAÇÃO. AF_08/2022</t>
  </si>
  <si>
    <t>16,91</t>
  </si>
  <si>
    <t>BUCHA DE REDUÇÃO LONGA, PVC, SÉRIE NORMAL, ESGOTO PREDIAL, DN 50 X 40 MM, JUNTA SOLDÁVEL E ELÁSTICA, FORNECIDO E INSTALADO EM RAMAL DE DESCARGA OU RAMAL DE ESGOTO SANITÁRIO. AF_08/2022</t>
  </si>
  <si>
    <t>12,45</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</si>
  <si>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</si>
  <si>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</si>
  <si>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45,19</t>
  </si>
  <si>
    <t>JUNÇÃO DE REDUÇÃO INVERTIDA, PVC, SÉRIE NORMAL, ESGOTO PREDIAL, DN 100 X 50 MM, JUNTA ELÁSTICA, FORNECIDO E INSTALADO EM RAMAL DE DESCARGA OU RAMAL DE ESGOTO SANITÁRIO. AF_08/2022</t>
  </si>
  <si>
    <t>47,27</t>
  </si>
  <si>
    <t>TE, PVC, SÉRIE NORMAL, ESGOTO PREDIAL, DN 100 X 75 MM, JUNTA ELÁSTICA, FORNECIDO E INSTALADO EM RAMAL DE DESCARGA OU RAMAL DE ESGOTO SANITÁRIO. AF_08/2022</t>
  </si>
  <si>
    <t>49,80</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</si>
  <si>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</si>
  <si>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</si>
  <si>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</si>
  <si>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</si>
  <si>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23,74</t>
  </si>
  <si>
    <t>TE, PVC, SÉRIE NORMAL, ESGOTO PREDIAL, DN 100 X 50 MM, JUNTA ELÁSTICA, FORNECIDO E INSTALADO EM PRUMADA DE ESGOTO SANITÁRIO OU VENTILAÇÃO. AF_08/2022</t>
  </si>
  <si>
    <t>43,63</t>
  </si>
  <si>
    <t>JUNÇÃO DE REDUÇÃO INVERTIDA, PVC, SÉRIE NORMAL, ESGOTO PREDIAL, DN 100 X 50 MM, JUNTA ELÁSTICA, FORNECIDO E INSTALADO EM PRUMADA DE ESGOTO SANITÁRIO OU VENTILAÇÃO. AF_08/2022</t>
  </si>
  <si>
    <t>45,71</t>
  </si>
  <si>
    <t>TE, PVC, SÉRIE NORMAL, ESGOTO PREDIAL, DN 100 X 75 MM, JUNTA ELÁSTICA, FORNECIDO E INSTALADO EM PRUMADA DE ESGOTO SANITÁRIO OU VENTILAÇÃO. AF_08/2022</t>
  </si>
  <si>
    <t>50,07</t>
  </si>
  <si>
    <t>JUNÇÃO DE REDUCAO INVERTIDA, PVC, SÉRIE NORMAL, ESGOTO PREDIAL, DN 100 X 75 MM, JUNTA ELÁSTICA, FORNECIDO E INSTALADO EM PRUMADA DE ESGOTO SANITÁRIO OU VENTILAÇÃO. AF_08/2022</t>
  </si>
  <si>
    <t>52,75</t>
  </si>
  <si>
    <t>TERMINAL DE VENTILAÇÃO, PVC, SÉRIE NORMAL, ESGOTO PREDIAL, DN 100 MM, JUNTA SOLDÁVEL, FORNECIDO E INSTALADO EM PRUMADA DE ESGOTO SANITÁRIO OU VENTILAÇÃO. AF_08/2022</t>
  </si>
  <si>
    <t>31,78</t>
  </si>
  <si>
    <t>CAP, PVC, SÉRIE NORMAL, ESGOTO PREDIAL, DN 100 MM, JUNTA ELÁSTICA, FORNECIDO E INSTALADO EM SUBCOLETOR AÉREO DE ESGOTO SANITÁRIO. AF_08/2022</t>
  </si>
  <si>
    <t>LUVA DE REDUÇÃO, PARA INSTALAÇÕES EM PEX ÁGUA, DN 20 X 16 MM, COM ANEL DESLIZANTE - FORNECIMENTO E INSTALAÇÃO. AF_02/2023</t>
  </si>
  <si>
    <t>LUVA DE REDUÇÃO, PARA INSTALAÇÕES EM PEX ÁGUA, DN 25 X 16 MM, COM ANEL DESLIZANTE - FORNECIMENTO E INSTALAÇÃO. AF_02/2023</t>
  </si>
  <si>
    <t>LUVA DE REDUÇÃO, PARA INSTALAÇÕES EM PEX ÁGUA, DN 25 X 20 MM, COM ANEL DESLIZANTE - FORNECIMENTO E INSTALAÇÃO. AF_02/2023</t>
  </si>
  <si>
    <t>LUVA DE REDUÇÃO, PARA INSTALAÇÕES EM PEX ÁGUA, DN 32 X 25 MM, COM ANEL DESLIZANTE - FORNECIMENTO E INSTALAÇÃO. AF_02/2023</t>
  </si>
  <si>
    <t>LUVA , PARA INSTALAÇÕES EM PEX ÁGUA, DN 16 MM, COM ANEL DESLIZANTE - FORNECIMENTO E INSTALAÇÃO. AF_02/2023</t>
  </si>
  <si>
    <t>LUVA , PARA INSTALAÇÕES EM PEX ÁGUA, DN 20 MM, COM ANEL DESLIZANTE - FORNECIMENTO E INSTALAÇÃO. AF_02/2023</t>
  </si>
  <si>
    <t>19,20</t>
  </si>
  <si>
    <t>LUVA , PARA INSTALAÇÕES EM PEX ÁGUA, DN 25 MM, COM ANEL DESLIZANTE - FORNECIMENTO E INSTALAÇÃO. AF_02/2023</t>
  </si>
  <si>
    <t>29,74</t>
  </si>
  <si>
    <t>LUVA , PARA INSTALAÇÕES EM PEX ÁGUA, DN 32 MM, COM ANEL DESLIZANTE - FORNECIMENTO E INSTALAÇÃO. AF_02/2023</t>
  </si>
  <si>
    <t>35,77</t>
  </si>
  <si>
    <t>CAIXA ENTERRADA HIDRÁULICA RETANGULAR, EM CONCRETO PRÉ-MOLDADO, DIMENSÕES INTERNAS: 0,3X0,3X0,3 M. AF_12/2020</t>
  </si>
  <si>
    <t>258,68</t>
  </si>
  <si>
    <t>CAIXA ENTERRADA HIDRÁULICA RETANGULAR, EM CONCRETO PRÉ-MOLDADO, DIMENSÕES INTERNAS: 0,4X0,4X0,4 M. AF_12/2020</t>
  </si>
  <si>
    <t>478,82</t>
  </si>
  <si>
    <t>CAIXA ENTERRADA HIDRÁULICA RETANGULAR, EM CONCRETO PRÉ-MOLDADO, DIMENSÕES INTERNAS: 0,6X0,6X0,5 M. AF_12/2020</t>
  </si>
  <si>
    <t>618,40</t>
  </si>
  <si>
    <t>CAIXA ENTERRADA HIDRÁULICA RETANGULAR, EM CONCRETO PRÉ-MOLDADO, DIMENSÕES INTERNAS: 0,8X0,8X0,5 M. AF_12/2020</t>
  </si>
  <si>
    <t>1.157,74</t>
  </si>
  <si>
    <t>CAIXA ENTERRADA HIDRÁULICA RETANGULAR EM ALVENARIA COM TIJOLOS CERÂMICOS MACIÇOS, DIMENSÕES INTERNAS: 0,3X0,3X0,3 M PARA REDE DE ESGOTO. AF_12/2020</t>
  </si>
  <si>
    <t>208,21</t>
  </si>
  <si>
    <t>CAIXA ENTERRADA HIDRÁULICA RETANGULAR EM ALVENARIA COM TIJOLOS CERÂMICOS MACIÇOS, DIMENSÕES INTERNAS: 0,4X0,4X0,4 M PARA REDE DE ESGOTO. AF_12/2020</t>
  </si>
  <si>
    <t>325,83</t>
  </si>
  <si>
    <t>CAIXA ENTERRADA HIDRÁULICA RETANGULAR EM ALVENARIA COM TIJOLOS CERÂMICOS MACIÇOS, DIMENSÕES INTERNAS: 0,6X0,6X0,6 M PARA REDE DE ESGOTO. AF_12/2020</t>
  </si>
  <si>
    <t>627,01</t>
  </si>
  <si>
    <t>CAIXA ENTERRADA HIDRÁULICA RETANGULAR EM ALVENARIA COM TIJOLOS CERÂMICOS MACIÇOS, DIMENSÕES INTERNAS: 0,8X0,8X0,6 M PARA REDE DE ESGOTO. AF_12/2020</t>
  </si>
  <si>
    <t>872,12</t>
  </si>
  <si>
    <t>CAIXA ENTERRADA HIDRÁULICA RETANGULAR EM ALVENARIA COM TIJOLOS CERÂMICOS MACIÇOS, DIMENSÕES INTERNAS: 1X1X0,6 M PARA REDE DE ESGOTO. AF_12/2020</t>
  </si>
  <si>
    <t>1.015,90</t>
  </si>
  <si>
    <t>CAIXA ENTERRADA HIDRÁULICA RETANGULAR, EM ALVENARIA COM BLOCOS DE CONCRETO, DIMENSÕES INTERNAS: 0,4X0,4X0,4 M PARA REDE DE ESGOTO. AF_12/2020</t>
  </si>
  <si>
    <t>266,66</t>
  </si>
  <si>
    <t>CAIXA ENTERRADA HIDRÁULICA RETANGULAR, EM ALVENARIA COM BLOCOS DE CONCRETO, DIMENSÕES INTERNAS: 0,6X0,6X0,6 M PARA REDE DE ESGOTO. AF_12/2020</t>
  </si>
  <si>
    <t>489,75</t>
  </si>
  <si>
    <t>CAIXA ENTERRADA HIDRÁULICA RETANGULAR, EM ALVENARIA COM BLOCOS DE CONCRETO, DIMENSÕES INTERNAS: 0,8X0,8X0,6 M PARA REDE DE ESGOTO. AF_12/2020</t>
  </si>
  <si>
    <t>696,98</t>
  </si>
  <si>
    <t>CAIXA ENTERRADA HIDRÁULICA RETANGULAR, EM ALVENARIA COM BLOCOS DE CONCRETO, DIMENSÕES INTERNAS: 1X1X0,6 M PARA REDE DE ESGOTO. AF_12/2020</t>
  </si>
  <si>
    <t>808,66</t>
  </si>
  <si>
    <t>CAIXA DE GORDURA SIMPLES, CIRCULAR, EM CONCRETO PRÉ-MOLDADO, DIÂMETRO INTERNO = 0,4 M, ALTURA INTERNA = 0,4 M. AF_12/2020</t>
  </si>
  <si>
    <t>244,10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</si>
  <si>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</si>
  <si>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</si>
  <si>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709,73</t>
  </si>
  <si>
    <t>CAIXA DE GORDURA ESPECIAL (CAPACIDADE: 312 L - PARA ATÉ 146 PESSOAS SERVIDAS NO PICO), RETANGULAR, EM ALVENARIA COM TIJOLOS CERÂMICOS MACIÇOS, DIMENSÕES INTERNAS = 0,4X1,2 M, ALTURA INTERNA = 1 M. AF_12/2020</t>
  </si>
  <si>
    <t>1.167,86</t>
  </si>
  <si>
    <t>CAIXA DE GORDURA SIMPLES (CAPACIDADE: 36 L), RETANGULAR, EM ALVENARIA COM BLOCOS DE CONCRETO, DIMENSÕES INTERNAS = 0,2X0,4 M, ALTURA INTERNA = 0,8 M. AF_12/2020</t>
  </si>
  <si>
    <t>300,83</t>
  </si>
  <si>
    <t>CAIXA DE GORDURA DUPLA (CAPACIDADE: 126 L), RETANGULAR, EM ALVENARIA COM BLOCOS DE CONCRETO, DIMENSÕES INTERNAS = 0,4X0,7 M, ALTURA INTERNA = 0,8 M. AF_12/2020</t>
  </si>
  <si>
    <t>538,14</t>
  </si>
  <si>
    <t>CAIXA ENTERRADA HIDRÁULICA RETANGULAR EM ALVENARIA COM TIJOLOS CERÂMICOS MACIÇOS, DIMENSÕES INTERNAS: 0,3X0,3X0,3 M PARA REDE DE DRENAGEM. AF_12/2020</t>
  </si>
  <si>
    <t>204,00</t>
  </si>
  <si>
    <t>CAIXA ENTERRADA HIDRÁULICA RETANGULAR EM ALVENARIA COM TIJOLOS CERÂMICOS MACIÇOS, DIMENSÕES INTERNAS: 0,4X0,4X0,4 M PARA REDE DE DRENAGEM. AF_12/2020</t>
  </si>
  <si>
    <t>318,61</t>
  </si>
  <si>
    <t>CAIXA ENTERRADA HIDRÁULICA RETANGULAR EM ALVENARIA COM TIJOLOS CERÂMICOS MACIÇOS, DIMENSÕES INTERNAS: 0,6X0,6X0,6 M PARA REDE DE DRENAGEM. AF_12/2020</t>
  </si>
  <si>
    <t>610,80</t>
  </si>
  <si>
    <t>CAIXA ENTERRADA HIDRÁULICA RETANGULAR EM ALVENARIA COM TIJOLOS CERÂMICOS MACIÇOS, DIMENSÕES INTERNAS: 0,8X0,8X0,6 M PARA REDE DE DRENAGEM. AF_12/2020</t>
  </si>
  <si>
    <t>849,90</t>
  </si>
  <si>
    <t>CAIXA ENTERRADA HIDRÁULICA RETANGULAR EM ALVENARIA COM TIJOLOS CERÂMICOS MACIÇOS, DIMENSÕES INTERNAS: 1X1X0,6 M PARA REDE DE DRENAGEM. AF_12/2020</t>
  </si>
  <si>
    <t>987,15</t>
  </si>
  <si>
    <t>CAIXA ENTERRADA HIDRÁULICA RETANGULAR, EM ALVENARIA COM BLOCOS DE CONCRETO, DIMENSÕES INTERNAS: 0,4X0,4X0,4 M PARA REDE DE DRENAGEM. AF_12/2020</t>
  </si>
  <si>
    <t>262,08</t>
  </si>
  <si>
    <t>CAIXA ENTERRADA HIDRÁULICA RETANGULAR, EM ALVENARIA COM BLOCOS DE CONCRETO, DIMENSÕES INTERNAS: 0,6X0,6X0,6 M PARA REDE DE DRENAGEM. AF_12/2020</t>
  </si>
  <si>
    <t>479,54</t>
  </si>
  <si>
    <t>CAIXA ENTERRADA HIDRÁULICA RETANGULAR, EM ALVENARIA COM BLOCOS DE CONCRETO, DIMENSÕES INTERNAS: 0,8X0,8X0,6 M PARA REDE DE DRENAGEM. AF_12/2020</t>
  </si>
  <si>
    <t>682,41</t>
  </si>
  <si>
    <t>CAIXA ENTERRADA HIDRÁULICA RETANGULAR, EM ALVENARIA COM BLOCOS DE CONCRETO, DIMENSÕES INTERNAS: 1X1X0,6 M PARA REDE DE DRENAGEM. AF_12/2020</t>
  </si>
  <si>
    <t>788,97</t>
  </si>
  <si>
    <t>FURO EM CAIXA D'ÁGUA COM ESPESSURA DE 2 ATÉ 5 MM E DIÂMETRO DE 15 MM. AF_06/2021</t>
  </si>
  <si>
    <t>4,48</t>
  </si>
  <si>
    <t>FURO EM CAIXA D'ÁGUA COM ESPESSURA DE 6 ATÉ 8 MM E DIÂMETRO DE 15 MM. AF_06/2021</t>
  </si>
  <si>
    <t>6,48</t>
  </si>
  <si>
    <t>FURO EM CAIXA D'ÁGUA COM ESPESSURA DE 2 ATÉ 5 MM E DIÂMETRO DE 20 MM. AF_06/2021</t>
  </si>
  <si>
    <t>4,98</t>
  </si>
  <si>
    <t>FURO EM CAIXA D'ÁGUA COM ESPESSURA DE 6 ATÉ 8 MM E DIÂMETRO DE 20 MM. AF_06/2021</t>
  </si>
  <si>
    <t>FURO EM CAIXA D'ÁGUA COM ESPESSURA DE 2 ATÉ 5 MM E DIÂMETRO DE 25 MM. AF_06/2021</t>
  </si>
  <si>
    <t>5,49</t>
  </si>
  <si>
    <t>FURO EM CAIXA D'ÁGUA COM ESPESSURA DE 6 ATÉ 8 MM E DIÂMETRO DE 25 MM. AF_06/2021</t>
  </si>
  <si>
    <t>FURO EM CAIXA D'ÁGUA COM ESPESSURA DE 2 ATÉ 5 MM E DIÂMETRO DE 32 MM. AF_06/2021</t>
  </si>
  <si>
    <t>6,20</t>
  </si>
  <si>
    <t>FURO EM CAIXA D'ÁGUA COM ESPESSURA DE 6 ATÉ 8 MM E DIÂMETRO DE 32 MM. AF_06/2021</t>
  </si>
  <si>
    <t>FURO EM CAIXA D'ÁGUA COM ESPESSURA DE 2 ATÉ 5 MM E DIÂMETRO DE 40 MM. AF_06/2021</t>
  </si>
  <si>
    <t>7,00</t>
  </si>
  <si>
    <t>FURO EM CAIXA D'ÁGUA COM ESPESSURA DE 6 ATÉ 8 MM E DIÂMETRO DE 40 MM. AF_06/2021</t>
  </si>
  <si>
    <t>9,01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</si>
  <si>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</si>
  <si>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</si>
  <si>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</si>
  <si>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</si>
  <si>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11,02</t>
  </si>
  <si>
    <t>FURO EM CAIXA D'ÁGUA COM ESPESSURA DE 2 ATÉ 5 MM E DIÂMETRO DE 75 MM. AF_06/2021</t>
  </si>
  <si>
    <t>10,54</t>
  </si>
  <si>
    <t>FURO EM CAIXA D'ÁGUA COM ESPESSURA DE 6 ATÉ 8 MM E DIÂMETRO DE 75 MM. AF_06/2021</t>
  </si>
  <si>
    <t>FURO EM CAIXA D'ÁGUA COM ESPESSURA DE 2 ATÉ 5 MM E DIÂMETRO DE 100 MM. AF_06/2021</t>
  </si>
  <si>
    <t>13,07</t>
  </si>
  <si>
    <t>FURO EM CAIXA D'ÁGUA COM ESPESSURA DE 6 ATÉ 8 MM E DIÂMETRO DE 100 MM. AF_06/2021</t>
  </si>
  <si>
    <t>CAIXA D´ÁGUA EM POLIETILENO, 500 LITROS - FORNECIMENTO E INSTALAÇÃO. AF_06/2021</t>
  </si>
  <si>
    <t>260,43</t>
  </si>
  <si>
    <t>CAIXA D´ÁGUA EM POLIETILENO, 750 LITROS - FORNECIMENTO E INSTALAÇÃO. AF_06/2021</t>
  </si>
  <si>
    <t>400,71</t>
  </si>
  <si>
    <t>CAIXA D´ÁGUA EM POLIETILENO, 1000 LITROS - FORNECIMENTO E INSTALAÇÃO. AF_06/2021</t>
  </si>
  <si>
    <t>429,18</t>
  </si>
  <si>
    <t>CAIXA D´ÁGUA EM POLIETILENO, 1500 LITROS - FORNECIMENTO E INSTALAÇÃO. AF_06/2021</t>
  </si>
  <si>
    <t>981,15</t>
  </si>
  <si>
    <t>CAIXA D´ÁGUA EM POLIETILENO, 2000 LITROS - FORNECIMENTO E INSTALAÇÃO. AF_06/2021</t>
  </si>
  <si>
    <t>1.115,58</t>
  </si>
  <si>
    <t>CAIXA D´ÁGUA EM POLIETILENO, 3000 LITROS - FORNECIMENTO E INSTALAÇÃO. AF_06/2021</t>
  </si>
  <si>
    <t>1.915,11</t>
  </si>
  <si>
    <t>CAIXA D´ÁGUA EM POLIÉSTER REFORÇADO COM FIBRA DE VIDRO, 500 LITROS - FORNECIMENTO E INSTALAÇÃO. AF_06/2021</t>
  </si>
  <si>
    <t>431,62</t>
  </si>
  <si>
    <t>CAIXA D´ÁGUA EM POLIÉSTER REFORÇADO COM FIBRA DE VIDRO, 750 LITROS - FORNECIMENTO E INSTALAÇÃO. AF_06/2021</t>
  </si>
  <si>
    <t>619,02</t>
  </si>
  <si>
    <t>CAIXA D´ÁGUA EM POLIÉSTER REFORÇADO COM FIBRA DE VIDRO, 1000 LITROS - FORNECIMENTO E INSTALAÇÃO. AF_06/2021</t>
  </si>
  <si>
    <t>600,57</t>
  </si>
  <si>
    <t>CAIXA D´ÁGUA EM POLIÉSTER REFORÇADO COM FIBRA DE VIDRO, 1500 LITROS - FORNECIMENTO E INSTALAÇÃO. AF_06/2021</t>
  </si>
  <si>
    <t>922,77</t>
  </si>
  <si>
    <t>CAIXA D´ÁGUA EM POLIÉSTER REFORÇADO COM FIBRA DE VIDRO, 2000 LITROS - FORNECIMENTO E INSTALAÇÃO. AF_06/2021</t>
  </si>
  <si>
    <t>1.158,06</t>
  </si>
  <si>
    <t>CAIXA D´ÁGUA EM POLIÉSTER REFORÇADO COM FIBRA DE VIDRO, 3000 LITROS - FORNECIMENTO E INSTALAÇÃO. AF_06/2021</t>
  </si>
  <si>
    <t>1.713,59</t>
  </si>
  <si>
    <t>CAIXA D´ÁGUA EM POLIÉSTER REFORÇADO COM FIBRA DE VIDRO, 5000 LITROS - FORNECIMENTO E INSTALAÇÃO. AF_06/2021</t>
  </si>
  <si>
    <t>3.218,60</t>
  </si>
  <si>
    <t>CAIXA D´ÁGUA EM POLIÉSTER REFORÇADO COM FIBRA DE VIDRO, 7000 LITROS - FORNECIMENTO E INSTALAÇÃO. AF_06/2021</t>
  </si>
  <si>
    <t>3.859,19</t>
  </si>
  <si>
    <t>CAIXA D´ÁGUA EM POLIÉSTER REFORÇADO COM FIBRA DE VIDRO, 10000 LITROS - FORNECIMENTO E INSTALAÇÃO. AF_06/2021</t>
  </si>
  <si>
    <t>5.158,82</t>
  </si>
  <si>
    <t>CAIXA D´ÁGUA EM POLIÉSTER REFORÇADO COM FIBRA DE VIDRO, 15000 LITROS - FORNECIMENTO E INSTALAÇÃO. AF_06/2021</t>
  </si>
  <si>
    <t>7.465,95</t>
  </si>
  <si>
    <t>CAIXA D´ÁGUA EM POLIÉSTER REFORÇADO COM FIBRA DE VIDRO, 20000 LITROS - FORNECIMENTO E INSTALAÇÃO. AF_06/2021</t>
  </si>
  <si>
    <t>11.441,73</t>
  </si>
  <si>
    <t>CAIXA D´ÁGUA EM POLIETILENO, 500 LITROS (INCLUSOS TUBOS, CONEXÕES E TORNEIRA DE BÓIA) - FORNECIMENTO E INSTALAÇÃO. AF_06/2021</t>
  </si>
  <si>
    <t>715,66</t>
  </si>
  <si>
    <t>CAIXA D´ÁGUA EM POLIETILENO, 1000 LITROS (INCLUSOS TUBOS, CONEXÕES E TORNEIRA DE BÓIA) - FORNECIMENTO E INSTALAÇÃO. AF_06/2021</t>
  </si>
  <si>
    <t>956,55</t>
  </si>
  <si>
    <t>CAIXA SIFONADA, PVC, DN 100 X 100 X 50 MM, FORNECIDA E INSTALADA EM RAMAIS DE ENCAMINHAMENTO DE ÁGUA PLUVIAL. AF_06/2022</t>
  </si>
  <si>
    <t>50,69</t>
  </si>
  <si>
    <t>CAIXA SIFONADA, PVC, DN 150 X 185 X 75 MM, FORNECIDA E INSTALADA EM RAMAIS DE ENCAMINHAMENTO DE ÁGUA PLUVIAL. AF_06/2022</t>
  </si>
  <si>
    <t>127,90</t>
  </si>
  <si>
    <t>RALO SIFONADO, PVC, DN 100 X 40 MM, JUNTA SOLDÁVEL, FORNECIDO E INSTALADO EM RAMAIS DE ENCAMINHAMENTO DE ÁGUA PLUVIAL. AF_06/2022</t>
  </si>
  <si>
    <t>23,69</t>
  </si>
  <si>
    <t>CAIXA SIFONADA, PVC, DN 100 X 100 X 50 MM, JUNTA ELÁSTICA, FORNECIDA E INSTALADA EM RAMAL DE DESCARGA OU EM RAMAL DE ESGOTO SANITÁRIO. AF_08/2022</t>
  </si>
  <si>
    <t>62,33</t>
  </si>
  <si>
    <t>CAIXA SIFONADA, PVC, DN 150 X 185 X 75 MM, JUNTA ELÁSTICA, FORNECIDA E INSTALADA EM RAMAL DE DESCARGA OU EM RAMAL DE ESGOTO SANITÁRIO. AF_08/2022</t>
  </si>
  <si>
    <t>132,89</t>
  </si>
  <si>
    <t>RALO SIFONADO, PVC, DN 100 X 40 MM, JUNTA SOLDÁVEL, FORNECIDO E INSTALADO EM RAMAL DE DESCARGA OU EM RAMAL DE ESGOTO SANITÁRIO. AF_08/2022</t>
  </si>
  <si>
    <t>27,16</t>
  </si>
  <si>
    <t>RALO SECO, PVC, DN 100 X 40 MM, JUNTA SOLDÁVEL, FORNECIDO E INSTALADO EM RAMAL DE DESCARGA OU EM RAMAL DE ESGOTO SANITÁRIO. AF_08/2022</t>
  </si>
  <si>
    <t>23,82</t>
  </si>
  <si>
    <t>RALO SECO CÔNICO, PVC, DN 100 X 40 MM, JUNTA SOLDÁVEL, FORNECIDO E INSTALADO EM RAMAL DE DESCARGA OU EM RAMAL DE ESGOTO SANITÁRIO. AF_08/2022</t>
  </si>
  <si>
    <t>25,89</t>
  </si>
  <si>
    <t>RALO SIFONADO REDONDO, PVC, DN 100 X 40 MM, JUNTA SOLDÁVEL, FORNECIDO E INSTALADO EM RAMAL DE DESCARGA OU EM RAMAL DE ESGOTO SANITÁRIO. AF_08/2022</t>
  </si>
  <si>
    <t>24,66</t>
  </si>
  <si>
    <t>CAIXA SIFONADA, COM GRELHA QUADRADA, PVC, DN 150 X 150 X 50 MM, JUNTA SOLDÁVEL, FORNECIDA E INSTALADA EM RAMAL DE DESCARGA OU EM RAMAL DE ESGOTO SANITÁRIO. AF_08/2022</t>
  </si>
  <si>
    <t>90,89</t>
  </si>
  <si>
    <t>CAIXA SIFONADA, COM GRELHA REDONDA, PVC, DN 150 X 150 X 50 MM, JUNTA SOLDÁVEL, FORNECIDA E INSTALADA EM RAMAL DE DESCARGA OU EM RAMAL DE ESGOTO SANITÁRIO. AF_08/2022</t>
  </si>
  <si>
    <t>102,81</t>
  </si>
  <si>
    <t>TANQUE DE LOUÇA BRANCA COM COLUNA, 30L OU EQUIVALENTE - FORNECIMENTO E INSTALAÇÃO. AF_01/2020</t>
  </si>
  <si>
    <t>786,80</t>
  </si>
  <si>
    <t>TANQUE DE LOUÇA BRANCA SUSPENSO, 18L OU EQUIVALENTE - FORNECIMENTO E INSTALAÇÃO. AF_01/2020</t>
  </si>
  <si>
    <t>546,43</t>
  </si>
  <si>
    <t>TANQUE DE MÁRMORE SINTÉTICO COM COLUNA, 22L OU EQUIVALENTE   FORNECIMENTO E INSTALAÇÃO. AF_01/2020</t>
  </si>
  <si>
    <t>776,32</t>
  </si>
  <si>
    <t>TANQUE DE MÁRMORE SINTÉTICO SUSPENSO, 22L OU EQUIVALENTE - FORNECIMENTO E INSTALAÇÃO. AF_01/2020</t>
  </si>
  <si>
    <t>438,90</t>
  </si>
  <si>
    <t>VÁLVULA EM METAL CROMADO 1.1/2 X 1.1/2 PARA TANQUE OU LAVATÓRIO, COM OU SEM LADRÃO - FORNECIMENTO E INSTALAÇÃO. AF_01/2020</t>
  </si>
  <si>
    <t>61,24</t>
  </si>
  <si>
    <t>VÁLVULA EM METAL CROMADO TIPO AMERICANA 3.1/2 X 1.1/2 PARA PIA - FORNECIMENTO E INSTALAÇÃO. AF_01/2020</t>
  </si>
  <si>
    <t>65,81</t>
  </si>
  <si>
    <t>VÁLVULA EM PLÁSTICO 1 PARA PIA, TANQUE OU LAVATÓRIO, COM OU SEM LADRÃO - FORNECIMENTO E INSTALAÇÃO. AF_01/2020</t>
  </si>
  <si>
    <t>13,73</t>
  </si>
  <si>
    <t>VÁLVULA EM PLÁSTICO CROMADO TIPO AMERICANA 3.1/2 X 1.1/2 SEM ADAPTADOR PARA PIA - FORNECIMENTO E INSTALAÇÃO. AF_01/2020</t>
  </si>
  <si>
    <t>39,19</t>
  </si>
  <si>
    <t>SIFÃO DO TIPO GARRAFA EM METAL CROMADO 1 X 1.1/2 - FORNECIMENTO E INSTALAÇÃO. AF_01/2020</t>
  </si>
  <si>
    <t>182,01</t>
  </si>
  <si>
    <t>SIFÃO DO TIPO GARRAFA/COPO EM PVC 1.1/4  X 1.1/2 - FORNECIMENTO E INSTALAÇÃO. AF_01/2020</t>
  </si>
  <si>
    <t>32,95</t>
  </si>
  <si>
    <t>SIFÃO DO TIPO FLEXÍVEL EM PVC 1  X 1.1/2  - FORNECIMENTO E INSTALAÇÃO. AF_01/2020</t>
  </si>
  <si>
    <t>ENGATE FLEXÍVEL EM PLÁSTICO BRANCO, 1/2 X 30CM - FORNECIMENTO E INSTALAÇÃO. AF_01/2020</t>
  </si>
  <si>
    <t>15,22</t>
  </si>
  <si>
    <t>ENGATE FLEXÍVEL EM PLÁSTICO BRANCO, 1/2 X 40CM - FORNECIMENTO E INSTALAÇÃO. AF_01/2020</t>
  </si>
  <si>
    <t>ENGATE FLEXÍVEL EM INOX, 1/2  X 30CM - FORNECIMENTO E INSTALAÇÃO. AF_01/2020</t>
  </si>
  <si>
    <t>45,72</t>
  </si>
  <si>
    <t>ENGATE FLEXÍVEL EM INOX, 1/2  X 40CM - FORNECIMENTO E INSTALAÇÃO. AF_01/2020</t>
  </si>
  <si>
    <t>49,40</t>
  </si>
  <si>
    <t>VASO SANITÁRIO SIFONADO COM CAIXA ACOPLADA LOUÇA BRANCA - FORNECIMENTO E INSTALAÇÃO. AF_01/2020</t>
  </si>
  <si>
    <t>529,67</t>
  </si>
  <si>
    <t>BANCADA DE GRANITO CINZA POLIDO, DE 1,50 X 0,60 M, PARA PIA DE COZINHA - FORNECIMENTO E INSTALAÇÃO. AF_01/2020</t>
  </si>
  <si>
    <t>821,19</t>
  </si>
  <si>
    <t>BANCADA DE MÁRMORE BRANCO POLIDO, DE 1,50 X 0,60 M, PARA PIA DE COZINHA - FORNECIMENTO E INSTALAÇÃO. AF_01/2020</t>
  </si>
  <si>
    <t>774,74</t>
  </si>
  <si>
    <t>BANCADA DE MÁRMORE SINTÉTICO, DE 120 X 60CM, COM CUBA INTEGRADA - FORNECIMENTO E INSTALAÇÃO. AF_01/2020</t>
  </si>
  <si>
    <t>433,13</t>
  </si>
  <si>
    <t>BANCADA DE GRANITO CINZA POLIDO, DE 0,50 X 0,60 M, PARA LAVATÓRIO - FORNECIMENTO E INSTALAÇÃO. AF_01/2020</t>
  </si>
  <si>
    <t>397,15</t>
  </si>
  <si>
    <t>BANCADA DE MÁRMORE BRANCO POLIDO, DE 0,50 X 0,60 M, PARA LAVATÓRIO - FORNECIMENTO E INSTALAÇÃO. AF_01/2020</t>
  </si>
  <si>
    <t>379,73</t>
  </si>
  <si>
    <t>CUBA DE EMBUTIR RETANGULAR DE AÇO INOXIDÁVEL, 46 X 30 X 12 CM - FORNECIMENTO E INSTALAÇÃO. AF_01/2020</t>
  </si>
  <si>
    <t>222,47</t>
  </si>
  <si>
    <t>CUBA DE EMBUTIR OVAL EM LOUÇA BRANCA, 35 X 50CM OU EQUIVALENTE - FORNECIMENTO E INSTALAÇÃO. AF_01/2020</t>
  </si>
  <si>
    <t>157,11</t>
  </si>
  <si>
    <t>LAVATÓRIO LOUÇA BRANCA COM COLUNA, *44 X 35,5* CM, PADRÃO POPULAR - FORNECIMENTO E INSTALAÇÃO. AF_01/2020</t>
  </si>
  <si>
    <t>350,27</t>
  </si>
  <si>
    <t>LAVATÓRIO LOUÇA BRANCA COM COLUNA, 45 X 55CM OU EQUIVALENTE, PADRÃO MÉDIO - FORNECIMENTO E INSTALAÇÃO. AF_01/2020</t>
  </si>
  <si>
    <t>398,63</t>
  </si>
  <si>
    <t>LAVATÓRIO LOUÇA BRANCA SUSPENSO, 29,5 X 39CM OU EQUIVALENTE, PADRÃO POPULAR - FORNECIMENTO E INSTALAÇÃO. AF_01/2020</t>
  </si>
  <si>
    <t>162,77</t>
  </si>
  <si>
    <t>APARELHO MISTURADOR DE MESA PARA LAVATÓRIO, PADRÃO MÉDIO - FORNECIMENTO E INSTALAÇÃO. AF_01/2020</t>
  </si>
  <si>
    <t>382,15</t>
  </si>
  <si>
    <t>TORNEIRA CROMADA DE MESA, 1/2 OU 3/4, PARA LAVATÓRIO, PADRÃO POPULAR - FORNECIMENTO E INSTALAÇÃO. AF_01/2020</t>
  </si>
  <si>
    <t>70,84</t>
  </si>
  <si>
    <t>APARELHO MISTURADOR DE MESA PARA PIA DE COZINHA, PADRÃO MÉDIO - FORNECIMENTO E INSTALAÇÃO. AF_01/2020</t>
  </si>
  <si>
    <t>453,08</t>
  </si>
  <si>
    <t>TORNEIRA CROMADA TUBO MÓVEL, DE MESA, 1/2 OU 3/4, PARA PIA DE COZINHA, PADRÃO ALTO - FORNECIMENTO E INSTALAÇÃO. AF_01/2020</t>
  </si>
  <si>
    <t>123,01</t>
  </si>
  <si>
    <t>TORNEIRA CROMADA TUBO MÓVEL, DE PAREDE, 1/2 OU 3/4, PARA PIA DE COZINHA, PADRÃO MÉDIO - FORNECIMENTO E INSTALAÇÃO. AF_01/2020</t>
  </si>
  <si>
    <t>120,44</t>
  </si>
  <si>
    <t>TORNEIRA CROMADA LONGA, DE PAREDE, 1/2 OU 3/4, PARA PIA DE COZINHA, PADRÃO POPULAR - FORNECIMENTO E INSTALAÇÃO. AF_01/2020</t>
  </si>
  <si>
    <t>82,95</t>
  </si>
  <si>
    <t>TORNEIRA CROMADA 1/2 OU 3/4 PARA TANQUE, PADRÃO POPULAR - FORNECIMENTO E INSTALAÇÃO. AF_01/2020</t>
  </si>
  <si>
    <t>53,05</t>
  </si>
  <si>
    <t>TORNEIRA CROMADA 1/2 OU 3/4 PARA TANQUE, PADRÃO MÉDIO - FORNECIMENTO E INSTALAÇÃO. AF_01/2020</t>
  </si>
  <si>
    <t>TORNEIRA CROMADA DE MESA, 1/2 OU 3/4, PARA LAVATÓRIO, PADRÃO MÉDIO - FORNECIMENTO E INSTALAÇÃO. AF_01/2020</t>
  </si>
  <si>
    <t>134,38</t>
  </si>
  <si>
    <t>TORNEIRA PLÁSTICA 3/4 PARA TANQUE - FORNECIMENTO E INSTALAÇÃO. AF_01/2020</t>
  </si>
  <si>
    <t>33,56</t>
  </si>
  <si>
    <t>TANQUE DE LOUÇA BRANCA COM COLUNA, 30L OU EQUIVALENTE, INCLUSO SIFÃO FLEXÍVEL EM PVC, VÁLVULA METÁLICA E TORNEIRA DE METAL CROMADO PADRÃO MÉDIO - FORNECIMENTO E INSTALAÇÃO. AF_01/2020</t>
  </si>
  <si>
    <t>959,28</t>
  </si>
  <si>
    <t>TANQUE DE LOUÇA BRANCA COM COLUNA, 30L OU EQUIVALENTE, INCLUSO SIFÃO FLEXÍVEL EM PVC, VÁLVULA PLÁSTICA E TORNEIRA DE METAL CROMADO PADRÃO POPULAR - FORNECIMENTO E INSTALAÇÃO. AF_01/2020</t>
  </si>
  <si>
    <t>871,37</t>
  </si>
  <si>
    <t>TANQUE DE LOUÇA BRANCA COM COLUNA, 30L OU EQUIVALENTE, INCLUSO SIFÃO FLEXÍVEL EM PVC, VÁLVULA PLÁSTICA E TORNEIRA DE PLÁSTICO - FORNECIMENTO E INSTALAÇÃO. AF_01/2020</t>
  </si>
  <si>
    <t>851,88</t>
  </si>
  <si>
    <t>TANQUE DE LOUÇA BRANCA SUSPENSO, 18L OU EQUIVALENTE, INCLUSO SIFÃO TIPO GARRAFA EM METAL CROMADO, VÁLVULA METÁLICA E TORNEIRA DE METAL CROMADO PADRÃO MÉDIO - FORNECIMENTO E INSTALAÇÃO. AF_01/2020</t>
  </si>
  <si>
    <t>883,13</t>
  </si>
  <si>
    <t>TANQUE DE LOUÇA BRANCA SUSPENSO, 18L OU EQUIVALENTE, INCLUSO SIFÃO TIPO GARRAFA EM PVC, VÁLVULA PLÁSTICA E TORNEIRA DE METAL CROMADO PADRÃO POPULAR - FORNECIMENTO E INSTALAÇÃO. AF_01/2020</t>
  </si>
  <si>
    <t>646,16</t>
  </si>
  <si>
    <t>TANQUE DE LOUÇA BRANCA SUSPENSO, 18L OU EQUIVALENTE, INCLUSO SIFÃO TIPO GARRAFA EM PVC, VÁLVULA PLÁSTICA E TORNEIRA DE PLÁSTICO - FORNECIMENTO E INSTALAÇÃO. AF_01/2020</t>
  </si>
  <si>
    <t>626,67</t>
  </si>
  <si>
    <t>TANQUE DE MÁRMORE SINTÉTICO COM COLUNA, 22L OU EQUIVALENTE, INCLUSO SIFÃO FLEXÍVEL EM PVC, VÁLVULA PLÁSTICA E TORNEIRA DE METAL CROMADO PADRÃO POPULAR - FORNECIMENTO E INSTALAÇÃO. AF_01/2020</t>
  </si>
  <si>
    <t>860,89</t>
  </si>
  <si>
    <t>TANQUE DE MÁRMORE SINTÉTICO COM COLUNA, 22L OU EQUIVALENTE, INCLUSO SIFÃO FLEXÍVEL EM PVC, VÁLVULA PLÁSTICA E TORNEIRA DE PLÁSTICO - FORNECIMENTO E INSTALAÇÃO. AF_01/2020</t>
  </si>
  <si>
    <t>841,40</t>
  </si>
  <si>
    <t>TANQUE DE MÁRMORE SINTÉTICO SUSPENSO, 22L OU EQUIVALENTE, INCLUSO SIFÃO TIPO GARRAFA EM PVC, VÁLVULA PLÁSTICA E TORNEIRA DE METAL CROMADO PADRÃO POPULAR - FORNEC. E INSTALAÇÃO. AF_01/2020</t>
  </si>
  <si>
    <t>538,63</t>
  </si>
  <si>
    <t>TANQUE DE MÁRMORE SINTÉTICO SUSPENSO, 22L OU EQUIVALENTE, INCLUSO SIFÃO TIPO GARRAFA EM PVC, VÁLVULA PLÁSTICA E TORNEIRA DE PLÁSTICO - FORNECIMENTO E INSTALAÇÃO. AF_01/2020</t>
  </si>
  <si>
    <t>519,14</t>
  </si>
  <si>
    <t>TANQUE DE MÁRMORE SINTÉTICO SUSPENSO, 22L OU EQUIVALENTE, INCLUSO SIFÃO FLEXÍVEL EM PVC, VÁLVULA PLÁSTICA E TORNEIRA DE METAL CROMADO PADRÃO POPULAR - FORNECIMENTO E INSTALAÇÃO. AF_01/2020</t>
  </si>
  <si>
    <t>523,47</t>
  </si>
  <si>
    <t>TANQUE DE MÁRMORE SINTÉTICO SUSPENSO, 22L OU EQUIVALENTE, INCLUSO SIFÃO FLEXÍVEL EM PVC, VÁLVULA PLÁSTICA E TORNEIRA DE PLÁSTICO - FORNECIMENTO E INSTALAÇÃO. AF_01/2020</t>
  </si>
  <si>
    <t>503,98</t>
  </si>
  <si>
    <t>VASO SANITÁRIO SIFONADO COM CAIXA ACOPLADA LOUÇA BRANCA, INCLUSO ENGATE FLEXÍVEL EM PLÁSTICO BRANCO, 1/2  X 40CM - FORNECIMENTO E INSTALAÇÃO. AF_01/2020</t>
  </si>
  <si>
    <t>547,10</t>
  </si>
  <si>
    <t>VASO SANITÁRIO SIFONADO COM CAIXA ACOPLADA LOUÇA BRANCA - PADRÃO MÉDIO, INCLUSO ENGATE FLEXÍVEL EM METAL CROMADO, 1/2  X 40CM - FORNECIMENTO E INSTALAÇÃO. AF_01/2020</t>
  </si>
  <si>
    <t>579,07</t>
  </si>
  <si>
    <t>BANCADA DE MÁRMORE SINTÉTICO 120 X 60CM, COM CUBA INTEGRADA, INCLUSO SIFÃO TIPO GARRAFA EM PVC, VÁLVULA EM PLÁSTICO CROMADO TIPO AMERICANA E TORNEIRA CROMADA LONGA, DE PAREDE, PADRÃO POPULAR - FORNECIMENTO E INSTALAÇÃO. AF_01/2020</t>
  </si>
  <si>
    <t>588,22</t>
  </si>
  <si>
    <t>BANCADA DE MÁRMORE SINTÉTICO 120 X 60CM, COM CUBA INTEGRADA, INCLUSO SIFÃO TIPO FLEXÍVEL EM PVC, VÁLVULA EM PLÁSTICO CROMADO TIPO AMERICANA E TORNEIRA CROMADA LONGA, DE PAREDE, PADRÃO POPULAR - FORNECIMENTO E INSTALAÇÃO. AF_01/2020</t>
  </si>
  <si>
    <t>573,06</t>
  </si>
  <si>
    <t>CUBA DE EMBUTIR DE AÇO INOXIDÁVEL MÉDIA, INCLUSO VÁLVULA TIPO AMERICANA EM METAL CROMADO E SIFÃO FLEXÍVEL EM PVC - FORNECIMENTO E INSTALAÇÃO. AF_01/2020</t>
  </si>
  <si>
    <t>306,07</t>
  </si>
  <si>
    <t>CUBA DE EMBUTIR DE AÇO INOXIDÁVEL MÉDIA, INCLUSO VÁLVULA TIPO AMERICANA E SIFÃO TIPO GARRAFA EM METAL CROMADO - FORNECIMENTO E INSTALAÇÃO. AF_01/2020</t>
  </si>
  <si>
    <t>470,29</t>
  </si>
  <si>
    <t>CUBA DE EMBUTIR OVAL EM LOUÇA BRANCA, 35 X 50CM OU EQUIVALENTE, INCLUSO VÁLVULA EM METAL CROMADO E SIFÃO FLEXÍVEL EM PVC - FORNECIMENTO E INSTALAÇÃO. AF_01/2020</t>
  </si>
  <si>
    <t>236,14</t>
  </si>
  <si>
    <t>CUBA DE EMBUTIR OVAL EM LOUÇA BRANCA, 35 X 50CM OU EQUIVALENTE, INCLUSO VÁLVULA E SIFÃO TIPO GARRAFA EM METAL CROMADO - FORNECIMENTO E INSTALAÇÃO. AF_01/2020</t>
  </si>
  <si>
    <t>400,36</t>
  </si>
  <si>
    <t>LAVATÓRIO LOUÇA BRANCA COM COLUNA, *44 X 35,5* CM, PADRÃO POPULAR, INCLUSO SIFÃO FLEXÍVEL EM PVC, VÁLVULA E ENGATE FLEXÍVEL 30CM EM PLÁSTICO E COM TORNEIRA CROMADA PADRÃO POPULAR - FORNECIMENTO E INSTALAÇÃO. AF_01/2020</t>
  </si>
  <si>
    <t>467,85</t>
  </si>
  <si>
    <t>LAVATÓRIO LOUÇA BRANCA COM COLUNA, 45 X 55CM OU EQUIVALENTE, PADRÃO MÉDIO, INCLUSO SIFÃO TIPO GARRAFA, VÁLVULA E ENGATE FLEXÍVEL DE 40CM EM METAL CROMADO, COM APARELHO MISTURADOR PADRÃO MÉDIO - FORNECIMENTO E INSTALAÇÃO. AF_01/2020</t>
  </si>
  <si>
    <t>1.122,83</t>
  </si>
  <si>
    <t>LAVATÓRIO LOUÇA BRANCA COM COLUNA, 45 X 55CM OU EQUIVALENTE, PADRÃO MÉDIO, INCLUSO SIFÃO TIPO GARRAFA, VÁLVULA E ENGATE FLEXÍVEL DE 40CM EM METAL CROMADO, COM TORNEIRA CROMADA DE MESA, PADRÃO MÉDIO - FORNECIMENTO E INSTALAÇÃO. AF_01/2020</t>
  </si>
  <si>
    <t>825,66</t>
  </si>
  <si>
    <t>LAVATÓRIO LOUÇA BRANCA SUSPENSO, 29,5 X 39CM OU EQUIVALENTE, PADRÃO POPULAR, INCLUSO SIFÃO TIPO GARRAFA EM PVC, VÁLVULA E ENGATE FLEXÍVEL 30CM EM PLÁSTICO E TORNEIRA CROMADA DE MESA, PADRÃO POPULAR - FORNECIMENTO E INSTALAÇÃO. AF_01/2020</t>
  </si>
  <si>
    <t>295,51</t>
  </si>
  <si>
    <t>LAVATÓRIO LOUÇA BRANCA SUSPENSO, 29,5 X 39CM OU EQUIVALENTE, PADRÃO POPULAR, INCLUSO SIFÃO FLEXÍVEL EM PVC, VÁLVULA E ENGATE FLEXÍVEL 30CM EM PLÁSTICO E TORNEIRA CROMADA DE MESA, PADRÃO POPULAR - FORNECIMENTO E INSTALAÇÃO. AF_01/2020</t>
  </si>
  <si>
    <t>280,35</t>
  </si>
  <si>
    <t>BANCADA MÁRMORE BRANCO, 50 X 60 CM, INCLUSO CUBA DE EMBUTIR OVAL EM LOUÇA BRANCA 35 X 50 CM, VÁLVULA, SIFÃO TIPO GARRAFA E ENGATE FLEXÍVEL 40 CM EM METAL CROMADO E APARELHO MISTURADOR DE MESA, PADRÃO MÉDIO - FORNEC. E INSTALAÇÃO. AF_01/2020</t>
  </si>
  <si>
    <t>1.261,04</t>
  </si>
  <si>
    <t>BANCADA GRANITO CINZA,  50 X 60 CM, INCL. CUBA DE EMBUTIR OVAL LOUÇA BRANCA 35 X 50 CM, VÁLVULA METAL CROMADO, SIFÃO FLEXÍVEL PVC, ENGATE 30 CM FLEXÍVEL PLÁSTICO E TORNEIRA CROMADA DE MESA, PADRÃO POPULAR - FORNEC. E INSTALAÇÃO. AF_01/2020</t>
  </si>
  <si>
    <t>719,35</t>
  </si>
  <si>
    <t>BANCADA GRANITO CINZA  150 X 60 CM, COM CUBA DE EMBUTIR DE AÇO, VÁLVULA AMERICANA EM METAL, SIFÃO FLEXÍVEL EM PVC, ENGATE FLEXÍVEL 30 CM, TORNEIRA CROMADA LONGA, DE PAREDE, 1/2 OU 3/4, P/ COZINHA, PADRÃO POPULAR - FORNEC. E INSTALAÇÃO. AF_01/2020</t>
  </si>
  <si>
    <t>1.225,43</t>
  </si>
  <si>
    <t>BANCADA MÁRMORE BRANCO 150 X 60 CM, COM CUBA DE EMBUTIR DE AÇO, VÁLVULA AMERICANA E SIFÃO TIPO GARRAFA EM METAL , ENGATE FLEXÍVEL 30 CM, TORNEIRA CROMADA, DE MESA, 1/2 OU 3/4, PARA PIA COZINHA, PADRÃO ALTO - FORNEC. E INSTALAÇÃO. AF_01/2020</t>
  </si>
  <si>
    <t>1.383,26</t>
  </si>
  <si>
    <t>VASO SANITARIO SIFONADO CONVENCIONAL COM  LOUÇA BRANCA - FORNECIMENTO E INSTALAÇÃO. AF_01/2020</t>
  </si>
  <si>
    <t>326,13</t>
  </si>
  <si>
    <t>VASO SANITARIO SIFONADO CONVENCIONAL COM LOUÇA BRANCA, INCLUSO CONJUNTO DE LIGAÇÃO PARA BACIA SANITÁRIA AJUSTÁVEL - FORNECIMENTO E INSTALAÇÃO. AF_10/2016</t>
  </si>
  <si>
    <t>336,51</t>
  </si>
  <si>
    <t>VASO SANITARIO SIFONADO CONVENCIONAL PARA PCD SEM FURO FRONTAL COM  LOUÇA BRANCA SEM ASSENTO -  FORNECIMENTO E INSTALAÇÃO. AF_01/2020</t>
  </si>
  <si>
    <t>826,91</t>
  </si>
  <si>
    <t>VASO SANITARIO SIFONADO CONVENCIONAL PARA PCD SEM FURO FRONTAL COM LOUÇA BRANCA SEM ASSENTO, INCLUSO CONJUNTO DE LIGAÇÃO PARA BACIA SANITÁRIA AJUSTÁVEL - FORNECIMENTO E INSTALAÇÃO. AF_01/2020</t>
  </si>
  <si>
    <t>837,29</t>
  </si>
  <si>
    <t>PORTA TOALHA ROSTO EM METAL CROMADO, TIPO ARGOLA, INCLUSO FIXAÇÃO. AF_01/2020</t>
  </si>
  <si>
    <t>52,20</t>
  </si>
  <si>
    <t>PORTA TOALHA BANHO EM METAL CROMADO, TIPO BARRA, INCLUSO FIXAÇÃO. AF_01/2020</t>
  </si>
  <si>
    <t>87,44</t>
  </si>
  <si>
    <t>PAPELEIRA DE PAREDE EM METAL CROMADO SEM TAMPA, INCLUSO FIXAÇÃO. AF_01/2020</t>
  </si>
  <si>
    <t>64,04</t>
  </si>
  <si>
    <t>SABONETEIRA DE PAREDE EM METAL CROMADO, INCLUSO FIXAÇÃO. AF_01/2020</t>
  </si>
  <si>
    <t>KIT DE ACESSORIOS PARA BANHEIRO EM METAL CROMADO, 5 PECAS, INCLUSO FIXAÇÃO. AF_01/2020</t>
  </si>
  <si>
    <t>212,22</t>
  </si>
  <si>
    <t>SABONETEIRA PLASTICA TIPO DISPENSER PARA SABONETE LIQUIDO COM RESERVATORIO 800 A 1500 ML, INCLUSO FIXAÇÃO. AF_01/2020</t>
  </si>
  <si>
    <t>52,87</t>
  </si>
  <si>
    <t>VASO SANITÁRIO INFANTIL LOUÇA BRANCA - FORNECIMENTO E INSTALACAO. AF_01/2020</t>
  </si>
  <si>
    <t>593,47</t>
  </si>
  <si>
    <t>ASSENTO SANITÁRIO CONVENCIONAL - FORNECIMENTO E INSTALACAO. AF_01/2020</t>
  </si>
  <si>
    <t>ASSENTO SANITÁRIO INFANTIL - FORNECIMENTO E INSTALACAO. AF_01/2020</t>
  </si>
  <si>
    <t>88,82</t>
  </si>
  <si>
    <t>CUBA DE EMBUTIR RETANGULAR DE AÇO INOXIDÁVEL, 56 X 33 X 12 CM - FORNECIMENTO E INSTALAÇÃO. AF_01/2020</t>
  </si>
  <si>
    <t>243,63</t>
  </si>
  <si>
    <t>TORNEIRA CROMADA DE MESA PARA LAVATORIO, TIPO MONOCOMANDO. AF_01/2020</t>
  </si>
  <si>
    <t>325,73</t>
  </si>
  <si>
    <t>TORNEIRA CROMADA DE MESA PARA LAVATÓRIO COM SENSOR DE PRESENCA. AF_01/2020</t>
  </si>
  <si>
    <t>1.673,43</t>
  </si>
  <si>
    <t>MANOPLA E CANOPLA CROMADA  FORNECIMENTO E INSTALAÇÃO. AF_01/2020</t>
  </si>
  <si>
    <t>ACABAMENTO MONOCOMANDO PARA CHUVEIRO  FORNECIMENTO E INSTALAÇÃO. AF_01/2020</t>
  </si>
  <si>
    <t>492,58</t>
  </si>
  <si>
    <t>MICTÓRIO SIFONADO LOUÇA BRANCA  PADRÃO MÉDIO  FORNECIMENTO E INSTALAÇÃO. AF_01/2020</t>
  </si>
  <si>
    <t>708,74</t>
  </si>
  <si>
    <t>MICTÓRIO SIFONADO LOUÇA BRANCA PARA ENTRADA DE ÁGUA EMBUTIDA  PADRÃO ALTO  FORNECIMENTO E INSTALAÇÃO. AF_01/2020</t>
  </si>
  <si>
    <t>1.089,45</t>
  </si>
  <si>
    <t>CHUVEIRO ELÉTRICO COMUM CORPO PLÁSTICO, TIPO DUCHA  FORNECIMENTO E INSTALAÇÃO. AF_01/2020</t>
  </si>
  <si>
    <t>99,97</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</si>
  <si>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</si>
  <si>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</si>
  <si>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</si>
  <si>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491,32</t>
  </si>
  <si>
    <t>BARRA DE APOIO EM "L", EM ACO INOX POLIDO 80 X 80 CM, FIXADA NA PAREDE - FORNECIMENTO E INSTALACAO. AF_01/2020</t>
  </si>
  <si>
    <t>527,00</t>
  </si>
  <si>
    <t>BARRA DE APOIO LATERAL ARTICULADA, COM TRAVA, EM ACO INOX POLIDO, FIXADA NA PAREDE - FORNECIMENTO E INSTALAÇÃO. AF_01/2020</t>
  </si>
  <si>
    <t>411,02</t>
  </si>
  <si>
    <t>BARRA DE APOIO RETA, EM ACO INOX POLIDO, COMPRIMENTO 60CM, FIXADA NA PAREDE - FORNECIMENTO E INSTALAÇÃO. AF_01/2020</t>
  </si>
  <si>
    <t>272,83</t>
  </si>
  <si>
    <t>BARRA DE APOIO RETA, EM ACO INOX POLIDO, COMPRIMENTO 70 CM,  FIXADA NA PAREDE - FORNECIMENTO E INSTALAÇÃO. AF_01/2020</t>
  </si>
  <si>
    <t>284,60</t>
  </si>
  <si>
    <t>BARRA DE APOIO RETA, EM ACO INOX POLIDO, COMPRIMENTO 80 CM,  FIXADA NA PAREDE - FORNECIMENTO E INSTALAÇÃO. AF_01/2020</t>
  </si>
  <si>
    <t>292,43</t>
  </si>
  <si>
    <t>BARRA DE APOIO RETA, EM ACO INOX POLIDO, COMPRIMENTO 90 CM,  FIXADA NA PAREDE - FORNECIMENTO E INSTALAÇÃO. AF_01/2020</t>
  </si>
  <si>
    <t>298,43</t>
  </si>
  <si>
    <t>BARRA DE APOIO RETA, EM ALUMINIO, COMPRIMENTO 60 CM,  FIXADA NA PAREDE - FORNECIMENTO E INSTALAÇÃO. AF_01/2020</t>
  </si>
  <si>
    <t>327,69</t>
  </si>
  <si>
    <t>BARRA DE APOIO RETA, EM ALUMINIO, COMPRIMENTO 70 CM,  FIXADA NA PAREDE - FORNECIMENTO E INSTALAÇÃO. AF_01/2020</t>
  </si>
  <si>
    <t>351,34</t>
  </si>
  <si>
    <t>BARRA DE APOIO RETA, EM ALUMINIO, COMPRIMENTO 80 CM,  FIXADA NA PAREDE - FORNECIMENTO E INSTALAÇÃO. AF_01/2020</t>
  </si>
  <si>
    <t>366,44</t>
  </si>
  <si>
    <t>BARRA DE APOIO RETA, EM ALUMINIO, COMPRIMENTO 90 CM,  FIXADA NA PAREDE - FORNECIMENTO E INSTALAÇÃO. AF_01/2020</t>
  </si>
  <si>
    <t>375,87</t>
  </si>
  <si>
    <t>PUXADOR PARA PCD, FIXADO NA PORTA - FORNECIMENTO E INSTALAÇÃO. AF_01/2020</t>
  </si>
  <si>
    <t>BANCO ARTICULADO, EM ACO INOX, PARA PCD, FIXADO NA PAREDE - FORNECIMENTO E INSTALAÇÃO. AF_01/2020</t>
  </si>
  <si>
    <t>767,49</t>
  </si>
  <si>
    <t>VASO SANITÁRIO SIFONADO COM CAIXA ACOPLADA, LOUÇA BRANCA - PADRÃO ALTO - FORNECIMENTO E INSTALAÇÃO. AF_01/2020</t>
  </si>
  <si>
    <t>711,02</t>
  </si>
  <si>
    <t>TANQUE SÉPTICO CIRCULAR, EM CONCRETO PRÉ-MOLDADO, DIÂMETRO INTERNO = 1,10 M, ALTURA INTERNA = 2,50 M, VOLUME ÚTIL: 2138,2 L (PARA 5 CONTRIBUINTES). AF_12/2020_PA</t>
  </si>
  <si>
    <t>2.734,81</t>
  </si>
  <si>
    <t>TANQUE SÉPTICO CIRCULAR, EM CONCRETO PRÉ-MOLDADO, DIÂMETRO INTERNO = 1,40 M, ALTURA INTERNA = 2,50 M, VOLUME ÚTIL: 3463,6 L (PARA 13 CONTRIBUINTES). AF_12/2020_PA</t>
  </si>
  <si>
    <t>3.760,08</t>
  </si>
  <si>
    <t>TANQUE SÉPTICO CIRCULAR, EM CONCRETO PRÉ-MOLDADO, DIÂMETRO INTERNO = 1,88 M, ALTURA INTERNA = 2,50 M, VOLUME ÚTIL: 6245,8 L (PARA 32 CONTRIBUINTES). AF_12/2020_PA</t>
  </si>
  <si>
    <t>6.144,83</t>
  </si>
  <si>
    <t>TANQUE SÉPTICO CIRCULAR, EM CONCRETO PRÉ-MOLDADO, DIÂMETRO INTERNO = 2,38 M, ALTURA INTERNA = 2,50 M, VOLUME ÚTIL: 10009,8 L (PARA 69 CONTRIBUINTES). AF_12/2020_PA</t>
  </si>
  <si>
    <t>8.328,17</t>
  </si>
  <si>
    <t>TANQUE SÉPTICO CIRCULAR, EM CONCRETO PRÉ-MOLDADO, DIÂMETRO INTERNO = 2,38 M, ALTURA INTERNA = 3,0 M, VOLUME ÚTIL: 12234,2 L (PARA 86 CONTRIBUINTES). AF_12/2020_PA</t>
  </si>
  <si>
    <t>9.772,39</t>
  </si>
  <si>
    <t>TANQUE SÉPTICO CIRCULAR, EM CONCRETO PRÉ-MOLDADO, DIÂMETRO INTERNO = 2,88 M, ALTURA INTERNA = 2,50 M, VOLUME ÚTIL: 14657,4 L (PARA 105 CONTRIBUINTES). AF_12/2020_PA</t>
  </si>
  <si>
    <t>11.582,29</t>
  </si>
  <si>
    <t>FILTRO ANAERÓBIO CIRCULAR, EM CONCRETO PRÉ-MOLDADO, DIÂMETRO INTERNO = 1,10 M, ALTURA INTERNA = 1,50 M, VOLUME ÚTIL: 1140,4 L (PARA 5 CONTRIBUINTES). AF_12/2020_PA</t>
  </si>
  <si>
    <t>2.269,03</t>
  </si>
  <si>
    <t>FILTRO ANAERÓBIO CIRCULAR, EM CONCRETO PRÉ-MOLDADO, DIÂMETRO INTERNO = 1,88 M, ALTURA INTERNA = 1,50 M, VOLUME ÚTIL: 3331,1 L (PARA 19 CONTRIBUINTES). AF_12/2020_PA</t>
  </si>
  <si>
    <t>4.856,22</t>
  </si>
  <si>
    <t>FILTRO ANAERÓBIO CIRCULAR, EM CONCRETO PRÉ-MOLDADO, DIÂMETRO INTERNO = 2,38 M, ALTURA INTERNA = 1,50 M, VOLUME ÚTIL: 5338,6 L (PARA 34 CONTRIBUINTES). AF_12/2020_PA</t>
  </si>
  <si>
    <t>6.722,00</t>
  </si>
  <si>
    <t>FILTRO ANAERÓBIO CIRCULAR, EM CONCRETO PRÉ-MOLDADO, DIÂMETRO INTERNO = 2,88 M, ALTURA INTERNA = 1,50 M, VOLUME ÚTIL: 7817,3 L (PARA 75 CONTRIBUINTES). AF_12/2020_PA</t>
  </si>
  <si>
    <t>9.357,92</t>
  </si>
  <si>
    <t>SUMIDOURO CIRCULAR, EM CONCRETO PRÉ-MOLDADO, DIÂMETRO INTERNO = 1,88 M, ALTURA INTERNA = 2,00 M, ÁREA DE INFILTRAÇÃO: 13,1 M² (PARA 5 CONTRIBUINTES). AF_12/2020_PA</t>
  </si>
  <si>
    <t>4.023,23</t>
  </si>
  <si>
    <t>SUMIDOURO CIRCULAR, EM CONCRETO PRÉ-MOLDADO, DIÂMETRO INTERNO = 2,38 M, ALTURA INTERNA = 2,50 M, ÁREA DE INFILTRAÇÃO: 21,3 M² (PARA 8 CONTRIBUINTES). AF_12/2020_PA</t>
  </si>
  <si>
    <t>6.141,28</t>
  </si>
  <si>
    <t>SUMIDOURO CIRCULAR, EM CONCRETO PRÉ-MOLDADO, DIÂMETRO INTERNO = 2,38 M, ALTURA INTERNA = 3,0 M, ÁREA DE INFILTRAÇÃO: 25 M² (PARA 10 CONTRIBUINTES). AF_12/2020_PA</t>
  </si>
  <si>
    <t>7.149,34</t>
  </si>
  <si>
    <t>SUMIDOURO CIRCULAR, EM CONCRETO PRÉ-MOLDADO, DIÂMETRO INTERNO = 2,88 M, ALTURA INTERNA = 3,0 M, ÁREA DE INFILTRAÇÃO: 31,4 M² (PARA 12 CONTRIBUINTES). AF_12/2020_PA</t>
  </si>
  <si>
    <t>9.939,92</t>
  </si>
  <si>
    <t>TANQUE SÉPTICO RETANGULAR, EM ALVENARIA COM TIJOLOS CERÂMICOS MACIÇOS, DIMENSÕES INTERNAS: 1,0 X 2,0 X H=1,4 M, VOLUME ÚTIL: 2000 L (PARA 5 CONTRIBUINTES). AF_12/2020</t>
  </si>
  <si>
    <t>4.998,18</t>
  </si>
  <si>
    <t>TANQUE SÉPTICO RETANGULAR, EM ALVENARIA COM TIJOLOS CERÂMICOS MACIÇOS, DIMENSÕES INTERNAS: 1,2 X 2,4 X H=1,6 M, VOLUME ÚTIL: 3456 L (PARA 13 CONTRIBUINTES). AF_12/2020</t>
  </si>
  <si>
    <t>6.653,56</t>
  </si>
  <si>
    <t>TANQUE SÉPTICO RETANGULAR, EM ALVENARIA COM TIJOLOS CERÂMICOS MACIÇOS, DIMENSÕES INTERNAS: 1,4 X 3,2 X H=1,8 M, VOLUME ÚTIL: 6272 L (PARA 32 CONTRIBUINTES). AF_12/2020</t>
  </si>
  <si>
    <t>9.392,69</t>
  </si>
  <si>
    <t>TANQUE SÉPTICO RETANGULAR, EM ALVENARIA COM TIJOLOS CERÂMICOS MACIÇOS, DIMENSÕES INTERNAS: 1,6 X 4,4 X H=1,8 M, VOLUME ÚTIL: 9856 L (PARA 68 CONTRIBUINTES). AF_12/2020</t>
  </si>
  <si>
    <t>12.652,64</t>
  </si>
  <si>
    <t>TANQUE SÉPTICO RETANGULAR, EM ALVENARIA COM TIJOLOS CERÂMICOS MACIÇOS, DIMENSÕES INTERNAS: 1,6 X 4,8 X H=2,0 M, VOLUME ÚTIL: 12288 L (PARA 86 CONTRIBUINTES). AF_12/2020</t>
  </si>
  <si>
    <t>14.429,82</t>
  </si>
  <si>
    <t>TANQUE SÉPTICO RETANGULAR, EM ALVENARIA COM TIJOLOS CERÂMICOS MACIÇOS, DIMENSÕES INTERNAS: 1,6 X 4,6 X H=2,4 M, VOLUME ÚTIL: 14720 L (PARA 105 CONTRIBUINTES). AF_12/2020</t>
  </si>
  <si>
    <t>15.687,61</t>
  </si>
  <si>
    <t>FILTRO ANAERÓBIO RETANGULAR, EM ALVENARIA COM TIJOLOS CERÂMICOS MACIÇOS, DIMENSÕES INTERNAS: 0,8 X 1,2 X H=1,67 M, VOLUME ÚTIL: 1152 L (PARA 5 CONTRIBUINTES). AF_12/2020</t>
  </si>
  <si>
    <t>4.245,70</t>
  </si>
  <si>
    <t>FILTRO ANAERÓBIO RETANGULAR, EM ALVENARIA COM TIJOLOS CERÂMICOS MACIÇOS, DIMENSÕES INTERNAS: 1,2 X 1,8 X H=1,67 M, VOLUME ÚTIL: 2592 L (PARA 13 CONTRIBUINTES). AF_12/2020</t>
  </si>
  <si>
    <t>6.681,66</t>
  </si>
  <si>
    <t>FILTRO ANAERÓBIO RETANGULAR, EM ALVENARIA COM TIJOLOS CERÂMICOS MACIÇOS, DIMENSÕES INTERNAS: 1,4 X 3,0 X H=1,67 M, VOLUME ÚTIL: 5040 L (PARA 32 CONTRIBUINTES). AF_12/2020</t>
  </si>
  <si>
    <t>10.428,36</t>
  </si>
  <si>
    <t>FILTRO ANAERÓBIO RETANGULAR, EM ALVENARIA COM TIJOLOS CERÂMICOS MACIÇOS, DIMENSÕES INTERNAS: 1,4 X 4,2 X H=1,67 M, VOLUME ÚTIL: 7056 L (PARA 67 CONTRIBUINTES). AF_12/2020</t>
  </si>
  <si>
    <t>13.587,27</t>
  </si>
  <si>
    <t>FILTRO ANAERÓBIO RETANGULAR, EM ALVENARIA COM TIJOLOS CERÂMICOS MACIÇOS, DIMENSÕES INTERNAS: 1,6 X 4,6 X H=1,67 M, VOLUME ÚTIL: 8832 L (PARA 84 CONTRIBUINTES). AF_12/2020</t>
  </si>
  <si>
    <t>15.692,09</t>
  </si>
  <si>
    <t>FILTRO ANAERÓBIO RETANGULAR, EM ALVENARIA COM TIJOLOS CERÂMICOS MACIÇOS, DIMENSÕES INTERNAS: 1,6 X 5,6 X H=1,67 M, VOLUME ÚTIL: 10752 L (PARA 103 CONTRIBUINTES). AF_12/2020</t>
  </si>
  <si>
    <t>18.492,94</t>
  </si>
  <si>
    <t>SUMIDOURO RETANGULAR, EM ALVENARIA COM TIJOLOS CERÂMICOS MACIÇOS, DIMENSÕES INTERNAS: 0,8 X 1,4 X H=3,0 M, ÁREA DE INFILTRAÇÃO: 13,2 M² (PARA 5 CONTRIBUINTES). AF_12/2020</t>
  </si>
  <si>
    <t>4.531,36</t>
  </si>
  <si>
    <t>SUMIDOURO RETANGULAR, EM ALVENARIA COM TIJOLOS CERÂMICOS MACIÇOS, DIMENSÕES INTERNAS: 1,0 X 3,0 X H=3,0 M, ÁREA DE INFILTRAÇÃO: 25 M² (PARA 10 CONTRIBUINTES). AF_12/2020</t>
  </si>
  <si>
    <t>7.953,64</t>
  </si>
  <si>
    <t>SUMIDOURO RETANGULAR, EM ALVENARIA COM TIJOLOS CERÂMICOS MACIÇOS, DIMENSÕES INTERNAS: 1,6 X 3,4 X H=3,0 M, ÁREA DE INFILTRAÇÃO: 32,9 M² (PARA 13 CONTRIBUINTES). AF_12/2020</t>
  </si>
  <si>
    <t>10.256,94</t>
  </si>
  <si>
    <t>SUMIDOURO RETANGULAR, EM ALVENARIA COM TIJOLOS CERÂMICOS MACIÇOS, DIMENSÕES INTERNAS: 1,6 X 5,8 X H=3,0 M, ÁREA DE INFILTRAÇÃO: 50 M² (PARA 20 CONTRIBUINTES). AF_12/2020</t>
  </si>
  <si>
    <t>15.218,11</t>
  </si>
  <si>
    <t>TANQUE SÉPTICO RETANGULAR, EM ALVENARIA COM BLOCOS DE CONCRETO, DIMENSÕES INTERNAS: 1,0 X 2,0 X H=1,4 M, VOLUME ÚTIL: 2000 L (PARA 5 CONTRIBUINTES). AF_12/2020</t>
  </si>
  <si>
    <t>3.922,60</t>
  </si>
  <si>
    <t>TANQUE SÉPTICO RETANGULAR, EM ALVENARIA COM BLOCOS DE CONCRETO, DIMENSÕES INTERNAS: 1,2 X 2,4 X H=1,6 M, VOLUME ÚTIL: 3456 L (PARA 13 CONTRIBUINTES). AF_12/2020</t>
  </si>
  <si>
    <t>5.171,61</t>
  </si>
  <si>
    <t>TANQUE SÉPTICO RETANGULAR, EM ALVENARIA COM BLOCOS DE CONCRETO, DIMENSÕES INTERNAS: 1,4 X 3,2 X H=1,8 M, VOLUME ÚTIL: 6272 L (PARA 32 CONTRIBUINTES). AF_12/2020</t>
  </si>
  <si>
    <t>7.253,56</t>
  </si>
  <si>
    <t>TANQUE SÉPTICO RETANGULAR, EM ALVENARIA COM BLOCOS DE CONCRETO, DIMENSÕES INTERNAS: 1,6 X 4,4 X H=1,8 M, VOLUME ÚTIL: 9856 L (PARA 68 CONTRIBUINTES). AF_12/2020</t>
  </si>
  <si>
    <t>9.858,16</t>
  </si>
  <si>
    <t>TANQUE SÉPTICO RETANGULAR, EM ALVENARIA COM BLOCOS DE CONCRETO, DIMENSÕES INTERNAS: 1,6 X 4,8 X H=2,0 M, VOLUME ÚTIL: 12288 L (PARA 86 CONTRIBUINTES). AF_12/2020</t>
  </si>
  <si>
    <t>11.111,48</t>
  </si>
  <si>
    <t>TANQUE SÉPTICO RETANGULAR, EM ALVENARIA COM BLOCOS DE CONCRETO, DIMENSÕES INTERNAS: 1,6 X 4,6 X H=2,4 M, VOLUME ÚTIL: 14720 L (PARA 105 CONTRIBUINTES). AF_12/2020</t>
  </si>
  <si>
    <t>11.821,14</t>
  </si>
  <si>
    <t>FILTRO ANAERÓBIO RETANGULAR, EM ALVENARIA COM BLOCOS DE CONCRETO, DIMENSÕES INTERNAS: 0,8 X 1,2 X H=1,67 M, VOLUME ÚTIL: 1152 L (PARA 5 CONTRIBUINTES). AF_12/2020</t>
  </si>
  <si>
    <t>3.400,60</t>
  </si>
  <si>
    <t>FILTRO ANAERÓBIO RETANGULAR, EM ALVENARIA COM BLOCOS DE CONCRETO, DIMENSÕES INTERNAS: 1,2 X 1,8 X H=1,67 M, VOLUME ÚTIL: 2592 L (PARA 13 CONTRIBUINTES). AF_12/2020</t>
  </si>
  <si>
    <t>5.406,34</t>
  </si>
  <si>
    <t>FILTRO ANAERÓBIO RETANGULAR, EM ALVENARIA COM BLOCOS DE CONCRETO, DIMENSÕES INTERNAS: 1,4 X 3,0 X H=1,67 M, VOLUME ÚTIL: 5040 L (PARA 32 CONTRIBUINTES). AF_12/2020</t>
  </si>
  <si>
    <t>8.532,00</t>
  </si>
  <si>
    <t>FILTRO ANAERÓBIO RETANGULAR, EM ALVENARIA COM BLOCOS DE CONCRETO, DIMENSÕES INTERNAS: 1,4 X 4,2 X H=1,67 M, VOLUME ÚTIL: 7056 L (PARA 67 CONTRIBUINTES). AF_12/2020</t>
  </si>
  <si>
    <t>11.164,98</t>
  </si>
  <si>
    <t>FILTRO ANAERÓBIO RETANGULAR, EM ALVENARIA COM BLOCOS DE CONCRETO, DIMENSÕES INTERNAS: 1,6 X 4,6 X H=1,67 M, VOLUME ÚTIL: 8832 L (PARA 84 CONTRIBUINTES). AF_12/2020</t>
  </si>
  <si>
    <t>12.992,08</t>
  </si>
  <si>
    <t>FILTRO ANAERÓBIO RETANGULAR, EM ALVENARIA COM BLOCOS DE CONCRETO, DIMENSÕES INTERNAS: 1,6 X 5,6 X H=1,67 M, VOLUME ÚTIL: 10752 L (PARA 103 CONTRIBUINTES). AF_12/2020</t>
  </si>
  <si>
    <t>15.349,75</t>
  </si>
  <si>
    <t>SUMIDOURO RETANGULAR, EM ALVENARIA COM BLOCOS DE CONCRETO, DIMENSÕES INTERNAS: 0,8 X 1,4 X H=3,0 M, ÁREA DE INFILTRAÇÃO: 13,2 M² (PARA 5 CONTRIBUINTES). AF_12/2020</t>
  </si>
  <si>
    <t>2.774,95</t>
  </si>
  <si>
    <t>SUMIDOURO RETANGULAR, EM ALVENARIA COM BLOCOS DE CONCRETO, DIMENSÕES INTERNAS: 1,0 X 3,0 X H=3,0 M, ÁREA DE INFILTRAÇÃO: 25 M² (PARA 10 CONTRIBUINTES). AF_12/2020</t>
  </si>
  <si>
    <t>4.750,64</t>
  </si>
  <si>
    <t>SUMIDOURO RETANGULAR, EM ALVENARIA COM BLOCOS DE CONCRETO, DIMENSÕES INTERNAS: 1,6 X 3,4 X H=3,0 M, ÁREA DE INFILTRAÇÃO: 32,9 M² (PARA 13 CONTRIBUINTES). . AF_12/2020</t>
  </si>
  <si>
    <t>6.250,19</t>
  </si>
  <si>
    <t>SUMIDOURO RETANGULAR, EM ALVENARIA COM BLOCOS DE CONCRETO, DIMENSÕES INTERNAS: 1,6 X 5,8 X H=3,0 M, ÁREA DE INFILTRAÇÃO: 50 M² (PARA 20 CONTRIBUINTES). . AF_12/2020</t>
  </si>
  <si>
    <t>9.258,93</t>
  </si>
  <si>
    <t>CAIXA DE GORDURA ESPECIAL (CAPACIDADE: 312 L - PARA ATÉ 146 PESSOAS SERVIDAS NO PICO), RETANGULAR, EM ALVENARIA COM BLOCOS DE CONCRETO, DIMENSÕES INTERNAS = 0,4X1,2 M, ALTURA INTERNA = 1 M. AF_12/2020</t>
  </si>
  <si>
    <t>870,70</t>
  </si>
  <si>
    <t>CAIXA DE GORDURA PEQUENA (CAPACIDADE: 19 L), CIRCULAR, EM PVC, DIÂMETRO INTERNO= 0,3 M. AF_12/2020</t>
  </si>
  <si>
    <t>509,14</t>
  </si>
  <si>
    <t>CAIXA DE INSPEÇÃO PARA ATERRAMENTO, CIRCULAR, EM POLIETILENO, DIÂMETRO INTERNO = 0,3 M. AF_12/2020</t>
  </si>
  <si>
    <t>67,74</t>
  </si>
  <si>
    <t>TIL (TUBO DE INSPEÇÃO E LIMPEZA) CONDOMINIAL PARA ESGOTO, EM PVC, DN 100 X 100 MM. AF_12/2020</t>
  </si>
  <si>
    <t>100,69</t>
  </si>
  <si>
    <t>TAMPA CIRCULAR PARA ESGOTO E DRENAGEM, EM FERRO FUNDIDO, DIÂMETRO INTERNO = 0,6 M. AF_12/2020</t>
  </si>
  <si>
    <t>705,61</t>
  </si>
  <si>
    <t>TAMPA CIRCULAR PARA ESGOTO E DRENAGEM, EM CONCRETO PRÉ-MOLDADO, DIÂMETRO INTERNO = 0,60 M E ALTURA = 0,10 M. AF_12/2020</t>
  </si>
  <si>
    <t>113,23</t>
  </si>
  <si>
    <t>186,78</t>
  </si>
  <si>
    <t>REGISTRO DE PRESSÃO BRUTO, LATÃO, ROSCÁVEL, 1/2" - FORNECIMENTO E INSTALAÇÃO. AF_08/2021</t>
  </si>
  <si>
    <t>19,02</t>
  </si>
  <si>
    <t>REGISTRO DE PRESSÃO BRUTO, LATÃO,  ROSCÁVEL, 3/4'' - FORNECIMENTO E INSTALAÇÃO. AF_08/2021</t>
  </si>
  <si>
    <t>24,27</t>
  </si>
  <si>
    <t>REGISTRO DE GAVETA BRUTO, LATÃO, ROSCÁVEL, 1/2" - FORNECIMENTO E INSTALAÇÃO. AF_08/2021</t>
  </si>
  <si>
    <t>REGISTRO DE GAVETA BRUTO, LATÃO, ROSCÁVEL, 3/4" - FORNECIMENTO E INSTALAÇÃO. AF_08/2021</t>
  </si>
  <si>
    <t>28,49</t>
  </si>
  <si>
    <t>MISTURADOR MONOCOMANDO PARA CHUVEIRO, BASE BRUTA E ACABAMENTO CROMADO - FORNECIMENTO E INSTALAÇÃO. AF_08/2021</t>
  </si>
  <si>
    <t>517,38</t>
  </si>
  <si>
    <t>38,11</t>
  </si>
  <si>
    <t>41,27</t>
  </si>
  <si>
    <t>38,88</t>
  </si>
  <si>
    <t>44,75</t>
  </si>
  <si>
    <t>750,01</t>
  </si>
  <si>
    <t>300,63</t>
  </si>
  <si>
    <t>REGISTRO DE PRESSÃO BRUTO, LATÃO, ROSCÁVEL, 1/2", COM ACABAMENTO E CANOPLA CROMADOS - FORNECIMENTO E INSTALAÇÃO. AF_08/2021</t>
  </si>
  <si>
    <t>59,26</t>
  </si>
  <si>
    <t>REGISTRO DE PRESSÃO BRUTO, LATÃO, ROSCÁVEL, 3/4", COM ACABAMENTO E CANOPLA CROMADOS - FORNECIMENTO E INSTALAÇÃO. AF_08/2021</t>
  </si>
  <si>
    <t>63,34</t>
  </si>
  <si>
    <t>REGISTRO DE GAVETA BRUTO, LATÃO, ROSCÁVEL, 1/2", COM ACABAMENTO E CANOPLA CROMADOS - FORNECIMENTO E INSTALAÇÃO. AF_08/2021</t>
  </si>
  <si>
    <t>57,91</t>
  </si>
  <si>
    <t>REGISTRO DE GAVETA BRUTO, LATÃO, ROSCÁVEL, 3/4", COM ACABAMENTO E CANOPLA CROMADOS - FORNECIMENTO E INSTALAÇÃO. AF_08/2021</t>
  </si>
  <si>
    <t>66,30</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</si>
  <si>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</si>
  <si>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</si>
  <si>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</si>
  <si>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62,26</t>
  </si>
  <si>
    <t>REGISTRO DE ESFERA, PVC, SOLDÁVEL, COM VOLANTE, DN  40 MM - FORNECIMENTO E INSTALAÇÃO. AF_08/2021</t>
  </si>
  <si>
    <t>REGISTRO DE ESFERA, PVC, SOLDÁVEL, COM VOLANTE, DN  50 MM - FORNECIMENTO E INSTALAÇÃO. AF_08/2021</t>
  </si>
  <si>
    <t>87,02</t>
  </si>
  <si>
    <t>REGISTRO DE ESFERA, PVC, SOLDÁVEL, COM VOLANTE, DN  60 MM - FORNECIMENTO E INSTALAÇÃO. AF_08/2021</t>
  </si>
  <si>
    <t>159,09</t>
  </si>
  <si>
    <t>REGISTRO DE GAVETA BRUTO, LATÃO, ROSCÁVEL, 1" - FORNECIMENTO E INSTALAÇÃO. AF_08/2021</t>
  </si>
  <si>
    <t>43,31</t>
  </si>
  <si>
    <t>REGISTRO DE GAVETA BRUTO, LATÃO, ROSCÁVEL, 1 1/4" - FORNECIMENTO E INSTALAÇÃO. AF_08/2021</t>
  </si>
  <si>
    <t>59,02</t>
  </si>
  <si>
    <t>REGISTRO DE GAVETA BRUTO, LATÃO, ROSCÁVEL, 1 1/2" - FORNECIMENTO E INSTALAÇÃO. AF_08/2021</t>
  </si>
  <si>
    <t>75,00</t>
  </si>
  <si>
    <t>REGISTRO DE GAVETA BRUTO, LATÃO, ROSCÁVEL, 2" - FORNECIMENTO E INSTALAÇÃO. AF_08/2021</t>
  </si>
  <si>
    <t>102,71</t>
  </si>
  <si>
    <t>REGISTRO DE GAVETA BRUTO, LATÃO, ROSCÁVEL, 2 1/2" - FORNECIMENTO E INSTALAÇÃO. AF_08/2021</t>
  </si>
  <si>
    <t>196,74</t>
  </si>
  <si>
    <t>REGISTRO DE GAVETA BRUTO, LATÃO, ROSCÁVEL, 3" - FORNECIMENTO E INSTALAÇÃO. AF_08/2021</t>
  </si>
  <si>
    <t>239,41</t>
  </si>
  <si>
    <t>REGISTRO DE GAVETA BRUTO, LATÃO, ROSCÁVEL, 4" - FORNECIMENTO E INSTALAÇÃO. AF_08/2021</t>
  </si>
  <si>
    <t>468,74</t>
  </si>
  <si>
    <t>REGISTRO DE GAVETA BRUTO, LATÃO, ROSCÁVEL, 1", COM ACABAMENTO E CANOPLA CROMADOS - FORNECIMENTO E INSTALAÇÃO. AF_08/2021</t>
  </si>
  <si>
    <t>80,45</t>
  </si>
  <si>
    <t>REGISTRO DE GAVETA BRUTO, LATÃO, ROSCÁVEL, 1 1/4", COM ACABAMENTO E CANOPLA CROMADOS - FORNECIMENTO E INSTALAÇÃO. AF_08/2021</t>
  </si>
  <si>
    <t>108,78</t>
  </si>
  <si>
    <t>REGISTRO DE GAVETA BRUTO, LATÃO, ROSCÁVEL, 1 1/2", COM ACABAMENTO E CANOPLA CROMADOS - FORNECIMENTO E INSTALAÇÃO. AF_08/2021</t>
  </si>
  <si>
    <t>116,81</t>
  </si>
  <si>
    <t>TORNEIRA DE BOIA PARA CAIXA D'ÁGUA, ROSCÁVEL, 1/2" - FORNECIMENTO E INSTALAÇÃO. AF_08/2021</t>
  </si>
  <si>
    <t>65,92</t>
  </si>
  <si>
    <t>TORNEIRA DE BOIA PARA CAIXA D'ÁGUA, ROSCÁVEL, 3/4" - FORNECIMENTO E INSTALAÇÃO. AF_08/2021</t>
  </si>
  <si>
    <t>74,80</t>
  </si>
  <si>
    <t>TORNEIRA DE BOIA PARA CAIXA D'ÁGUA, ROSCÁVEL, 1" - FORNECIMENTO E INSTALAÇÃO. AF_08/2021</t>
  </si>
  <si>
    <t>157,21</t>
  </si>
  <si>
    <t>TORNEIRA DE BOIA PARA CAIXA D'ÁGUA, ROSCÁVEL, 1 1/4" - FORNECIMENTO E INSTALAÇÃO. AF_08/2021</t>
  </si>
  <si>
    <t>TORNEIRA DE BOIA PARA CAIXA D'ÁGUA, ROSCÁVEL, 1 1/2" - FORNECIMENTO E INSTALAÇÃO. AF_08/2021</t>
  </si>
  <si>
    <t>321,33</t>
  </si>
  <si>
    <t>TORNEIRA DE BOIA PARA CAIXA D'ÁGUA, ROSCÁVEL, 2" - FORNECIMENTO E INSTALAÇÃO. AF_08/2021</t>
  </si>
  <si>
    <t>412,49</t>
  </si>
  <si>
    <t>VÁLVULA DE ESFERA BRUTA, BRONZE, ROSCÁVEL, 1/2" - FORNECIMENTO E INSTALAÇÃO. AF_08/2021</t>
  </si>
  <si>
    <t>VÁLVULA DE ESFERA BRUTA, BRONZE, ROSCÁVEL, 3/4'' - FORNECIMENTO E INSTALAÇÃO. AF_08/2021</t>
  </si>
  <si>
    <t>42,14</t>
  </si>
  <si>
    <t>VÁLVULA DE ESFERA BRUTA, BRONZE, ROSCÁVEL, 1'' - FORNECIMENTO E INSTALAÇÃO. AF_08/2021</t>
  </si>
  <si>
    <t>56,87</t>
  </si>
  <si>
    <t>VÁLVULA DE ESFERA BRUTA, BRONZE, ROSCÁVEL, 1 1/4'' - FORNECIMENTO E INSTALAÇÃO. AF_08/2021</t>
  </si>
  <si>
    <t>83,52</t>
  </si>
  <si>
    <t>VÁLVULA DE ESFERA BRUTA, BRONZE, ROSCÁVEL, 1 1/2'' - FORNECIMENTO E INSTALAÇÃO. AF_08/2021</t>
  </si>
  <si>
    <t>101,89</t>
  </si>
  <si>
    <t>VÁLVULA DE ESFERA BRUTA, BRONZE, ROSCÁVEL, 2'' - FORNECIMENTO E INSTALAÇÃO. AF_08/2021</t>
  </si>
  <si>
    <t>152,81</t>
  </si>
  <si>
    <t>VÁLVULA DE RETENÇÃO HORIZONTAL, DE BRONZE, ROSCÁVEL, 3/4" - FORNECIMENTO E INSTALAÇÃO. AF_08/2021</t>
  </si>
  <si>
    <t>120,10</t>
  </si>
  <si>
    <t>VÁLVULA DE RETENÇÃO HORIZONTAL, DE BRONZE, ROSCÁVEL, 1" - FORNECIMENTO E INSTALAÇÃO. AF_08/2021</t>
  </si>
  <si>
    <t>163,15</t>
  </si>
  <si>
    <t>VÁLVULA DE RETENÇÃO HORIZONTAL, DE BRONZE, ROSCÁVEL, 1 1/4" - FORNECIMENTO E INSTALAÇÃO. AF_08/2021</t>
  </si>
  <si>
    <t>242,93</t>
  </si>
  <si>
    <t>VÁLVULA DE RETENÇÃO HORIZONTAL, DE BRONZE, ROSCÁVEL, 1 1/2"  - FORNECIMENTO E INSTALAÇÃO. AF_08/2021</t>
  </si>
  <si>
    <t>273,88</t>
  </si>
  <si>
    <t>VÁLVULA DE RETENÇÃO HORIZONTAL, DE BRONZE, ROSCÁVEL, 2"  - FORNECIMENTO E INSTALAÇÃO. AF_08/2021</t>
  </si>
  <si>
    <t>381,82</t>
  </si>
  <si>
    <t>VÁLVULA DE RETENÇÃO HORIZONTAL, DE BRONZE, ROSCÁVEL, 2 1/2" - FORNECIMENTO E INSTALAÇÃO. AF_08/2021</t>
  </si>
  <si>
    <t>543,96</t>
  </si>
  <si>
    <t>VÁLVULA DE RETENÇÃO HORIZONTAL, DE BRONZE, ROSCÁVEL, 3" - FORNECIMENTO E INSTALAÇÃO. AF_08/2021</t>
  </si>
  <si>
    <t>747,51</t>
  </si>
  <si>
    <t>VÁLVULA DE RETENÇÃO HORIZONTAL, DE BRONZE, ROSCÁVEL, 4" - FORNECIMENTO E INSTALAÇÃO. AF_08/2021</t>
  </si>
  <si>
    <t>1.148,97</t>
  </si>
  <si>
    <t>VÁLVULA DE RETENÇÃO VERTICAL, DE BRONZE, ROSCÁVEL, 1/2" - FORNECIMENTO E INSTALAÇÃO. AF_08/2021</t>
  </si>
  <si>
    <t>72,53</t>
  </si>
  <si>
    <t>VÁLVULA DE RETENÇÃO VERTICAL, DE BRONZE, ROSCÁVEL, 3/4" - FORNECIMENTO E INSTALAÇÃO. AF_08/2021</t>
  </si>
  <si>
    <t>VÁLVULA DE RETENÇÃO VERTICAL, DE BRONZE, ROSCÁVEL, 1" - FORNECIMENTO E INSTALAÇÃO. AF_08/2021</t>
  </si>
  <si>
    <t>88,76</t>
  </si>
  <si>
    <t>VÁLVULA DE RETENÇÃO VERTICAL, DE BRONZE, ROSCÁVEL, 1 1/4" - FORNECIMENTO E INSTALAÇÃO. AF_08/2021</t>
  </si>
  <si>
    <t>131,82</t>
  </si>
  <si>
    <t>VÁLVULA DE RETENÇÃO VERTICAL, DE BRONZE, ROSCÁVEL, 1 1/2" - FORNECIMENTO E INSTALAÇÃO. AF_08/2021</t>
  </si>
  <si>
    <t>153,81</t>
  </si>
  <si>
    <t>VÁLVULA DE RETENÇÃO VERTICAL, DE BRONZE, ROSCÁVEL, 2" - FORNECIMENTO E INSTALAÇÃO. AF_08/2021</t>
  </si>
  <si>
    <t>221,25</t>
  </si>
  <si>
    <t>VÁLVULA DE RETENÇÃO VERTICAL, DE BRONZE, ROSCÁVEL, 3" - FORNECIMENTO E INSTALAÇÃO. AF_08/2021</t>
  </si>
  <si>
    <t>472,80</t>
  </si>
  <si>
    <t>VÁLVULA DE RETENÇÃO VERTICAL, DE BRONZE, ROSCÁVEL, 4" - FORNECIMENTO E INSTALAÇÃO. AF_08/2021</t>
  </si>
  <si>
    <t>803,32</t>
  </si>
  <si>
    <t>VÁLVULA DE DESCARGA METÁLICA, BASE 1 1/2", ACABAMENTO METALICO CROMADO - FORNECIMENTO E INSTALAÇÃO. AF_08/2021</t>
  </si>
  <si>
    <t>VÁLVULA DE RETENÇÃO HORIZONTAL, DE BRONZE, ROSCÁVEL, 1/2" - FORNECIMENTO E INSTALAÇÃO. AF_08/2021</t>
  </si>
  <si>
    <t>97,88</t>
  </si>
  <si>
    <t>VÁLVULA DE RETENÇÃO VERTICAL, DE BRONZE, ROSCÁVEL, 2 1/2" - FORNECIMENTO E INSTALAÇÃO. AF_08/2021</t>
  </si>
  <si>
    <t>348,68</t>
  </si>
  <si>
    <t>VÁLVULA DE RETENÇÃO, DE BRONZE, PÉ COM CRIVOS, ROSCÁVEL, 3/4" - FORNECIMENTO E INSTALAÇÃO. AF_08/2021</t>
  </si>
  <si>
    <t>74,23</t>
  </si>
  <si>
    <t>VÁLVULA DE RETENÇÃO, DE BRONZE, PÉ COM CRIVOS, ROSCÁVEL, 1" - FORNECIMENTO E INSTALAÇÃO. AF_08/2021</t>
  </si>
  <si>
    <t>VÁLVULA DE RETENÇÃO, DE BRONZE, PÉ COM CRIVOS, ROSCÁVEL, 1 1/4" - FORNECIMENTO E INSTALAÇÃO. AF_08/2021</t>
  </si>
  <si>
    <t>130,58</t>
  </si>
  <si>
    <t>VÁLVULA DE RETENÇÃO, DE BRONZE, PÉ COM CRIVOS, ROSCÁVEL, 1 1/2" - FORNECIMENTO E INSTALAÇÃO. AF_08/2021</t>
  </si>
  <si>
    <t>140,89</t>
  </si>
  <si>
    <t>VÁLVULA DE RETENÇÃO, DE BRONZE, PÉ COM CRIVOS, ROSCÁVEL, 2" - FORNECIMENTO E INSTALAÇÃO. AF_08/2021</t>
  </si>
  <si>
    <t>211,50</t>
  </si>
  <si>
    <t>VÁLVULA DE RETENÇÃO, DE BRONZE, PÉ COM CRIVOS, ROSCÁVEL, 2 1/2" - FORNECIMENTO E INSTALAÇÃO. AF_08/2021</t>
  </si>
  <si>
    <t>373,00</t>
  </si>
  <si>
    <t>VÁLVULA DE RETENÇÃO, DE BRONZE, PÉ COM CRIVOS, ROSCÁVEL, 3" - FORNECIMENTO E INSTALAÇÃO. AF_08/2021</t>
  </si>
  <si>
    <t>509,57</t>
  </si>
  <si>
    <t>VÁLVULA DE RETENÇÃO, DE BRONZE, PÉ COM CRIVOS, ROSCÁVEL, 4" - FORNECIMENTO E INSTALAÇÃO. AF_08/2021</t>
  </si>
  <si>
    <t>887,73</t>
  </si>
  <si>
    <t>VÁLVULA DE DESCARGA METÁLICA, BASE 1 1/4", ACABAMENTO METALICO CROMADO - FORNECIMENTO E INSTALAÇÃO. AF_08/2021</t>
  </si>
  <si>
    <t>267,61</t>
  </si>
  <si>
    <t>REGISTRO OU VÁLVULA GLOBO ANGULAR EM LATÃO, PARA HIDRANTES EM INSTALAÇÃO PREDIAL DE INCÊNDIO, 45 GRAUS, 2 1/2" - FORNECIMENTO E INSTALAÇÃO. AF_08/2021</t>
  </si>
  <si>
    <t>258,52</t>
  </si>
  <si>
    <t>REGISTRO OU REGULADOR DE GÁS DE COZINHA - FORNECIMENTO E INSTALAÇÃO. AF_08/2021</t>
  </si>
  <si>
    <t>32,01</t>
  </si>
  <si>
    <t>REGISTRO DE ESFERA, PVC, ROSCÁVEL, COM VOLANTE, 1/2" - FORNECIMENTO E INSTALAÇÃO. AF_08/2021</t>
  </si>
  <si>
    <t>33,44</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</si>
  <si>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</si>
  <si>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</si>
  <si>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</si>
  <si>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95,89</t>
  </si>
  <si>
    <t>REGISTRO DE ESFERA, PVC, ROSCÁVEL, COM VOLANTE, 2" - FORNECIMENTO E INSTALAÇÃO. AF_08/2021</t>
  </si>
  <si>
    <t>142,65</t>
  </si>
  <si>
    <t>REGISTRO DE ESFERA, PVC, ROSCÁVEL, COM BORBOLETA, 1/2" - FORNECIMENTO E INSTALAÇÃO. AF_08/2021</t>
  </si>
  <si>
    <t>27,84</t>
  </si>
  <si>
    <t>REGISTRO DE ESFERA, PVC, ROSCÁVEL, COM BORBOLETA, 3/4" - FORNECIMENTO E INSTALAÇÃO. AF_08/2021</t>
  </si>
  <si>
    <t>REGISTRO DE ESFERA, PVC, ROSCÁVEL, COM CABEÇA QUADRADA, 1/2" - FORNECIMENTO E INSTALAÇÃO. AF_08/2021</t>
  </si>
  <si>
    <t>32,18</t>
  </si>
  <si>
    <t>REGISTRO DE ESFERA, PVC, ROSCÁVEL, COM CABEÇA QUADRADA, 3/4" - FORNECIMENTO E INSTALAÇÃO. AF_08/2021</t>
  </si>
  <si>
    <t>REGISTRO DE PRESSÃO, PVC, ROSCÁVEL, VOLANTE SIMPLES, 1/2" - FORNECIMENTO E INSTALAÇÃO. AF_08/2021</t>
  </si>
  <si>
    <t>13,60</t>
  </si>
  <si>
    <t>REGISTRO DE PRESSÃO, PVC, ROSCÁVEL, VOLANTE SIMPLES, 3/4" - FORNECIMENTO E INSTALAÇÃO. AF_08/2021</t>
  </si>
  <si>
    <t>REGISTRO DE ESFERA, PVC, SOLDÁVEL, COM VOLANTE, DN  20 MM - FORNECIMENTO E INSTALAÇÃO. AF_08/2021</t>
  </si>
  <si>
    <t>33,88</t>
  </si>
  <si>
    <t>REGISTRO DE PRESSÃO, PVC, SOLDÁVEL, VOLANTE SIMPLES, DN  20 MM - FORNECIMENTO E INSTALAÇÃO. AF_08/2021</t>
  </si>
  <si>
    <t>25,27</t>
  </si>
  <si>
    <t>REGISTRO DE PRESSÃO, PVC, SOLDÁVEL, VOLANTE SIMPLES, DN  25 MM - FORNECIMENTO E INSTALAÇÃO. AF_08/2021</t>
  </si>
  <si>
    <t>27,40</t>
  </si>
  <si>
    <t>SUBSTITUIÇÃO DE REGISTRO OU VÁLVULA, ROSCÁVEL, DN  20 MM. AF_08/2021</t>
  </si>
  <si>
    <t>31,12</t>
  </si>
  <si>
    <t>SUBSTITUIÇÃO DE REGISTRO OU VÁLVULA, ROSCÁVEL, DN  25 MM. AF_08/2021</t>
  </si>
  <si>
    <t>37,57</t>
  </si>
  <si>
    <t>SUBSTITUIÇÃO DE REGISTRO OU VÁLVULA, ROSCÁVEL, DN  32 MM. AF_08/2021</t>
  </si>
  <si>
    <t>50,27</t>
  </si>
  <si>
    <t>KIT CAVALETE PARA MEDIÇÃO DE ÁGUA - ENTRADA PRINCIPAL, EM PVC SOLDÁVEL DN 20 (½")   FORNECIMENTO E INSTALAÇÃO (EXCLUSIVE HIDRÔMETRO). AF_11/2016</t>
  </si>
  <si>
    <t>268,33</t>
  </si>
  <si>
    <t>KIT CAVALETE PARA MEDIÇÃO DE ÁGUA - ENTRADA PRINCIPAL, EM PVC SOLDÁVEL DN 25 (¾")   FORNECIMENTO E INSTALAÇÃO (EXCLUSIVE HIDRÔMETRO). AF_11/2016</t>
  </si>
  <si>
    <t>285,83</t>
  </si>
  <si>
    <t>KIT CAVALETE PARA MEDIÇÃO DE ÁGUA - ENTRADA PRINCIPAL, EM AÇO GALVANIZADO DN 25 (1 )   FORNECIMENTO E INSTALAÇÃO (EXCLUSIVE HIDRÔMETRO). AF_11/2016</t>
  </si>
  <si>
    <t>405,88</t>
  </si>
  <si>
    <t>KIT CAVALETE PARA MEDIÇÃO DE ÁGUA - ENTRADA PRINCIPAL, EM AÇO GALVANIZADO DN 32 (1 ¼)  FORNECIMENTO E INSTALAÇÃO (EXCLUSIVE HIDRÔMETRO). AF_11/2016</t>
  </si>
  <si>
    <t>643,38</t>
  </si>
  <si>
    <t>KIT CAVALETE PARA MEDIÇÃO DE ÁGUA - ENTRADA PRINCIPAL, EM AÇO GALVANIZADO DN 40 (1 ½)  FORNECIMENTO E INSTALAÇÃO (EXCLUSIVE HIDRÔMETRO). AF_11/2016</t>
  </si>
  <si>
    <t>777,63</t>
  </si>
  <si>
    <t>KIT CAVALETE PARA MEDIÇÃO DE ÁGUA - ENTRADA PRINCIPAL, EM AÇO GALVANIZADO DN 50 (2)  FORNECIMENTO E INSTALAÇÃO (EXCLUSIVE HIDRÔMETRO). AF_11/2016</t>
  </si>
  <si>
    <t>972,13</t>
  </si>
  <si>
    <t>KIT CAVALETE PARA MEDIÇÃO DE ÁGUA - ENTRADA INDIVIDUALIZADA, EM PVC DN 25 (¾), PARA 2 MEDIDORES  FORNECIMENTO E INSTALAÇÃO (EXCLUSIVE HIDRÔMETRO). AF_11/2016</t>
  </si>
  <si>
    <t>331,54</t>
  </si>
  <si>
    <t>KIT CAVALETE PARA MEDIÇÃO DE ÁGUA - ENTRADA INDIVIDUALIZADA, EM PVC DN 25 (¾), PARA 3 MEDIDORES  FORNECIMENTO E INSTALAÇÃO (EXCLUSIVE HIDRÔMETRO). AF_11/2016</t>
  </si>
  <si>
    <t>489,76</t>
  </si>
  <si>
    <t>KIT CAVALETE PARA MEDIÇÃO DE ÁGUA - ENTRADA INDIVIDUALIZADA, EM PVC DN 25 (¾), PARA 4 MEDIDORES  FORNECIMENTO E INSTALAÇÃO (EXCLUSIVE HIDRÔMETRO). AF_11/2016</t>
  </si>
  <si>
    <t>639,63</t>
  </si>
  <si>
    <t>KIT CAVALETE PARA MEDIÇÃO DE ÁGUA - ENTRADA INDIVIDUALIZADA, EM PVC DN 32 (1), PARA 1 MEDIDOR  FORNECIMENTO E INSTALAÇÃO (EXCLUSIVE HIDRÔMETRO). AF_11/2016</t>
  </si>
  <si>
    <t>237,97</t>
  </si>
  <si>
    <t>KIT CAVALETE PARA MEDIÇÃO DE ÁGUA - ENTRADA INDIVIDUALIZADA, EM PVC DN 32 (1), PARA 2 MEDIDORES  FORNECIMENTO E INSTALAÇÃO (EXCLUSIVE HIDRÔMETRO). AF_11/2016</t>
  </si>
  <si>
    <t>431,50</t>
  </si>
  <si>
    <t>KIT CAVALETE PARA MEDIÇÃO DE ÁGUA - ENTRADA INDIVIDUALIZADA, EM PVC DN 32 (1), PARA 3 MEDIDORES  FORNECIMENTO E INSTALAÇÃO (EXCLUSIVE HIDRÔMETRO). AF_11/2016</t>
  </si>
  <si>
    <t>642,64</t>
  </si>
  <si>
    <t>KIT CAVALETE PARA MEDIÇÃO DE ÁGUA - ENTRADA INDIVIDUALIZADA, EM PVC DN 32 (1), PARA 4 MEDIDORES  FORNECIMENTO E INSTALAÇÃO (EXCLUSIVE HIDRÔMETRO). AF_11/2016</t>
  </si>
  <si>
    <t>841,12</t>
  </si>
  <si>
    <t>KIT CAVALETE PARA MEDIÇÃO DE ÁGUA - ENTRADA INDIVIDUALIZADA, EM CPVC DN 28 (1"), PARA 1 MEDIDOR - FORNECIMENTO E INSTALAÇÃO (EXCLUSIVE HIDRÔMETRO). AF_11/2016</t>
  </si>
  <si>
    <t>534,46</t>
  </si>
  <si>
    <t>KIT CAVALETE PARA MEDIÇÃO DE ÁGUA - ENTRADA INDIVIDUALIZADA, EM CPVC DN 28 (1"), PARA 2 MEDIDORES - FORNECIMENTO E INSTALAÇÃO (EXCLUSIVE HIDRÔMETRO). AF_11/2016</t>
  </si>
  <si>
    <t>915,58</t>
  </si>
  <si>
    <t>KIT CAVALETE PARA MEDIÇÃO DE ÁGUA - ENTRADA INDIVIDUALIZADA, EM CPVC DN 28 (1"), PARA 3 MEDIDORES - FORNECIMENTO E INSTALAÇÃO (EXCLUSIVE HIDRÔMETRO). AF_11/2016</t>
  </si>
  <si>
    <t>1.336,62</t>
  </si>
  <si>
    <t>KIT CAVALETE PARA MEDIÇÃO DE ÁGUA - ENTRADA INDIVIDUALIZADA, EM CPVC DN 28 (1"), PARA 4 MEDIDORES - FORNECIMENTO E INSTALAÇÃO (EXCLUSIVE HIDRÔMETRO). AF_11/2016</t>
  </si>
  <si>
    <t>1.733,77</t>
  </si>
  <si>
    <t>KIT CAVALETE PARA MEDIÇÃO DE ÁGUA - ENTRADA INDIVIDUALIZADA, EM CPVC DN 35 (1 ¼"), PARA 1 MEDIDOR - FORNECIMENTO E INSTALAÇÃO (EXCLUSIVE HIDRÔMETRO). AF_11/2016</t>
  </si>
  <si>
    <t>658,47</t>
  </si>
  <si>
    <t>KIT CAVALETE PARA MEDIÇÃO DE ÁGUA - ENTRADA INDIVIDUALIZADA, EM CPVC DN 35 (1 ¼"), PARA 2 MEDIDORES - FORNECIMENTO E INSTALAÇÃO (EXCLUSIVE HIDRÔMETRO). AF_11/2016</t>
  </si>
  <si>
    <t>1.161,79</t>
  </si>
  <si>
    <t>KIT CAVALETE PARA MEDIÇÃO DE ÁGUA - ENTRADA INDIVIDUALIZADA, EM CPVC DN 35 (1 ¼"), PARA 3 MEDIDORES - FORNECIMENTO E INSTALAÇÃO (EXCLUSIVE HIDRÔMETRO). AF_11/2016</t>
  </si>
  <si>
    <t>1.710,45</t>
  </si>
  <si>
    <t>KIT CAVALETE PARA MEDIÇÃO DE ÁGUA - ENTRADA INDIVIDUALIZADA, EM CPVC DN 35 (1 ¼"), PARA 4 MEDIDORES - FORNECIMENTO E INSTALAÇÃO (EXCLUSIVE HIDRÔMETRO). AF_11/2016</t>
  </si>
  <si>
    <t>2.228,59</t>
  </si>
  <si>
    <t>KIT CAVALETE PARA MEDIÇÃO DE ÁGUA - ENTRADA INDIVIDUALIZADA, EM PPR PN20 DN 25 (¾") PARA 1 MEDIDOR - FORNECIMENTO E INSTALAÇÃO (EXCLUSIVE HIDRÔMETRO). AF_11/2016</t>
  </si>
  <si>
    <t>255,76</t>
  </si>
  <si>
    <t>KIT CAVALETE PARA MEDIÇÃO DE ÁGUA - ENTRADA INDIVIDUALIZADA, EM PPR PN20 DN 25 (¾" ) PARA 2 MEDIDORES - FORNECIMENTO E INSTALAÇÃO (EXCLUSIVE HIDRÔMETRO). AF_11/2016</t>
  </si>
  <si>
    <t>480,78</t>
  </si>
  <si>
    <t>KIT CAVALETE PARA MEDIÇÃO DE ÁGUA - ENTRADA INDIVIDUALIZADA, EM PPR PN20 DN 25 (¾") PARA 3 MEDIDORES - FORNECIMENTO E INSTALAÇÃO (EXCLUSIVE HIDRÔMETRO). AF_11/2016</t>
  </si>
  <si>
    <t>680,75</t>
  </si>
  <si>
    <t>KIT CAVALETE PARA MEDIÇÃO DE ÁGUA - ENTRADA INDIVIDUALIZADA, EM PPR PN20 DN 25 (¾") PARA 4 MEDIDORES - FORNECIMENTO E INSTALAÇÃO (EXCLUSIVE HIDRÔMETRO). AF_11/2016</t>
  </si>
  <si>
    <t>961,21</t>
  </si>
  <si>
    <t>KIT CAVALETE PARA MEDIÇÃO DE ÁGUA - ENTRADA INDIVIDUALIZADA, EM PPR PN20 DN 32 (1") PARA 1 MEDIDOR - FORNECIMENTO E INSTALAÇÃO (EXCLUSIVE HIDRÔMETRO). AF_11/2016</t>
  </si>
  <si>
    <t>KIT CAVALETE PARA MEDIÇÃO DE ÁGUA - ENTRADA INDIVIDUALIZADA, EM PPR PN20 DN 32 (1") PARA 2 MEDIDORES - FORNECIMENTO E INSTALAÇÃO (EXCLUSIVE HIDRÔMETRO). AF_11/2016</t>
  </si>
  <si>
    <t>617,90</t>
  </si>
  <si>
    <t>KIT CAVALETE PARA MEDIÇÃO DE ÁGUA - ENTRADA INDIVIDUALIZADA, EM PPR PN20 DN 32 (1") PARA 3 MEDIDORES - FORNECIMENTO E INSTALAÇÃO (EXCLUSIVE HIDRÔMETRO). AF_11/2016</t>
  </si>
  <si>
    <t>934,68</t>
  </si>
  <si>
    <t>KIT CAVALETE PARA MEDIÇÃO DE ÁGUA - ENTRADA INDIVIDUALIZADA, EM PPR PN20 DN 32 (1") PARA 4 MEDIDORES - FORNECIMENTO E INSTALAÇÃO (EXCLUSIVE HIDRÔMETRO). AF_11/2016</t>
  </si>
  <si>
    <t>1.230,18</t>
  </si>
  <si>
    <t>KIT CAVALETE PARA MEDIÇÃO DE ÁGUA - ENTRADA INDIVIDUALIZADA, EM PPR PN25 DN 25 (¾") PARA 1 MEDIDOR - FORNECIMENTO E INSTALAÇÃO (EXCLUSIVE HIDRÔMETRO). AF_11/2016</t>
  </si>
  <si>
    <t>268,27</t>
  </si>
  <si>
    <t>KIT CAVALETE PARA MEDIÇÃO DE ÁGUA - ENTRADA INDIVIDUALIZADA, EM PPR PN25 DN 25 (¾") PARA 2 MEDIDORES - FORNECIMENTO E INSTALAÇÃO (EXCLUSIVE HIDRÔMETRO). AF_11/2016</t>
  </si>
  <si>
    <t>510,90</t>
  </si>
  <si>
    <t>KIT CAVALETE PARA MEDIÇÃO DE ÁGUA - ENTRADA INDIVIDUALIZADA, EM PPR PN25 DN 25 (¾") PARA 3 MEDIDORES - FORNECIMENTO E INSTALAÇÃO (EXCLUSIVE HIDRÔMETRO). AF_11/2016</t>
  </si>
  <si>
    <t>765,99</t>
  </si>
  <si>
    <t>KIT CAVALETE PARA MEDIÇÃO DE ÁGUA - ENTRADA INDIVIDUALIZADA, EM PPR PN25 DN 25 (¾") PARA 4 MEDIDORES - FORNECIMENTO E INSTALAÇÃO (EXCLUSIVE HIDRÔMETRO). AF_11/2016</t>
  </si>
  <si>
    <t>1.004,28</t>
  </si>
  <si>
    <t>KIT CAVALETE PARA MEDIÇÃO DE ÁGUA - ENTRADA INDIVIDUALIZADA, EM PPR PN25 DN 32 (1") PARA 1 MEDIDOR - FORNECIMENTO E INSTALAÇÃO (EXCLUSIVE HIDRÔMETRO). AF_11/2016</t>
  </si>
  <si>
    <t>346,67</t>
  </si>
  <si>
    <t>KIT CAVALETE PARA MEDIÇÃO DE ÁGUA - ENTRADA INDIVIDUALIZADA, EM PPR PN25 DN 32 (1") PARA 2 MEDIDORES - FORNECIMENTO E INSTALAÇÃO (EXCLUSIVE HIDRÔMETRO). AF_11/2016</t>
  </si>
  <si>
    <t>645,98</t>
  </si>
  <si>
    <t>KIT CAVALETE PARA MEDIÇÃO DE ÁGUA - ENTRADA INDIVIDUALIZADA, EM PPR PN25 DN 32 (1") PARA 3 MEDIDORES - FORNECIMENTO E INSTALAÇÃO (EXCLUSIVE HIDRÔMETRO). AF_11/2016</t>
  </si>
  <si>
    <t>972,31</t>
  </si>
  <si>
    <t>KIT CAVALETE PARA MEDIÇÃO DE ÁGUA - ENTRADA INDIVIDUALIZADA, EM PPR PN25 DN 32 (1") PARA 4 MEDIDORES - FORNECIMENTO E INSTALAÇÃO (EXCLUSIVE HIDRÔMETRO). AF_11/2016</t>
  </si>
  <si>
    <t>1.297,33</t>
  </si>
  <si>
    <t>HIDRÔMETRO DN 20 (½), 1,5 M³/H  FORNECIMENTO E INSTALAÇÃO. AF_11/2016</t>
  </si>
  <si>
    <t>255,79</t>
  </si>
  <si>
    <t>HIDRÔMETRO DN 20 (½), 3,0 M³/H  FORNECIMENTO E INSTALAÇÃO. AF_11/2016</t>
  </si>
  <si>
    <t>272,44</t>
  </si>
  <si>
    <t>HIDRÔMETRO DN 25 (¾ ), 5,0 M³/H FORNECIMENTO E INSTALAÇÃO. AF_11/2016</t>
  </si>
  <si>
    <t>333,67</t>
  </si>
  <si>
    <t>CAIXA EM CONCRETO PRÉ-MOLDADO PARA ABRIGO DE HIDRÔMETRO COM DN 20 (½)  FORNECIMENTO E INSTALAÇÃO. AF_11/2016</t>
  </si>
  <si>
    <t>180,49</t>
  </si>
  <si>
    <t>KIT CAVALETE PARA MEDIÇÃO DE ÁGUA - ENTRADA INDIVIDUALIZADA, EM PVC DN 25 (¾), PARA 1 MEDIDOR  FORNECIMENTO E INSTALAÇÃO (EXCLUSIVE HIDRÔMETRO). AF_11/2016</t>
  </si>
  <si>
    <t>187,41</t>
  </si>
  <si>
    <t>68,54</t>
  </si>
  <si>
    <t>90,28</t>
  </si>
  <si>
    <t>184,67</t>
  </si>
  <si>
    <t>17,89</t>
  </si>
  <si>
    <t>41,35</t>
  </si>
  <si>
    <t>44,93</t>
  </si>
  <si>
    <t>PASSANTE TIPO PEÇA EM POLIESTIRENO PARA ABERTURA PARA PASSAGEM DE 1 TUBO, FIXADO EM LAJE. AF_05/2015</t>
  </si>
  <si>
    <t>5,99</t>
  </si>
  <si>
    <t>PASSANTE TIPO PEÇA EM POLIESTIRENO PARA ABERTURA PARA PASSAGEM DE MAIS DE 1 TUBO, FIXADO EM LAJE. AF_05/2015</t>
  </si>
  <si>
    <t>24,28</t>
  </si>
  <si>
    <t>3,74</t>
  </si>
  <si>
    <t>8,25</t>
  </si>
  <si>
    <t>13,10</t>
  </si>
  <si>
    <t>37,16</t>
  </si>
  <si>
    <t>52,41</t>
  </si>
  <si>
    <t>SUPORTE PARA ATÉ 3 TUBOS HORIZONTAIS, ESPAÇADO A CADA 1 M, EM PERFILADO DE SEÇÃO 38X76 MM, POR METRO DE TUBULAÇÃO FIXADA. AF_05/2015</t>
  </si>
  <si>
    <t>13,28</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</si>
  <si>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</si>
  <si>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</si>
  <si>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</si>
  <si>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17,32</t>
  </si>
  <si>
    <t>7,29</t>
  </si>
  <si>
    <t>4,35</t>
  </si>
  <si>
    <t>12,82</t>
  </si>
  <si>
    <t>15,17</t>
  </si>
  <si>
    <t>2,20</t>
  </si>
  <si>
    <t>4,34</t>
  </si>
  <si>
    <t>7,06</t>
  </si>
  <si>
    <t>FIXAÇÃO DE TUBOS HORIZONTAIS DE PPR DIÂMETROS MENORES OU IGUAIS A 40 MM COM ABRAÇADEIRA METÁLICA RÍGIDA TIPO  D  1/2" , FIXADA DIRETAMENTE NA LAJE. AF_05/2015</t>
  </si>
  <si>
    <t>37,59</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</si>
  <si>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</si>
  <si>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</si>
  <si>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</si>
  <si>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9,65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</si>
  <si>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</si>
  <si>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</si>
  <si>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9,94</t>
  </si>
  <si>
    <t>38,05</t>
  </si>
  <si>
    <t>9,77</t>
  </si>
  <si>
    <t>9,28</t>
  </si>
  <si>
    <t>60,24</t>
  </si>
  <si>
    <t>6,74</t>
  </si>
  <si>
    <t>7,16</t>
  </si>
  <si>
    <t>3.042,54</t>
  </si>
  <si>
    <t>2.198,62</t>
  </si>
  <si>
    <t>1.762,17</t>
  </si>
  <si>
    <t>1.501,21</t>
  </si>
  <si>
    <t>FIXAÇÃO UTILIZANDO PARAFUSO E BUCHA DE NYLON, SOMENTE MÃO DE OBRA. AF_10/2016</t>
  </si>
  <si>
    <t>6,38</t>
  </si>
  <si>
    <t>SUPORTE PARA DUTO EM CHAPA GALVANIZADA BITOLA 26, ESPAÇADO A CADA 1 M, EM PERFILADO DE SEÇÃO 38X76 MM, POR ÁREA DE DUTO FIXADO. AF_07/2017</t>
  </si>
  <si>
    <t>37,10</t>
  </si>
  <si>
    <t>SUPORTE PARA DUTO EM CHAPA GALVANIZADA BITOLA 24, ESPAÇADO A CADA 1 M, EM PERFILADO DE SEÇÃO 38X76 MM, POR ÁREA DE DUTO FIXADO. AF_07/2017</t>
  </si>
  <si>
    <t>24,07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</si>
  <si>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</si>
  <si>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</si>
  <si>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22,99</t>
  </si>
  <si>
    <t>SUPORTE PARA ELETROCALHA LISA OU PERFURADA EM AÇO GALVANIZADO, LARGURA 500 OU 800 MM E ALTURA 50 MM, ESPAÇADO A CADA 1,5 M, EM PERFILADO DE SEÇÃO 38X76 MM, POR METRO DE ELETROCALHA FIXADA. AF_07/2017</t>
  </si>
  <si>
    <t>TIL (TUBO DE INSPEÇÃO E LIMPEZA) RADIAL PARA ESGOTO, EM PVC, DN 300X200 MM. AF_12/2020</t>
  </si>
  <si>
    <t>1.579,66</t>
  </si>
  <si>
    <t>CAIXA ENTERRADA RETENTORA DE AREIA RETANGULAR, EM ALVENARIA COM BLOCOS DE CONCRETO, DIMENSÕES INTERNAS: 1,00 X 1,00 X 1,20 M, EXCLUINDO TAMPÃO. AF_12/2020</t>
  </si>
  <si>
    <t>1.806,54</t>
  </si>
  <si>
    <t>CAIXA ENTERRADA SEPARADORA DE ÓLEO RETANGULAR, EM ALVENARIA COM BLOCOS DE CONCRETO, DIMENSÕES INTERNAS: 0,6 X 0,6 X 1,00 M, EXCLUINDO TAMPÃO. AF_12/2020</t>
  </si>
  <si>
    <t>1.165,33</t>
  </si>
  <si>
    <t>CAIXA ENTERRADA SEPARADORA DE ÓLEO RETANGULAR, EM ALVENARIA COM BLOCOS DE CONCRETO, DIMENSÕES INTERNAS: 0,8 X 0,8 X 1,00 M, EXCLUINDO TAMPÃO. AF_12/2020</t>
  </si>
  <si>
    <t>1.453,83</t>
  </si>
  <si>
    <t>CAIXA ENTERRADA SEPARADORA DE ÓLEO RETANGULAR, EM ALVENARIA COM BLOCOS DE CONCRETO, DIMENSÕES INTERNAS: 1,00 X 1,00 X 1,00 M, EXCLUINDO TAMPÃO. AF_12/2020</t>
  </si>
  <si>
    <t>1.851,95</t>
  </si>
  <si>
    <t>BOMBA CENTRÍFUGA, MONOFÁSICA, 0,5 CV OU 0,49 HP, HM 6 A 20 M, Q 1,2 A 8,3 M3/H - FORNECIMENTO E INSTALAÇÃO. AF_12/2020</t>
  </si>
  <si>
    <t>877,61</t>
  </si>
  <si>
    <t>BOMBA CENTRÍFUGA, MONOFÁSICA, 0,5 CV OU 0,49 HP, HM 6 A 20 M, Q 1,2 A 8,3 M3/H (NÃO INCLUI O FORNECIMENTO DA BOMBA). AF_12/2020</t>
  </si>
  <si>
    <t>180,71</t>
  </si>
  <si>
    <t>BOMBA CENTRÍFUGA, TRIFÁSICA, 1 CV OU 0,99 HP, HM 14 A 40 M, Q 0,6 A 8,4 M3/H - FORNECIMENTO E INSTALAÇÃO. AF_12/2020</t>
  </si>
  <si>
    <t>1.360,07</t>
  </si>
  <si>
    <t>BOMBA CENTRÍFUGA, TRIFÁSICA, 1 CV OU 0,99 HP, HM 14 A 40 M, Q 0,6 A 8,4 M3/H (NÃO INCLUI O FORNECIMENTO DA BOMBA). AF_12/2020</t>
  </si>
  <si>
    <t>185,33</t>
  </si>
  <si>
    <t>BOMBA CENTRÍFUGA, TRIFÁSICA, 1,5 CV OU 1,48 HP, HM 10 A 70 M, Q 1,8 A 5,3 M3/H - FORNECIMENTO E INSTALAÇÃO. AF_12/2020</t>
  </si>
  <si>
    <t>2.350,45</t>
  </si>
  <si>
    <t>BOMBA CENTRÍFUGA, TRIFÁSICA, 1,5 CV OU 1,48 HP, HM 10 A 24 M, Q 6,1 A 21,9 M3/H - FORNECIMENTO E INSTALAÇÃO. AF_12/2020</t>
  </si>
  <si>
    <t>1.450,25</t>
  </si>
  <si>
    <t>BOMBA CENTRÍFUGA, TRIFÁSICA, 1,5 CV OU 1,48 HP (NÃO INCLUI O FORNECIMENTO DA BOMBA). AF_12/2020</t>
  </si>
  <si>
    <t>190,93</t>
  </si>
  <si>
    <t>BOMBA CENTRÍFUGA, TRIFÁSICA, 3 CV OU 2,96 HP, HM 34 A 40 M, Q 8,6 A 14,8 M3/H - FORNECIMENTO E INSTALAÇÃO. AF_12/2020</t>
  </si>
  <si>
    <t>1.952,92</t>
  </si>
  <si>
    <t>BOMBA CENTRÍFUGA, TRIFÁSICA, 3 CV OU 2,96 HP, HM 34 A 40 M, Q 8,6 A 14,8 M3/H (NÃO INCLUI O FORNECIMENTO DA BOMBA). AF_12/2020</t>
  </si>
  <si>
    <t>195,77</t>
  </si>
  <si>
    <t>MOTO BOMBA HORIZONTAL ATÉ 10 CV, HM 75 A 80 M, Q 25,4 A 48 (NÃO INCLUI O FORNECIMENTO DA BOMBA). AF_12/2020</t>
  </si>
  <si>
    <t>246,26</t>
  </si>
  <si>
    <t>BOMBA CENTRÍFUGA, TRIFÁSICA, 10 CV OU 9,86 HP, HM 85 A 140 M, Q 4,2 A 14,9 M3/H - FORNECIMENTO E INSTALAÇÃO. AF_12/2020</t>
  </si>
  <si>
    <t>6.457,87</t>
  </si>
  <si>
    <t>BOMBA CENTRÍFUGA, TRIFÁSICA, 10 CV OU 9,86 HP, HM 85 A 140 M, Q 4,2 A 14,9 M3/H (NÃO INCLUI O FORNECIMENTO DA BOMBA). AF_12/2020</t>
  </si>
  <si>
    <t>260,64</t>
  </si>
  <si>
    <t>INSTALAÇÃO DE QUADRO ELÉTRICO PARA BOMBAS TRIFÁSICAS ATÉ 25 CV (NÃO INCLUI O FORNECIMENTO DO QUADRO). AF_12/2020</t>
  </si>
  <si>
    <t>92,60</t>
  </si>
  <si>
    <t>CHAVE DE BOIA AUTOMÁTICA SUPERIOR/INFERIOR 15A/250V - FORNECIMENTO E INSTALAÇÃO. AF_12/2020</t>
  </si>
  <si>
    <t>88,30</t>
  </si>
  <si>
    <t>MOTO BOMBA HORIZONTAL DE 12,5 A 25 CV, HM 140 M (NÃO INCLUI O FORNECIMENTO DA BOMBA). AF_12/2020</t>
  </si>
  <si>
    <t>284,06</t>
  </si>
  <si>
    <t>AQUECEDOR SOLAR COMPACTO, KIT PARA 1 COLETOR SOLAR EM VIDRO TEMPERADO E SERPENTINA EM TUBO DE COBRE COM SUPORTE, RESERVATÓRIO, FIXAÇÕES E TUBOS - FORNECIMENTO E INSTALAÇÃO. AF_12/2021</t>
  </si>
  <si>
    <t>3.335,96</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</si>
  <si>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</si>
  <si>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</si>
  <si>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5.449,29</t>
  </si>
  <si>
    <t>RESERVATÓRIO TÉRMICO/BOILER SOLAR EM AÇO INOX 600 L COM 3 PLACAS COLETORAS EM VIDRO TEMPERADO COM SERPENTINA EM TUBO DE COBRE 2 X 1 M - FORNECIMENTO E INSTALAÇÃO. AF_12/2021</t>
  </si>
  <si>
    <t>7.236,67</t>
  </si>
  <si>
    <t>RESERVATÓRIO TÉRMICO/BOILER SOLAR EM AÇO INOX 800 L COM 4 PLACAS COLETORAS EM VIDRO TEMPERADO COM SERPENTINA EM TUBO DE COBRE 2 X 1 M - FORNECIMENTO E INSTALAÇÃO. AF_12/2021</t>
  </si>
  <si>
    <t>7.376,38</t>
  </si>
  <si>
    <t>RESERVATÓRIO TÉRMICO/BOILER SOLAR EM AÇO INOX 1000 L COM 5 PLACAS COLETORAS EM VIDRO TEMPERADO COM SERPENTINA EM TUBO DE COBRE 2 X 1 M - FORNECIMENTO E INSTALAÇÃO. AF_12/2021</t>
  </si>
  <si>
    <t>11.054,33</t>
  </si>
  <si>
    <t>CONJUNTO DE PONTOS HIDRÁULICOS DE ÁGUA FRIA PARA BANHEIRO (RAMAL/SUB-RAMAL E DISTRIBUIÇÃO) EM PVC, COM TUBOS, CONEXÕES, REGISTROS, CORTES E FIXAÇÕES EM PRÉDIO COM TUBULAÇÕES EMBUTIDAS COM RASGO. AF_05/2023</t>
  </si>
  <si>
    <t>1.341,27</t>
  </si>
  <si>
    <t>CONJUNTO DE PONTOS HIDRÁULICOS DE ÁGUA FRIA PARA COZINHA (RAMAL/SUB-RAMAL E DISTRIBUIÇÃO) EM PVC, COM TUBOS, CONEXÕES, REGISTROS, CORTES E FIXAÇÕES EM PRÉDIO COM TUBULAÇÕES EMBUTIDAS COM RASGO. AF_05/2023</t>
  </si>
  <si>
    <t>631,27</t>
  </si>
  <si>
    <t>CONJUNTO DE PONTOS HIDRÁULICOS DE ÁGUA FRIA PARA ÁREA DE SERVIÇO (RAMAL/SUB-RAMAL E DISTRIBUIÇÃO) EM PVC, COM TUBOS, CONEXÕES, REGISTROS, CORTES E FIXAÇÕES EM PRÉDIO COM TUBULAÇÕES EMBUTIDAS COM RASGO. AF_05/2023</t>
  </si>
  <si>
    <t>441,78</t>
  </si>
  <si>
    <t>CONJUNTO DE PONTOS HIDRÁULICOS DE ÁGUA FRIA PARA BANHEIRO (RAMAL/SUB-RAMAL E DISTRIBUIÇÃO) EM PVC, COM TUBOS, CONEXÕES, REGISTROS, CORTES E FIXAÇÕES EM PRÉDIO (PRUMADA INDIVIDUAL), COM TUBULAÇÕES APARENTES OU EMBUTIDAS SEM RASGO. AF_05/2023</t>
  </si>
  <si>
    <t>487,09</t>
  </si>
  <si>
    <t>CONJUNTO DE PONTOS HIDRÁULICOS DE ÁGUA FRIA PARA COZINHA OU SERVIÇO (RAMAL/SUB-RAMAL E DISTRIBUIÇÃO) EM PVC, COM TUBOS, CONEXÕES, REGISTROS, CORTES E FIXAÇÕES EM PRÉDIO (PRUMADA INDIVIDUAL), COM TUBULAÇÕES APARENTES OU EMBUTIDAS SEM RASGO. AF_05/2023</t>
  </si>
  <si>
    <t>148,85</t>
  </si>
  <si>
    <t>CONJUNTO DE PONTOS HIDRÁULICOS DE ÁGUA FRIA PARA BANHEIRO (RAMAL/SUB-RAMAL E DISTRIBUIÇÃO) EM PVC, COM TUBOS, CONEXÕES, REGISTROS, CORTES E FIXAÇÕES EM PRÉDIO (PRUMADA COLETIVA), COM TUBULAÇÕES APARENTES OU EMBUTIDAS SEM RASGO. AF_05/2023</t>
  </si>
  <si>
    <t>619,00</t>
  </si>
  <si>
    <t>CONJUNTO DE PONTOS HIDRÁULICOS DE ÁGUA FRIA PARA COZINHA OU SERVIÇO (RAMAL/SUB-RAMAL E DISTRIBUIÇÃO) EM PVC, COM  TUBOS, CONEXÕES, REGISTROS, CORTES E FIXAÇÕES EM PRÉDIO (PRUMADA COLETIVA) SEM RASGO . AF_05/2023</t>
  </si>
  <si>
    <t>290,99</t>
  </si>
  <si>
    <t>COMPOSIÇÃO PARAMÉTRICA DE INSTALAÇÃO DE TUBOS DE PVC SOLDÁVEL PARA ÁGUA FRIA (PRUMADA INDIVIDUAL), POR APARTAMENTO, COM  CONEXÕES, CORTES E FIXAÇÕES, PARA PRÉDIO COM ATÉ 4 PAVIMENTOS. AF_05/2023</t>
  </si>
  <si>
    <t>123,50</t>
  </si>
  <si>
    <t>COMPOSIÇÃO PARAMÉTRICA DE INSTALAÇÃO DE TUBOS DE PVC SOLDÁVEL PARA ÁGUA FRIA, POR PAVIMENTO (PRUMADA COLETIVA), COM  CONEXÕES, CORTES E FIXAÇÕES, PARA PRÉDIO COM ATÉ 4 PAVIMENTOS, COM 4 APARTAMENTOS ALIMENTADOS POR PRUMADA E PAVIMENTO. AF_05/2023</t>
  </si>
  <si>
    <t>UNXPAV</t>
  </si>
  <si>
    <t>154,55</t>
  </si>
  <si>
    <t>COMPOSIÇÃO PARAMÉTRICA DE INSTALAÇÃO DE TUBOS DE PVC SOLDÁVEL PARA ÁGUA FRIA, POR PAVIMENTO (PRUMADA COLETIVA), COM  CONEXÕES, CORTES E FIXAÇÕES, PARA PRÉDIO ENTRE 5 E 8 PAVIMENTOS, COM 4 APARTAMENTOS ALIMENTADOS POR PRUMADA E PAVIMENTO. AF_05/2023</t>
  </si>
  <si>
    <t>178,30</t>
  </si>
  <si>
    <t>COMPOSIÇÃO PARAMÉTRICA DE INSTALAÇÃO DE TUBOS DE PVC SOLDÁVEL PARA ÁGUA FRIA, POR PAVIMENTO (PRUMADA COLETIVA), COM  CONEXÕES, CORTES E FIXAÇÕES, PARA PRÉDIO ENTRE 9 E 12 PAVIMENTOS, COM 4 APARTAMENTOS ALIMENTADOS POR PRUMADA E PAVIMENTO. AF_05/2023</t>
  </si>
  <si>
    <t>262,73</t>
  </si>
  <si>
    <t>CONJUNTO DE PONTOS HIDRÁULICOS DE ÁGUA QUENTE PARA BANHEIRO (RAMAL/SUB-RAMAL E DISTRIBUIÇÃO) EM CPVC, COM  TUBOS, CONEXÕES, REGISTROS, CORTES E FIXAÇÕES EM PRÉDIO COM TUBULAÇÕES EMBUTIDAS EM RASGO. AF_05/2023</t>
  </si>
  <si>
    <t>1.172,46</t>
  </si>
  <si>
    <t>CONJUNTO DE PONTOS HIDRÁULICOS DE ÁGUA QUENTE PARA COZINHA (RAMAL/SUB-RAMAL E DISTRIBUIÇÃO) EM CPVC, COM  TUBOS, CONEXÕES, REGISTROS, CORTES E FIXAÇÕES EM PRÉDIO COM TUBULAÇÕES EMBUTIDAS EM RASGO. AF_05/2023</t>
  </si>
  <si>
    <t>446,16</t>
  </si>
  <si>
    <t>CONJUNTO DE PONTOS HIDRÁULICOS DE ÁGUA QUENTE PARA BANHEIRO(RAMAL/SUB-RAMAL E DISTRIBUIÇÃO) EM CPVC, COM  TUBOS, CONEXÕES, REGISTROS, CORTES E FIXAÇÕES EM PRÉDIO COM TUBULAÇÕES APARENTES OU EMBUTIDAS SEM RASGO. AF_05/2023</t>
  </si>
  <si>
    <t>681,48</t>
  </si>
  <si>
    <t>COMPOSIÇÃO PARAMÉTRICA DE INSTALAÇÃO DE TUBOS DE PVC, SÉRIE R, PARA COLETA DE ÁGUA PLUVIAL EM VARANDA, INSTALADO EM RAMAL DE ENCAMINHAMENTO E CONDUTOR VERTICAL, COM  CONEXÕES, RALOS, CORTES E FIXAÇÕES, PARA PRÉDIO. AF_05/2023</t>
  </si>
  <si>
    <t>223,79</t>
  </si>
  <si>
    <t>COMPOSIÇÃO PARAMÉTRICA DE INSTALAÇÃO DE TUBOS DE PVC, SÉRIE R, PARA COLETA DE ÁGUA PLUVIAL EM COBERTURA, INSTALADOS EM CONDUTORES VERTICAIS, POR PAVIMENTO, COM  CONEXÕES, CORTES E FIXAÇÕES, PARA PRÉDIO DE MÚLTIPLOS PAVIMENTOS. AF_05/2023</t>
  </si>
  <si>
    <t>M2XPAV</t>
  </si>
  <si>
    <t>CONJUNTO DE PONTOS DE COLETA DE ESGOTO PARA BANHEIRO (RAMAL DE ESGOTO SANITÁRIO), EM PVC SÉRIE NORMAL, COM  TUBOS, CONEXÕES, RALOS, CAIXAS SIFONADAS, CORTES E FIXAÇÕES EM PRÉDIO COM PRUMADA DE DESCIDA DE ESGOTO DENTRO DO BANHEIRO. AF_05/2023</t>
  </si>
  <si>
    <t>404,72</t>
  </si>
  <si>
    <t>CONJUNTO DE PONTOS DE COLETA DE ESGOTO PARA BANHEIRO (RAMAL DE ESGOTO SANITÁRIO), EM PVC SÉRIE NORMAL, COM  TUBOS, CONEXÕES, RALOS, CAIXAS SIFONADAS, CORTES E FIXAÇÕES EM PRÉDIO COM PRUMADA DE DESCIDA DE ESGOTO FORA DO BANHEIRO. AF_05/2023</t>
  </si>
  <si>
    <t>656,39</t>
  </si>
  <si>
    <t>CONJUNTO DE PONTOS DE COLETA DE ESGOTO PARA COZINHA (RAMAL DE ESGOTO SANITÁRIO), EM PVC SÉRIE NORMAL, COM  TUBOS, CONEXÕES, CORTES E FIXAÇÕES EM PRÉDIO. AF_05/2023</t>
  </si>
  <si>
    <t>134,06</t>
  </si>
  <si>
    <t>CONJUNTO DE PONTOS DE COLETA DE ESGOTO PARA ÁREA DE SERVIÇO (RAMAL DE ESGOTO SANITÁRIO), EM PVC SÉRIE NORMAL, COM  TUBOS, CONEXÕES, RALOS, CAIXAS SIFONADAS, CORTES E FIXAÇÕES EM PRÉDIO. AF_05/2023</t>
  </si>
  <si>
    <t>162,42</t>
  </si>
  <si>
    <t>COMPOSIÇÃO PARAMÉTRICA DE INSTALAÇÃO DE TUBOS DE PVC SÉRIE NORMAL (PRUMADA DE ESGOTO SANITÁRIO), DN 100MM, POR AMBIENTE HIDRÁULICO, COM  CONEXÕES, CORTES E FIXAÇÕES PARA PRÉDIO. AF_05/2023</t>
  </si>
  <si>
    <t>162,26</t>
  </si>
  <si>
    <t>COMPOSIÇÃO PARAMÉTRICA DE INSTALAÇÃO DE TUBOS DE PVC SÉRIE NORMAL (PRUMADA DE ESGOTO SANITÁRIO), DN 75MM, POR AMBIENTE HIDRÁULICO, COM  CONEXÕES, CORTES E FIXAÇÕES PARA PRÉDIO. AF_05/2023</t>
  </si>
  <si>
    <t>COMPOSIÇÃO PARAMÉTRICA DE INSTALAÇÃO DE TUBOS DE PVC SÉRIE NORMAL (PRUMADA DE VENTILAÇÃO), DN 100MM, POR APARTAMENTO (2 BANHEIROS) E DESCIDA DE ESGOTO NO BANHEIRO, COM  CONEXÕES, CORTES E FIXAÇÕES PARA PRÉDIO COM MAIS DO QUE 4 PAVIMENTOS. AF_05/2023</t>
  </si>
  <si>
    <t>619,53</t>
  </si>
  <si>
    <t>COMPOSIÇÃO PARAMÉTRICA DE INSTALAÇÃO DE TUBOS DE PVC SÉRIE NORMAL (PRUMADA DE VENTILAÇÃO), DN 75MM, POR APARTAMENTO (1 BANHEIRO) E DESCIDA DE ESGOTO FORA DO BANHEIRO, COM  CONEXÕES, CORTES E FIXAÇÕES PARA PRÉDIO COM ATÉ 4 PAVIMENTOS. AF_05/2023</t>
  </si>
  <si>
    <t>COLAR DE TOMADA, PVC, COM TRAVAS, DE 60 MM X 1/2" OU 60 MM X 3/4", PARA LIGAÇÃO PREDIAL DE ÁGUA. AF_06/2022</t>
  </si>
  <si>
    <t>21,70</t>
  </si>
  <si>
    <t>COLAR DE TOMADA, PVC, COM TRAVAS, DE 75 MM X 1/2" OU 75 MM X 3/4", PARA LIGAÇÃO PREDIAL DE ÁGUA. AF_06/2022</t>
  </si>
  <si>
    <t>25,95</t>
  </si>
  <si>
    <t>COLAR DE TOMADA, PVC, COM TRAVAS, DE 85 MM X 1/2" OU 85 MM X 3/4", PARA LIGAÇÃO PREDIAL DE ÁGUA. AF_06/2022</t>
  </si>
  <si>
    <t>24,25</t>
  </si>
  <si>
    <t>COLAR DE TOMADA, PVC, COM TRAVAS, DE 110 MM X 1/2" OU 110 MM X 3/4", PARA LIGAÇÃO PREDIAL DE ÁGUA. AF_06/2022</t>
  </si>
  <si>
    <t>29,95</t>
  </si>
  <si>
    <t>COLAR DE TOMADA, POLIPROPILENO, COM PARAFUSOS, 63 MM X 1/2", PARA LIGAÇÃO PREDIAL DE ÁGUA. AF_06/2022</t>
  </si>
  <si>
    <t>45,83</t>
  </si>
  <si>
    <t>COLAR DE TOMADA, POLIPROPILENO, COM PARAFUSOS, 63 MM X 3/4", PARA LIGAÇÃO PREDIAL DE ÁGUA. AF_06/2022</t>
  </si>
  <si>
    <t>47,33</t>
  </si>
  <si>
    <t>TÊ DE SERVIÇO INTEGRADO, POLIPROPILENO, PARA TUBOS EM PEAD, 63 MM X 20 MM, PARA LIGAÇÃO PREDIAL DE ÁGUA. AF_06/2022</t>
  </si>
  <si>
    <t>78,73</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</si>
  <si>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</si>
  <si>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</si>
  <si>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</si>
  <si>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</si>
  <si>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</si>
  <si>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11,13</t>
  </si>
  <si>
    <t>COTOVELO/JOELHO COM ADAPTADOR, POLIPROPILENO, PARA TUBOS EM PEAD, 32 MM X 1", PARA LIGAÇÃO PREDIAL DE ÁGUA. AF_06/2022</t>
  </si>
  <si>
    <t>ADAPTADOR, PVC, CURTO COM BOLSA E ROSCA, 20 MM X 1/2", PARA LIGAÇÃO PREDIAL DE ÁGUA. AF_06/2022</t>
  </si>
  <si>
    <t>7,91</t>
  </si>
  <si>
    <t>ADAPTADOR, PVC, CURTO COM BOLSA E ROSCA, 32 MM X 1", PARA LIGAÇÃO PREDIAL DE ÁGUA. AF_06/2022</t>
  </si>
  <si>
    <t>11,72</t>
  </si>
  <si>
    <t>COTOVELO/JOELHO 90°, POLIPROPILENO, PARA TUBOS EM PEAD, 20 X 20 MM, PARA LIGAÇÃO PREDIAL DE ÁGUA. AF_06/2022</t>
  </si>
  <si>
    <t>COTOVELO/JOELHO 90°, POLIPROPILENO, PARA TUBOS EM PEAD, 32 X 32 MM, PARA LIGAÇÃO PREDIAL DE ÁGUA. AF_06/2022</t>
  </si>
  <si>
    <t>12,47</t>
  </si>
  <si>
    <t>UNIÃO, POLIPROPILENO, PARA TUBOS EM PEAD, 20 MM, PARA LIGAÇÃO PREDIAL DE ÁGUA. AF_06/2022</t>
  </si>
  <si>
    <t>10,11</t>
  </si>
  <si>
    <t>UNIÃO, POLIPROPILENO, PARA TUBOS EM PEAD, 32 MM, PARA LIGAÇÃO PREDIAL DE ÁGUA. AF_06/2022</t>
  </si>
  <si>
    <t>REGISTRO ESFERA, PVC, DE PASSEIO, PARA POLIETILENO, 20 MM, PARA LIGAÇÃO PREDIAL DE ÁGUA. AF_06/2022</t>
  </si>
  <si>
    <t>22,53</t>
  </si>
  <si>
    <t>REGISTRO ESFERA, PVC, COM ROSCA, 1/2", PARA LIGAÇÃO PREDIAL DE ÁGUA. AF_06/2022</t>
  </si>
  <si>
    <t>33,75</t>
  </si>
  <si>
    <t>LUVA, PVC, ROSCÁVEL, 1/2", PARA LIGAÇÃO PREDIAL DE ÁGUA. AF_06/2022</t>
  </si>
  <si>
    <t>LUVA, PVC, ROSCÁVEL, 1", PARA LIGAÇÃO PREDIAL DE ÁGUA. AF_06/2022</t>
  </si>
  <si>
    <t>TUBO, PEAD, PE-80, DE = 20 MM X 2,3 MM, PARA LIGAÇÃO PREDIAL DE ÁGUA. AF_06/2022</t>
  </si>
  <si>
    <t>10,58</t>
  </si>
  <si>
    <t>TUBO, PEAD, PE-80, DE = 32 MM X 3,0 MM, PARA LIGAÇÃO PREDIAL DE ÁGUA. AF_06/2022</t>
  </si>
  <si>
    <t>18,58</t>
  </si>
  <si>
    <t>COMPOSIÇÃO PARAMÉTRICA DE LIGAÇÃO PREDIAL DE ÁGUA, REDE DN 50 MM, RAMAL PREDIAL DE 20 MM, L = 2,0 M, LARGURA DA VALA = 0,65 M; COM COLAR DE TOMADA DE PVC; ESCAVAÇÃO MECANIZADA, PREPARO DE FUNDO DE VALA E REATERRO COMPACTADO. AF_06/2022</t>
  </si>
  <si>
    <t>178,54</t>
  </si>
  <si>
    <t>COMPOSIÇÃO PARAMÉTRICA DE LIGAÇÃO PREDIAL DE ÁGUA, REDE DN 50 MM, RAMAL PREDIAL DE 20 MM, L = 4,0 M, LARGURA DA VALA = 0,65 M; COM COLAR DE TOMADA DE PVC; ESCAVAÇÃO MECANIZADA, PREPARO DE FUNDO DE VALA E REATERRO COMPACTADO. AF_06/2022</t>
  </si>
  <si>
    <t>261,60</t>
  </si>
  <si>
    <t>COMPOSIÇÃO PARAMÉTRICA DE LIGAÇÃO PREDIAL DE ÁGUA, REDE DN 50 MM, RAMAL PREDIAL DE 20 MM, L = 6,0 M, LARGURA DA VALA = 0,65 M; COM COLAR DE TOMADA DE PVC; ESCAVAÇÃO MECANIZADA, PREPARO DE FUNDO DE VALA E REATERRO COMPACTADO. AF_06/2022</t>
  </si>
  <si>
    <t>344,66</t>
  </si>
  <si>
    <t>COMPOSIÇÃO PARAMÉTRICA DE LIGAÇÃO PREDIAL DE ÁGUA, REDE DN 50 MM, RAMAL PREDIAL DE 20 MM, L = 2,0 M, LARGURA DA VALA = 0,65 M; COM COLAR DE TOMADA DE PVC; ESCAVAÇÃO MANUAL, PREPARO DE FUNDO DE VALA E REATERRO COMPACTADO. AF_06/2022</t>
  </si>
  <si>
    <t>311,10</t>
  </si>
  <si>
    <t>COMPOSIÇÃO PARAMÉTRICA DE LIGAÇÃO PREDIAL DE ÁGUA, REDE DN 50 MM, RAMAL PREDIAL DE 20 MM, L = 4,0 M, LARGURA DA VALA = 0,65 M; COM COLAR DE TOMADA DE PVC; ESCAVAÇÃO MANUAL, PREPARO DE FUNDO DE VALA E REATERRO COMPACTADO. AF_06/2022</t>
  </si>
  <si>
    <t>486,39</t>
  </si>
  <si>
    <t>COMPOSIÇÃO PARAMÉTRICA DE LIGAÇÃO PREDIAL DE ÁGUA, REDE DN 50 MM, RAMAL PREDIAL DE 20 MM, L = 6,0 M, LARGURA DA VALA = 0,65 M; COM COLAR DE TOMADA DE PVC; ESCAVAÇÃO MANUAL, PREPARO DE FUNDO DE VALA E REATERRO COMPACTADO. AF_06/2022</t>
  </si>
  <si>
    <t>661,69</t>
  </si>
  <si>
    <t>CURVA LONGA, 90 GRAUS, PVC OCRE, JUNTA ELÁSTICA, DN 100 MM, PARA COLETOR PREDIAL DE ESGOTO. AF_06/2022</t>
  </si>
  <si>
    <t>75,74</t>
  </si>
  <si>
    <t>CURVA LONGA, 45 GRAUS, PVC OCRE, JUNTA ELÁSTICA, DN 100 MM, PARA COLETOR PREDIAL DE ESGOTO. AF_06/2022</t>
  </si>
  <si>
    <t>72,20</t>
  </si>
  <si>
    <t>CURVA LONGA, 90 GRAUS, PVC OCRE, JUNTA ELÁSTICA, DN 150 MM, PARA COLETOR PREDIAL DE ESGOTO. AF_06/2022</t>
  </si>
  <si>
    <t>179,72</t>
  </si>
  <si>
    <t>CURVA LONGA, 45 GRAUS, PVC OCRE, JUNTA ELÁSTICA, DN 150 MM, PARA COLETOR PREDIAL DE ESGOTO. AF_06/2022</t>
  </si>
  <si>
    <t>153,05</t>
  </si>
  <si>
    <t>TÊ, PVC OCRE, JUNTA ELÁSTICA, DN 200 MM, PARA COLETOR PREDIAL DE ESGOTO. AF_06/2022</t>
  </si>
  <si>
    <t>284,99</t>
  </si>
  <si>
    <t>SELIM, PVC OCRE, COM TRAVA, DN 125 X 100 MM OU 150 X 100 MM, PARA COLETOR PREDIAL DE ESGOTO. AF_06/2022</t>
  </si>
  <si>
    <t>50,89</t>
  </si>
  <si>
    <t>PLUG, PVC OCRE, JUNTA ELÁSTICA, DN 100 MM, PARA COLETOR PREDIAL DE ESGOTO. AF_06/2022</t>
  </si>
  <si>
    <t>PLUG, PVC OCRE, JUNTA ELÁSTICA, DN 150 MM, PARA COLETOR PREDIAL DE ESGOTO. AF_06/2022</t>
  </si>
  <si>
    <t>74,93</t>
  </si>
  <si>
    <t>CAP, PVC OCRE, JUNTA ELÁSTICA, DN 150 MM, PARA COLETOR PREDIAL DE ESGOTO. AF_06/2022</t>
  </si>
  <si>
    <t>84,98</t>
  </si>
  <si>
    <t>TUBO, PVC OCRE, JUNTA ELÁSTICA, DN 100 MM, PARA COLETOR PREDIAL DE ESGOTO. AF_06/2022</t>
  </si>
  <si>
    <t>TUBO, PVC OCRE, JUNTA ELÁSTICA, DN 150 MM, PARA COLETOR PREDIAL DE ESGOTO. AF_06/2022</t>
  </si>
  <si>
    <t>101,28</t>
  </si>
  <si>
    <t>COMPOSIÇÃO PARAMÉTRICA DE LIGAÇÃO PREDIAL DE ESGOTO, REDE DN 150 MM, COLETOR PREDIAL DN 100 MM, L = 2,0 M, LARGURA DA VALA = 0,65 M; COM SELIM E CURVA 90 GRAUS; ESCAVAÇÃO MECANIZADA, PREPARO DE FUNDO DE VALA E REATERRO COMPACTADO. AF_06/2022</t>
  </si>
  <si>
    <t>373,16</t>
  </si>
  <si>
    <t>COMPOSIÇÃO PARAMÉTRICA DE LIGAÇÃO PREDIAL DE ESGOTO, REDE DN 150 MM, COLETOR PREDIAL DN 100 MM, L = 4,0 M, LARGURA DA VALA = 0,65 M; COM SELIM E CURVA 90 GRAUS; ESCAVAÇÃO MECANIZADA, PREPARO DE FUNDO DE VALA E REATERRO COMPACTADO. AF_06/2022</t>
  </si>
  <si>
    <t>571,93</t>
  </si>
  <si>
    <t>COMPOSIÇÃO PARAMÉTRICA DE LIGAÇÃO PREDIAL DE ESGOTO, REDE DN 150 MM, COLETOR PREDIAL DN 100 MM, L = 6,0 M, LARGURA DA VALA = 0,65 M; COM SELIM E CURVA 90 GRAUS; ESCAVAÇÃO MECANIZADA, PREPARO DE FUNDO DE VALA E REATERRO COMPACTADO. AF_06/2022</t>
  </si>
  <si>
    <t>771,99</t>
  </si>
  <si>
    <t>COMPOSIÇÃO PARAMÉTRICA DE LIGAÇÃO PREDIAL DE ESGOTO, REDE DN 150 MM, COLETOR PREDIAL DN 100 MM, L = 2,0 M, LARGURA DA VALA = 0,65 M; COM SELIM E CURVA 90 GRAUS; ESCAVAÇÃO MANUAL, PREPARO DE FUNDO DE VALA E REATERRO COMPACTADO. AF_06/2022</t>
  </si>
  <si>
    <t>566,88</t>
  </si>
  <si>
    <t>COMPOSIÇÃO PARAMÉTRICA DE LIGAÇÃO PREDIAL DE ESGOTO, REDE DN 150 MM, COLETOR PREDIAL DN 100 MM, L = 4,0 M, LARGURA DA VALA = 0,65 M; COM SELIM E CURVA 90 GRAUS; ESCAVAÇÃO MANUAL, PREPARO DE FUNDO DE VALA E REATERRO COMPACTADO. AF_06/2022</t>
  </si>
  <si>
    <t>894,68</t>
  </si>
  <si>
    <t>COMPOSIÇÃO PARAMÉTRICA DE LIGAÇÃO PREDIAL DE ESGOTO, REDE DN 150 MM, COLETOR PREDIAL DN 100 MM, L = 6,0 M, LARGURA DA VALA = 0,65 M; COM SELIM E CURVA 90 GRAUS; ESCAVAÇÃO MANUAL, PREPARO DE FUNDO DE VALA E REATERRO COMPACTADO. AF_06/2022</t>
  </si>
  <si>
    <t>1.226,12</t>
  </si>
  <si>
    <t>ESCAVAÇÃO MECANIZADA PARA BLOCO DE COROAMENTO OU SAPATA COM RETROESCAVADEIRA (SEM ESCAVAÇÃO PARA COLOCAÇÃO DE FÔRMAS). AF_06/2017</t>
  </si>
  <si>
    <t>121,54</t>
  </si>
  <si>
    <t>ESCAVAÇÃO MECANIZADA PARA BLOCO DE COROAMENTO OU SAPATA COM RETROESCAVADEIRA (INCLUINDO ESCAVAÇÃO PARA COLOCAÇÃO DE FÔRMAS). AF_06/2017</t>
  </si>
  <si>
    <t>50,42</t>
  </si>
  <si>
    <t>ESCAVAÇÃO MANUAL PARA BLOCO DE COROAMENTO OU SAPATA (SEM ESCAVAÇÃO PARA COLOCAÇÃO DE FÔRMAS). AF_06/2017</t>
  </si>
  <si>
    <t>194,15</t>
  </si>
  <si>
    <t>ESCAVAÇÃO MANUAL PARA BLOCO DE COROAMENTO OU SAPATA (INCLUINDO ESCAVAÇÃO PARA COLOCAÇÃO DE FÔRMAS). AF_06/2017</t>
  </si>
  <si>
    <t>123,92</t>
  </si>
  <si>
    <t>ESCAVAÇÃO MECANIZADA PARA VIGA BALDRAME COM MINI-ESCAVADEIRA (SEM ESCAVAÇÃO PARA COLOCAÇÃO DE FÔRMAS). AF_06/2017</t>
  </si>
  <si>
    <t>238,96</t>
  </si>
  <si>
    <t>ESCAVAÇÃO MECANIZADA PARA VIGA BALDRAME COM MINI-ESCAVADEIRA (INCLUINDO ESCAVAÇÃO PARA COLOCAÇÃO DE FÔRMAS). AF_06/2017</t>
  </si>
  <si>
    <t>55,51</t>
  </si>
  <si>
    <t>ESCAVAÇÃO MANUAL DE VALA PARA VIGA BALDRAME (SEM ESCAVAÇÃO PARA COLOCAÇÃO DE FÔRMAS). AF_06/2017</t>
  </si>
  <si>
    <t>392,01</t>
  </si>
  <si>
    <t>ESCAVAÇÃO MANUAL DE VALA PARA VIGA BALDRAME (INCLUINDO ESCAVAÇÃO PARA COLOCAÇÃO DE FÔRMAS). AF_06/2017</t>
  </si>
  <si>
    <t>162,70</t>
  </si>
  <si>
    <t>FABRICAÇÃO, MONTAGEM E DESMONTAGEM DE FÔRMA PARA BLOCO DE COROAMENTO, EM MADEIRA SERRADA, E=25 MM, 1 UTILIZAÇÃO. AF_06/2017</t>
  </si>
  <si>
    <t>283,89</t>
  </si>
  <si>
    <t>ESCAVAÇÃO HORIZONTAL EM SOLO DE 1A CATEGORIA COM TRATOR DE ESTEIRAS (100HP/LÂMINA: 2,19M3). AF_07/2020</t>
  </si>
  <si>
    <t>ESCAVAÇÃO HORIZONTAL EM SOLO DE 1A CATEGORIA COM TRATOR DE ESTEIRAS (150HP/LÂMINA: 3,18M3). AF_07/2020</t>
  </si>
  <si>
    <t>4,30</t>
  </si>
  <si>
    <t>ESCAVAÇÃO HORIZONTAL EM SOLO DE 1A CATEGORIA COM TRATOR DE ESTEIRAS (170HP/LÂMINA: 5,20M3). AF_07/2020</t>
  </si>
  <si>
    <t>2,66</t>
  </si>
  <si>
    <t>ESCAVAÇÃO HORIZONTAL EM SOLO DE 1A CATEGORIA COM TRATOR DE ESTEIRAS (347HP/LÂMINA: 8,70M3). AF_07/2020</t>
  </si>
  <si>
    <t>3,79</t>
  </si>
  <si>
    <t>ESCAVAÇÃO HORIZONTAL EM SOLO DE 1A CATEGORIA COM TRATOR DE ESTEIRAS (125HP/LÂMINA: 2,70M3). AF_07/2020</t>
  </si>
  <si>
    <t>4,43</t>
  </si>
  <si>
    <t>ESCAVAÇÃO HORIZONTAL, INCLUINDO ESCARIFICAÇÃO EM SOLO DE 2A CATEGORIA COM TRATOR DE ESTEIRAS (100HP/LÂMINA: 2,19M3). AF_07/2020</t>
  </si>
  <si>
    <t>9,91</t>
  </si>
  <si>
    <t>ESCAVAÇÃO HORIZONTAL, INCLUINDO ESCARIFICAÇÃO EM SOLO DE 2A CATEGORIA COM TRATOR DE ESTEIRAS (150HP/LÂMINA: 3,18M3). AF_07/2020</t>
  </si>
  <si>
    <t>8,23</t>
  </si>
  <si>
    <t>ESCAVAÇÃO HORIZONTAL, INCLUINDO ESCARIFICAÇÃO EM SOLO DE 2A CATEGORIA COM TRATOR DE ESTEIRAS (170HP/LÂMINA: 5,20M3). AF_07/2020</t>
  </si>
  <si>
    <t>ESCAVAÇÃO HORIZONTAL, INCLUINDO ESCARIFICAÇÃO EM SOLO DE 2A CATEGORIA COM TRATOR DE ESTEIRAS (347HP/LÂMINA: 8,70M3). AF_07/2020</t>
  </si>
  <si>
    <t>7,24</t>
  </si>
  <si>
    <t>ESCAVAÇÃO HORIZONTAL, INCLUINDO ESCARIFICAÇÃO EM SOLO DE 2A CATEGORIA COM TRATOR DE ESTEIRAS (125HP/LÂMINA: 2,70M3). AF_07/2020</t>
  </si>
  <si>
    <t>8,44</t>
  </si>
  <si>
    <t>ESCAVAÇÃO HORIZONTAL, INCLUINDO CARGA E DESCARGA EM SOLO DE 1A CATEGORIA COM TRATOR DE ESTEIRAS (100HP/LÂMINA: 2,19M3). AF_07/2020</t>
  </si>
  <si>
    <t>17,08</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</si>
  <si>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</si>
  <si>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</si>
  <si>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</si>
  <si>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</si>
  <si>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16,31</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</si>
  <si>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</si>
  <si>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</si>
  <si>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</si>
  <si>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</si>
  <si>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</si>
  <si>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</si>
  <si>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</si>
  <si>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16,89</t>
  </si>
  <si>
    <t>ESCAVAÇÃO HORIZONTAL, INCLUINDO CARGA, DESCARGA E TRANSPORTE EM SOLO DE 1A CATEGORIA COM TRATOR DE ESTEIRAS (170HP/LÂMINA: 5,20M3) E CAMINHÃO BASCULANTE DE 10M3, DMT ATÉ 200M. AF_07/2020</t>
  </si>
  <si>
    <t>15,25</t>
  </si>
  <si>
    <t>ESCAVAÇÃO HORIZONTAL, INCLUINDO CARGA, DESCARGA E TRANSPORTE EM SOLO DE 1A CATEGORIA COM TRATOR DE ESTEIRAS (347HP/LÂMINA: 8,70M3) E CAMINHÃO BASCULANTE DE 10M3, DMT ATÉ 200M. AF_07/2020</t>
  </si>
  <si>
    <t>16,38</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</si>
  <si>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</si>
  <si>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</si>
  <si>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</si>
  <si>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</si>
  <si>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</si>
  <si>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</si>
  <si>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</si>
  <si>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</si>
  <si>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16,32</t>
  </si>
  <si>
    <t>ESCAVAÇÃO HORIZONTAL, INCLUINDO CARGA, DESCARGA E TRANSPORTE EM SOLO DE 1A CATEGORIA COM TRATOR DE ESTEIRAS (170HP/LÂMINA: 5,20M3) E CAMINHÃO BASCULANTE DE 14M3, DMT ATÉ 200M. AF_07/2020</t>
  </si>
  <si>
    <t>14,68</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</si>
  <si>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</si>
  <si>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</si>
  <si>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</si>
  <si>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22,41</t>
  </si>
  <si>
    <t>ESCAVAÇÃO HORIZONTAL, INCLUINDO ESCARIFICAÇÃO, CARGA, DESCARGA E TRANSPORTE EM SOLO DE 2A CATEGORIA COM TRATOR DE ESTEIRAS (150HP/LÂMINA: 3,18M3) E CAMINHÃO BASCULANTE DE 14M3, DMT ATÉ 200M. AF_07/2020</t>
  </si>
  <si>
    <t>20,73</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</si>
  <si>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</si>
  <si>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</si>
  <si>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19,74</t>
  </si>
  <si>
    <t>ESCAVAÇÃO HORIZONTAL, INCLUINDO ESCARIFICAÇÃO, CARGA, DESCARGA E TRANSPORTE EM SOLO DE 2A CATEGORIA COM TRATOR DE ESTEIRAS (125HP/LÂMINA: 2,70M3) E CAMINHÃO BASCULANTE DE 14M3, DMT ATÉ 200M. AF_07/2020</t>
  </si>
  <si>
    <t>20,94</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</si>
  <si>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</si>
  <si>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</si>
  <si>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11,09</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</si>
  <si>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</si>
  <si>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</si>
  <si>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</si>
  <si>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</si>
  <si>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19,16</t>
  </si>
  <si>
    <t>ESCAVAÇÃO VERTICAL PARA  EDIFICAÇÃO, COM CARGA, DESCARGA E TRANSPORTE DE SOLO DE 1ª CATEGORIA, COM ESCAVADEIRA HIDRÁULICA (CAÇAMBA: 0,8 M³ / 111 HP), FROTA DE 5 CAMINHÕES BASCULANTES DE 14 M³, DMT DE 3 KM E VELOCIDADE MÉDIA 20 KM/H. AF_05/2020</t>
  </si>
  <si>
    <t>ESCAVAÇÃO VERTICAL PARA  EDIFICAÇÃO, COM CARGA, DESCARGA E TRANSPORTE DE SOLO DE 1ª CATEGORIA, COM ESCAVADEIRA HIDRÁULICA (CAÇAMBA: 0,8 M³ / 111 HP), FROTA DE 6 CAMINHÕES BASCULANTES DE 14 M³, DMT DE 4 KM E VELOCIDADE MÉDIA 22 KM/H. AF_05/2020</t>
  </si>
  <si>
    <t>25,15</t>
  </si>
  <si>
    <t>ESCAVAÇÃO VERTICAL PARA  EDIFICAÇÃO, COM CARGA, DESCARGA E TRANSPORTE DE SOLO DE 1ª CATEGORIA, COM ESCAVADEIRA HIDRÁULICA (CAÇAMBA: 0,8 M³ / 111 HP), FROTA DE 7 CAMINHÕES BASCULANTES DE 14 M³, DMT DE 6 KM E VELOCIDADE MÉDIA 22 KM/H. AF_05/2020</t>
  </si>
  <si>
    <t>30,17</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</si>
  <si>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</si>
  <si>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</si>
  <si>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18,00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</si>
  <si>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</si>
  <si>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</si>
  <si>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</si>
  <si>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26,63</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</si>
  <si>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</si>
  <si>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</si>
  <si>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</si>
  <si>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</si>
  <si>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</si>
  <si>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28,77</t>
  </si>
  <si>
    <t>ESCAVAÇÃO VERTICAL PARA  EDIFICAÇÃO, COM CARGA, DESCARGA E TRANSPORTE DE SOLO DE 1ª CATEGORIA, COM ESCAVADEIRA HIDRÁULICA (CAÇAMBA: 1,2 M³ / 155 HP), FROTA DE 5 CAMINHÕES BASCULANTES DE 18 M³, DMT DE 1,5 KM E VELOCIDADE MÉDIA 18 KM/H. AF_05/2020</t>
  </si>
  <si>
    <t>15,50</t>
  </si>
  <si>
    <t>ESCAVAÇÃO VERTICAL PARA  EDIFICAÇÃO, COM CARGA, DESCARGA E TRANSPORTE DE SOLO DE 1ª CATEGORIA, COM ESCAVADEIRA HIDRÁULICA (CAÇAMBA: 1,2 M³ / 155 HP), FROTA DE 5 CAMINHÕES BASCULANTES DE 18 M³, DMT DE 2 KM E VELOCIDADE MÉDIA 19 KM/H. AF_05/2020</t>
  </si>
  <si>
    <t>16,23</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</si>
  <si>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</si>
  <si>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</si>
  <si>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19,91</t>
  </si>
  <si>
    <t>ESCAVAÇÃO VERTICAL PARA  EDIFICAÇÃO, COM CARGA, DESCARGA E TRANSPORTE DE SOLO DE 1ª CATEGORIA, COM ESCAVADEIRA HIDRÁULICA (CAÇAMBA: 1,2 M³ / 155 HP), FROTA DE 8 CAMINHÕES BASCULANTES DE 18 M³, DMT DE 6 KM E VELOCIDADE MÉDIA 22 KM/H. AF_05/2020</t>
  </si>
  <si>
    <t>25,13</t>
  </si>
  <si>
    <t>ESCAVAÇÃO VERTICAL PARA INFRAESTRUTURA, COM CARGA, DESCARGA E TRANSPORTE DE SOLO DE 1ª CATEGORIA, COM ESCAVADEIRA HIDRÁULICA (CAÇAMBA: 0,8 M³ / 111 HP), FROTA DE 3 CAMINHÕES BASCULANTES DE 14 M³, DMT ATÉ 1 KM E VELOCIDADE MÉDIA14 KM/H. AF_05/2020</t>
  </si>
  <si>
    <t>11,49</t>
  </si>
  <si>
    <t>ESCAVAÇÃO VERTICAL PARA INFRAESTRUTURA, COM CARGA, DESCARGA E TRANSPORTE DE SOLO DE 1ª CATEGORIA, COM ESCAVADEIRA HIDRÁULICA (CAÇAMBA: 0,8 M³ / 111 HP), FROTA DE 3 CAMINHÕES BASCULANTES DE 18 M³, DMT ATÉ 1 KM E VELOCIDADE MÉDIA14 KM/H. AF_05/2020</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</si>
  <si>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</si>
  <si>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</si>
  <si>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8,93</t>
  </si>
  <si>
    <t>ESCAVAÇÃO VERTICAL PARA INFRAESTRUTURA, COM CARGA, DESCARGA E TRANSPORTE DE SOLO DE 1ª CATEGORIA, COM ESCAVADEIRA HIDRÁULICA (CAÇAMBA: 0,8 M³ / 111HP), FROTA DE 5 CAMINHÕES BASCULANTES DE 14 M³, DMT DE 1,5 KM E VELOCIDADE MÉDIA18 KM/H. AF_05/2020</t>
  </si>
  <si>
    <t>17,71</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</si>
  <si>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</si>
  <si>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</si>
  <si>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21,56</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</si>
  <si>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</si>
  <si>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</si>
  <si>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</si>
  <si>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</si>
  <si>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16,09</t>
  </si>
  <si>
    <t>ESCAVAÇÃO VERTICAL PARA INFRAESTRUTURA, COM CARGA, DESCARGA E TRANSPORTE DE SOLO DE 1ª CATEGORIA, COM ESCAVADEIRA HIDRÁULICA (CAÇAMBA: 0,8 M³ / 111HP), FROTA DE 5 CAMINHÕES BASCULANTES DE 18 M³, DMT DE 3 KM E VELOCIDADE MÉDIA 20 KM/H. AF_05/2020</t>
  </si>
  <si>
    <t>18,84</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</si>
  <si>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</si>
  <si>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</si>
  <si>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</si>
  <si>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</si>
  <si>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17,10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</si>
  <si>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</si>
  <si>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</si>
  <si>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22,02</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</si>
  <si>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</si>
  <si>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</si>
  <si>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</si>
  <si>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</si>
  <si>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17,61</t>
  </si>
  <si>
    <t>ESCAVAÇÃO VERTICAL PARA INFRAESTRUTURA, COM CARGA, DESCARGA E TRANSPORTE DE SOLO DE 1ª CATEGORIA, COM ESCAVADEIRA HIDRÁULICA (CAÇAMBA: 1,2 M³ / 155HP), FROTA DE 7 CAMINHÕES BASCULANTES DE 18 M³, DMT DE 4 KM E VELOCIDADE MÉDIA 22 KM/H. AF_05/2020</t>
  </si>
  <si>
    <t>19,09</t>
  </si>
  <si>
    <t>ESCAVAÇÃO VERTICAL PARA INFRAESTRUTURA, COM CARGA, DESCARGA E TRANSPORTE DE SOLO DE 1ª CATEGORIA, COM ESCAVADEIRA HIDRÁULICA (CAÇAMBA: 1,2 M³ / 155HP), FROTA DE 9 CAMINHÕES BASCULANTES DE 18 M³, DMT DE 6 KM E VELOCIDADE MÉDIA 22 KM/H. AF_05/2020</t>
  </si>
  <si>
    <t>23,99</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</si>
  <si>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</si>
  <si>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1,2 M³ / 155HP), FROTA DE 3 CAMINHÕES BASCULANTES DE 10 M³, DMT ATÉ 1 KM E VELOCIDADE MÉDIA 14 KM/H. AF_05/2020</t>
  </si>
  <si>
    <t>12,02</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</si>
  <si>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</si>
  <si>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</si>
  <si>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ESCAVAÇÃO VERTICAL PARA  EDIFICAÇÃO, COM CARGA, DESCARGA E TRANSPORTE DE SOLO DE 1ª CATEGORIA, COM ESCAVADEIRA HIDRÁULICA (CAÇAMBA: 0,8 M³ / 111HP), FROTA DE 6 CAMINHÕES BASCULANTES DE 10 M³, DMT DE 3 KM E VELOCIDADE MÉDIA 20 KM/H. AF_05/2020</t>
  </si>
  <si>
    <t>25,63</t>
  </si>
  <si>
    <t>ESCAVAÇÃO VERTICAL PARA  EDIFICAÇÃO, COM CARGA, DESCARGA E TRANSPORTE DE SOLO DE 1ª CATEGORIA, COM ESCAVADEIRA HIDRÁULICA (CAÇAMBA: 0,8 M³ / 111HP), FROTA DE 7 CAMINHÕES BASCULANTES DE 10 M³, DMT DE 4 KM E VELOCIDADE MÉDIA 22 KM/H. AF_05/2020</t>
  </si>
  <si>
    <t>28,56</t>
  </si>
  <si>
    <t>ESCAVAÇÃO VERTICAL PARA  EDIFICAÇÃO, COM CARGA, DESCARGA E TRANSPORTE DE SOLO DE 1ª CATEGORIA, COM ESCAVADEIRA HIDRÁULICA (CAÇAMBA: 0,8 M³ / 111HP), FROTA DE 9 CAMINHÕES BASCULANTES DE 10 M³, DMT DE 6 KM E VELOCIDADE MÉDIA 22 KM/H. AF_05/2020</t>
  </si>
  <si>
    <t>35,67</t>
  </si>
  <si>
    <t>ESCAVAÇÃO VERTICAL PARA  EDIFICAÇÃO, COM CARGA, DESCARGA E TRANSPORTE DE SOLO DE 1ª CATEGORIA, COM ESCAVADEIRA HIDRÁULICA (CAÇAMBA: 1,2 M³ / 155HP), FROTA DE 6 CAMINHÕES BASCULANTES DE 10 M³, DMT DE 1,5 KM E VELOCIDADE MÉDIA 18 KM/H. AF_05/2020</t>
  </si>
  <si>
    <t>19,93</t>
  </si>
  <si>
    <t>ESCAVAÇÃO VERTICAL PARA  EDIFICAÇÃO, COM CARGA, DESCARGA E TRANSPORTE DE SOLO DE 1ª CATEGORIA, COM ESCAVADEIRA HIDRÁULICA (CAÇAMBA: 1,2 M³ / 155HP), FROTA DE 6 CAMINHÕES BASCULANTES DE 10 M³, DMT DE 2 KM E VELOCIDADE MÉDIA 19 KM/H. AF_05/2020</t>
  </si>
  <si>
    <t>20,88</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</si>
  <si>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</si>
  <si>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</si>
  <si>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26,75</t>
  </si>
  <si>
    <t>ESCAVAÇÃO VERTICAL PARA  EDIFICAÇÃO, COM CARGA, DESCARGA E TRANSPORTE DE SOLO DE 1ª CATEGORIA, COM ESCAVADEIRA HIDRÁULICA (CAÇAMBA: 1,2 M³ / 155HP), FROTA DE 10 CAMINHÕES BASCULANTES DE 10 M³, DMT DE 6 KM E VELOCIDADE MÉDIA 22 KM/H. AF_05/2020</t>
  </si>
  <si>
    <t>ESCAVAÇÃO VERTICAL PARA INFRAESTRUTURA, COM CARGA, DESCARGA E TRANSPORTE DE SOLO DE 1ª CATEGORIA, COM ESCAVADEIRA HIDRÁULICA (CAÇAMBA: 0,8 M³ / 111HP), FROTA DE 3 CAMINHÕES BASCULANTES DE 10 M³, DMT ATÉ 1 KM E VELOCIDADE MÉDIA14 KM/H. AF_05/2020</t>
  </si>
  <si>
    <t>12,16</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</si>
  <si>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</si>
  <si>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</si>
  <si>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18,99</t>
  </si>
  <si>
    <t>ESCAVAÇÃO VERTICAL PARA INFRAESTRUTURA, COM CARGA, DESCARGA E TRANSPORTE DE SOLO DE 1ª CATEGORIA, COM ESCAVADEIRA HIDRÁULICA (CAÇAMBA: 0,8 M³ / 111HP), FROTA DE 6 CAMINHÕES BASCULANTES DE 10 M³, DMT DE 2 KM E VELOCIDADE MÉDIA 19 KM/H. AF_05/2020</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</si>
  <si>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</si>
  <si>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</si>
  <si>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ESCAVAÇÃO VERTICAL PARA INFRAESTRUTURA, COM CARGA, DESCARGA E TRANSPORTE DE SOLO DE 1ª CATEGORIA, COM ESCAVADEIRA HIDRÁULICA (CAÇAMBA: 0,8 M³ / 111HP), FROTA DE 10 CAMINHÕES BASCULANTES DE 10 M³, DMT DE 6 KM E VELOCIDADE MÉDIA22 KM/H. AF_05/2020</t>
  </si>
  <si>
    <t>33,94</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</si>
  <si>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</si>
  <si>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7 CAMINHÕES BASCULANTES DE 10 M³, DMT DE 2 KM E VELOCIDADE MÉDIA 19 KM/H. AF_05/2020</t>
  </si>
  <si>
    <t>20,08</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</si>
  <si>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</si>
  <si>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9 CAMINHÕES BASCULANTES DE 10 M³, DMT DE 4 KM E VELOCIDADE MÉDIA 22 KM/H. AF_05/2020</t>
  </si>
  <si>
    <t>25,59</t>
  </si>
  <si>
    <t>ESCAVAÇÃO VERTICAL PARA INFRAESTRUTURA, COM CARGA, DESCARGA E TRANSPORTE DE SOLO DE 1ª CATEGORIA, COM ESCAVADEIRA HIDRÁULICA (CAÇAMBA: 1,2 M³ / 155HP), FROTA DE 12 CAMINHÕES BASCULANTES DE 10 M³, DMT DE 6 KM E VELOCIDADE MÉDIA22 KM/H. AF_05/2020</t>
  </si>
  <si>
    <t>32,76</t>
  </si>
  <si>
    <t>DESMONTE DE MATERIAL DE 3ª CATEGORIA (BLOCOS DE ROCHAS OU MATACOS), COM MARTELETE PNEUMÁTICO MANUAL  EXCLUSIVE CARGA E TRANSPORTE. AF_03/2021</t>
  </si>
  <si>
    <t>173,84</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</si>
  <si>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</si>
  <si>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</si>
  <si>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28,32</t>
  </si>
  <si>
    <t>RETIRADA DE MATERIAL DE 3ª CATEGORIA (APÓS ESCAVAÇÃO/DESMONTE) EM VALAS, COM RETROESCAVADEIRA - EXCLUSIVE CARGA E TRANSPORTE. AF_03/2021</t>
  </si>
  <si>
    <t>42,20</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</si>
  <si>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</si>
  <si>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</si>
  <si>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12,42</t>
  </si>
  <si>
    <t>ESCAVAÇÃO MECANIZADA DE VALA COM PROF. MAIOR QUE 3,0 M ATÉ 4,5 M(MÉDIA MONTANTE E JUSANTE/UMA COMPOSIÇÃO POR TRECHO), ESCAVADEIRA (0,8 M3), LARG. MENOR QUE 1,5 M, EM SOLO DE 1A CATEGORIA, EM LOCAIS COM ALTO NÍVEL DE INTERFERÊNCIA. AF_02/2021</t>
  </si>
  <si>
    <t>11,73</t>
  </si>
  <si>
    <t>ESCAVAÇÃO MECANIZADA DE VALA COM PROF. DE 3,0 M ATÉ 4,5 M(MÉDIA MONTANTE E JUSANTE/UMA COMPOSIÇÃO POR TRECHO), ESCAVADEIRA (1,2 M3), LARG. DE 1,5 M A 2,5 M, EM SOLO DE 1A CATEGORIA, EM LOCAIS COM ALTO NÍVEL DE INTERFERÊNCIA. AF_02/2021</t>
  </si>
  <si>
    <t>10,55</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</si>
  <si>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</si>
  <si>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</si>
  <si>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</si>
  <si>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6,85</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</si>
  <si>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</si>
  <si>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</si>
  <si>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5,81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</si>
  <si>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</si>
  <si>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</si>
  <si>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</si>
  <si>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15,13</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</si>
  <si>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</si>
  <si>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</si>
  <si>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13,61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</si>
  <si>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</si>
  <si>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</si>
  <si>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8,36</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</si>
  <si>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</si>
  <si>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</si>
  <si>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MANUAL DE VALA COM PROFUNDIDADE MENOR OU IGUAL A 1,30 M. AF_02/2021</t>
  </si>
  <si>
    <t>107,28</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</si>
  <si>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</si>
  <si>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</si>
  <si>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</si>
  <si>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11,00</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</si>
  <si>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</si>
  <si>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</si>
  <si>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6,29</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</si>
  <si>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</si>
  <si>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</si>
  <si>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</si>
  <si>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14,23</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</si>
  <si>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</si>
  <si>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</si>
  <si>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</si>
  <si>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12,67</t>
  </si>
  <si>
    <t>ESCAVAÇÃO MECANIZADA DE VALA COM PROF. MAIOR QUE 1,5 M ATÉ 3,0 M (MÉDIA MONTANTE E JUSANTE/UMA COMPOSIÇÃO POR TRECHO),COM ESCAVADEIRA (1,2 M3),LARG. DE 1,5 M A 2,5 M, EM SOLO MOLE, EM LOCAIS COM ALTO NÍVEL DE INTERFERÊNCIA. AF_02/2021</t>
  </si>
  <si>
    <t>12,24</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</si>
  <si>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</si>
  <si>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</si>
  <si>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</si>
  <si>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</si>
  <si>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7,84</t>
  </si>
  <si>
    <t>ESCAVAÇÃO MECANIZADA DE VALA COM PROF. MAIOR QUE 1,5 M E ATÉ 3,0 M (MÉDIA MONTANTE E JUSANTE/UMA COMPOSIÇÃO POR TRECHO), ESCAVADEIRA (0,8 M3), LARG. MENOR QUE 1,5 M, EM SOLO MOLE, LOCAIS COM BAIXO NÍVEL DE INTERFERÊNCIA. AF_02/2021</t>
  </si>
  <si>
    <t>7,61</t>
  </si>
  <si>
    <t>ESCAVAÇÃO MECANIZADA DE VALA COM PROF.MAIOR QUE 3,0 M ATÉ 4,5 M (MÉDIA MONTANTE E JUSANTE/UMA COMPOSIÇÃO POR TRECHO), ESCAVADEIRA (0,8 M3), LARG. MENOR QUE 1,5 M, EM SOLO MOLE, LOCAIS COM BAIXO NÍVEL DE INTERFERÊNCIA. AF_02/2021</t>
  </si>
  <si>
    <t>7,20</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</si>
  <si>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</si>
  <si>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</si>
  <si>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</si>
  <si>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</si>
  <si>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6,33</t>
  </si>
  <si>
    <t>ESCAVAÇÃO MECANIZADA DE VALA COM PROF. ATÉ 1,5 M (MÉDIA MONTANTE E JUSANTE/UMA COMPOSIÇÃO POR TRECHO), RETROESCAV. (0,26 M3), LARG. MENOR QUE 0,8 M, EM SOLO MOLE, EM LOCAIS COM ALTO NÍVEL DE INTERFERÊNCIA. AF_02/2021</t>
  </si>
  <si>
    <t>19,80</t>
  </si>
  <si>
    <t>ESCAVAÇÃO MECANIZADA DE VALA COM PROF. ATÉ 1,5 M (MÉDIA MONTANTE E JUSANTE/UMA COMPOSIÇÃO POR TRECHO), RETROESCAV. (0,26 M3), LARG. DE 0,8 M A 1,5 M, EM SOLO MOLE, EM LOCAIS COM ALTO NÍVEL DE INTERFERÊNCIA. AF_02/2021</t>
  </si>
  <si>
    <t>16,82</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</si>
  <si>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</si>
  <si>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</si>
  <si>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</si>
  <si>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10,92</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</si>
  <si>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</si>
  <si>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</si>
  <si>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9,16</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</si>
  <si>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</si>
  <si>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</si>
  <si>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</si>
  <si>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</si>
  <si>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</si>
  <si>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</si>
  <si>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14,25</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</si>
  <si>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</si>
  <si>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</si>
  <si>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</si>
  <si>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</si>
  <si>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</si>
  <si>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</si>
  <si>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8,55</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</si>
  <si>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</si>
  <si>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</si>
  <si>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7,87</t>
  </si>
  <si>
    <t>ESCAVAÇÃO MECANIZADA DE VALA COM PROF. MAIOR QUE 1,5 M ATÉ 3,0 M (MÉDIA MONTANTE E JUSANTE/UMA COMPOSIÇÃO POR TRECHO),COM ESCAVADEIRA (1,2 M3),LARG. DE 1,5 M A 2,5 M, EM SOLO DE 2A CATEGORIA, LOCAIS COM BAIXO NÍVEL DE INTERFERÊNCIA. AF_02/2021</t>
  </si>
  <si>
    <t>7,59</t>
  </si>
  <si>
    <t>ESCAVAÇÃO MECANIZADA DE VALA COM PROF. MAIOR QUE 3,0 M ATÉ 4,5 M (MÉDIA MONTANTE E JUSANTE/UMA COMPOSIÇÃO POR TRECHO), ESCAVADEIRA (1,2 M3), LARG. DE 1,5 M A 2,5 M, EM SOLO DE 2A CATEGORIA, LOCAIS COM BAIXO NÍVEL DE INTERFERÊNCIA. AF_02/2021</t>
  </si>
  <si>
    <t>7,28</t>
  </si>
  <si>
    <t>ESCAVAÇÃO MECANIZADA DE VALA COM PROF. MAIOR QUE 4,5 M ATÉ 6,0 M (MÉDIA MONTANTE E JUSANTE/UMA COMPOSIÇÃO POR TRECHO), ESCAVADEIRA (1,2 M3), LARG. DE 1,5 M A 2,5 M, EM SOLO DE 2A CATEGORIA, LOCAIS COM BAIXO NÍVEL DE INTERFERÊNCIA. AF_02/2021</t>
  </si>
  <si>
    <t>7,13</t>
  </si>
  <si>
    <t>ESCAVAÇÃO MECANIZADA DE VALA COM PROF. ATÉ 1,5 M (MÉDIA MONTANTE E JUSANTE/UMA COMPOSIÇÃO POR TRECHO), RETROESCAV. (0,26 M3), LARG. MENOR QUE 0,8 M, EM SOLO DE 2A CATEGORIA, EM LOCAIS COM ALTO NÍVEL DE INTERFERÊNCIA. AF_02/2021</t>
  </si>
  <si>
    <t>22,28</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</si>
  <si>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</si>
  <si>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</si>
  <si>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18,69</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</si>
  <si>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</si>
  <si>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</si>
  <si>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</si>
  <si>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10,45</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</si>
  <si>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</si>
  <si>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</si>
  <si>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9,39</t>
  </si>
  <si>
    <t>ATERRO MECANIZADO DE VALA COM ESCAVADEIRA HIDRÁULICA (CAPACIDADE DA CAÇAMBA: 0,8 M³ / POTÊNCIA: 111 HP), LARGURA ATÉ 2,5 M, PROFUNDIDADE ATÉ 1,5 M, COM SOLO ARGILO-ARENOSO. AF_08/2023</t>
  </si>
  <si>
    <t>77,10</t>
  </si>
  <si>
    <t>ATERRO MECANIZADO DE VALA COM ESCAVADEIRA HIDRÁULICA (CAPACIDADE DA CAÇAMBA: 0,8 M³ / POTÊNCIA: 111 HP), LARGURA ATÉ 2,5 M, PROFUNDIDADE DE 1,5 A 3,0 M, COM SOLO ARGILO-ARENOSO. AF_08/2023</t>
  </si>
  <si>
    <t>69,78</t>
  </si>
  <si>
    <t>ATERRO MECANIZADO DE VALA COM ESCAVADEIRA HIDRÁULICA (CAPACIDADE DA CAÇAMBA: 0,8 M³/POTÊNCIA: 111 HP), LARGURA ATÉ 2,5 M, PROFUNDIDADE DE 3,0 A 6,0 M, COM SOLO ARGILO-ARENOSO. AF_08/2023</t>
  </si>
  <si>
    <t>66,49</t>
  </si>
  <si>
    <t>ATERRO MECANIZADO DE VALA COM RETROESCAVADEIRA (CAPACIDADE DA CAÇAMBA DA RETRO: 0,26 M³ / POTÊNCIA: 88 HP), LARGURA ATÉ 1,5 M, PROFUNDIDADE ATÉ 1,5 M, COM SOLO ARGILO-ARENOSO. AF_08/2023</t>
  </si>
  <si>
    <t>ATERRO MECANIZADO DE VALA COM RETROESCAVADEIRA (CAPACIDADE DA CAÇAMBA DA RETRO: 0,26 M³ / POTÊNCIA: 88 HP), LARGURA ATÉ 1,5 M, PROFUNDIDADE DE 1,5 A 3,0 M, COM SOLO ARGILO-ARENOSO. AF_08/2023</t>
  </si>
  <si>
    <t>64,97</t>
  </si>
  <si>
    <t>ATERRO MANUAL DE VALAS COM SOLO ARGILO-ARENOSO. AF_08/2023</t>
  </si>
  <si>
    <t>82,81</t>
  </si>
  <si>
    <t>ATERRO MECANIZADO DE VALA COM ESCAVADEIRA HIDRÁULICA (CAPACIDADE DA CAÇAMBA: 0,8 M³/POTÊNCIA: 111 HP), LARGURA ATÉ 2,5 M, PROFUNDIDADE ATÉ 1,5 M, COM AREIA PARA ATERRO. AF_08/2023</t>
  </si>
  <si>
    <t>88,90</t>
  </si>
  <si>
    <t>ATERRO MECANIZADO DE VALA COM ESCAVADEIRA HIDRÁULICA (CAPACIDADE DA CAÇAMBA: 0,8 M³/POTÊNCIA: 111 HP), LARGURA ATÉ 2,5 M, PROFUNDIDADE DE 1,5 A 3,0 M, COM AREIA PARA ATERRO. AF_08/2023</t>
  </si>
  <si>
    <t>81,58</t>
  </si>
  <si>
    <t>ATERRO MECANIZADO DE VALA COM ESCAVADEIRA HIDRÁULICA (CAPACIDADE DA CAÇAMBA: 0,8 M³/POTÊNCIA: 111 HP), LARGURA ATÉ 2,5 M, PROFUNDIDADE DE 3,0 A 6,0 M, COM AREIA PARA ATERRO. AF_08/2023</t>
  </si>
  <si>
    <t>78,29</t>
  </si>
  <si>
    <t>ATERRO MECANIZADO DE VALA COM RETROESCAVADEIRA (CAPACIDADE DA CAÇAMBA DA RETRO: 0,26 M³/POTÊNCIA: 88 HP), LARGURA ATÉ 1,5 M, PROFUNDIDADE ATÉ 1,5 M, COM AREIA PARA ATERRO. AF_08/2023</t>
  </si>
  <si>
    <t>83,14</t>
  </si>
  <si>
    <t>ATERRO MECANIZADO DE VALA COM RETROESCAVADEIRA (CAPACIDADE DA CAÇAMBA DA RETRO: 0,26 M³/POTÊNCIA: 88 HP), LARGURA ATÉ 1,5 M, PROFUNDIDADE DE 1,5 A 3,0 M, COM AREIA PARA ATERRO. AF_08/2023</t>
  </si>
  <si>
    <t>76,77</t>
  </si>
  <si>
    <t>ATERRO MANUAL DE VALAS COM AREIA PARA ATERRO. AF_08/2023</t>
  </si>
  <si>
    <t>94,61</t>
  </si>
  <si>
    <t>EXECUÇÃO E COMPACTAÇÃO DE ATERRO COM SOLO PREDOMINANTEMENTE ARGILOSO - EXCLUSIVE SOLO, ESCAVAÇÃO, CARGA E TRANSPORTE. AF_11/2019</t>
  </si>
  <si>
    <t>13,23</t>
  </si>
  <si>
    <t>EXECUÇÃO E COMPACTAÇÃO DE ATERRO COM SOLO PREDOMINANTEMENTE ARENOSO - EXCLUSIVE SOLO, ESCAVAÇÃO, CARGA E TRANSPORTE. AF_11/2019</t>
  </si>
  <si>
    <t>REATERRO MECANIZADO DE VALA COM ESCAVADEIRA HIDRÁULICA (CAPACIDADE DA CAÇAMBA: 0,8 M³/POTÊNCIA: 111 HP), LARGURA DE 1,5 A 2,5 M, PROFUNDIDADE ATÉ 1,5 M, COM SOLO (SEM SUBSTITUIÇÃO) DE 1ª CATEGORIA, COM COMPACTADOR DE SOLOS DE PERCUSSÃO. AF_08/2023</t>
  </si>
  <si>
    <t>REATERRO MECANIZADO DE VALA COM ESCAVADEIRA HIDRÁULICA (CAPACIDADE DA CAÇAMBA: 0,8 M³/POTÊNCIA: 111 HP), LARGURA ATÉ 1,5 M, PROFUNDIDADE DE 1,5 A 3,0 M, COM SOLO (SEM SUBSTITUIÇÃO) DE 1ª CATEGORIA, COM COMPACTADOR DE SOLOS DE PERCUSSÃO. AF_08/2023</t>
  </si>
  <si>
    <t>23,14</t>
  </si>
  <si>
    <t>REATERRO MECANIZADO DE VALA COM ESCAVADEIRA HIDRÁULICA (CAPACIDADE DA CAÇAMBA: 0,8 M³/POTÊNCIA: 111 HP), LARGURA DE 1,5 A 2,5 M, PROFUNDIDADE DE 1,5 A 3,0 M, COM SOLO (SEM SUBSTITUIÇÃO) DE 1ª CATEGORIA, COM COMPACTADOR DE SOLOS DE PERCUSSÃO. AF_08/2023</t>
  </si>
  <si>
    <t>19,08</t>
  </si>
  <si>
    <t>REATERRO MECANIZADO DE VALA COM ESCAVADEIRA HIDRÁULICA (CAPACIDADE DA CAÇAMBA: 0,8 M³/POTÊNCIA: 111 HP), LARGURA ATÉ 1,5 M, PROFUNDIDADE DE 3,0 A 6,0 M, COM SOLO (SEM SUBSTITUIÇÃO) DE 1ª CATEGORIA, COM COMPACTADOR DE SOLOS DE PERCUSSÃO. AF_08/2023</t>
  </si>
  <si>
    <t>18,36</t>
  </si>
  <si>
    <t>REATERRO MECANIZADO DE VALA COM ESCAVADEIRA HIDRÁULICA (CAPACIDADE DA CAÇAMBA: 0,8 M³/POTÊNCIA: 111 HP), LARGURA DE 1,5 A 2,5 M, PROFUNDIDADE DE 3,0 A 6,0 M, COM SOLO (SEM SUBSTITUIÇÃO) DE 1ª CATEGORIA, COM COMPACTADOR DE SOLOS DE PERCUSSÃO. AF_08/2023</t>
  </si>
  <si>
    <t>15,79</t>
  </si>
  <si>
    <t>REATERRO MECANIZADO DE VALA COM RETROESCAVADEIRA (CAPACIDADE   DA   CAÇAMBA   DA RETRO: 0,26 M³/POTÊNCIA: 88 HP), LARGURA ATÉ 0,8 M, PROFUNDIDADE ATÉ 1,5 M, COM SOLO (SEM SUBSTITUIÇÃO) DE 1ª CATEGORIA, COM COMPACTADOR DE SOLOS DE PERCUSSÃO. AF_08/2023</t>
  </si>
  <si>
    <t>26,80</t>
  </si>
  <si>
    <t>REATERRO MECANIZADO DE VALA COM RETROESCAVADEIRA (CAPACIDADE   DA   CAÇAMBA   DA RETRO: 0,26 M³/POTÊNCIA: 88 HP), LARGURA DE 0,8 A 1,5 M, PROFUNDIDADE ATÉ 1,5 M, COM SOLO (SEM SUBSTITUIÇÃO) DE 1ª CATEGORIA, COM COMPACTADOR DE SOLOS DE PERCUSSÃO AF_08/2023</t>
  </si>
  <si>
    <t>20,64</t>
  </si>
  <si>
    <t>REATERRO MECANIZADO DE VALA COM RETROESCAVADEIRA (CAPACIDADE   DA   CAÇAMBA   DA RETRO: 0,26 M³/POTÊNCIA: 88 HP), LARGURA ATÉ 0,8 M, PROFUNDIDADE DE 1,5 A 3,0 M, COM SOLO (SEM SUBSTITUIÇÃO) DE 1ª CATEGORIA, COM COMPACTADOR DE SOLOS DE PERCUSSÃO AF_08/2023</t>
  </si>
  <si>
    <t>REATERRO MECANIZADO DE VALA COM RETROESCAVADEIRA (CAPACIDADE   DA   CAÇAMBA   DA RETRO: 0,26 M³/POTÊNCIA: 88 HP), LARGURA DE 0,8 A 1,5 M, PROFUNDIDADE DE 1,5 A 3,0 M, COM SOLO (SEM SUBSTITUIÇÃO) DE 1ª CATEGORIA, COM COMPACTADOR DE SOLOS DE PERCUSSÃO. AF_08/2023</t>
  </si>
  <si>
    <t>REATERRO MANUAL DE VALAS, COM COMPACTADOR DE SOLOS DE PERCUSSÃO. AF_08/2023</t>
  </si>
  <si>
    <t>REATERRO MECANIZADO DE VALA COM ESCAVADEIRA HIDRÁULICA (CAPACIDADE DA CAÇAMBA: 0,8 M³/POTÊNCIA: 111 HP), LARGURA DE 1,5 A 2,5 M, PROFUNDIDADE ATÉ 1,5 M, COM SOLO (SEM SUBSTITUIÇÃO) DE 1ª CATEGORIA, COM PLACA VIBRATÓRIA. AF_08/2023</t>
  </si>
  <si>
    <t>REATERRO MECANIZADO DE VALA COM ESCAVADEIRA HIDRÁULICA (CAPACIDADE DA CAÇAMBA: 0,8 M³/POTÊNCIA: 111 HP), LARGURA ATÉ 1,5 M, PROFUNDIDADE DE 1,5 A 3,0 M, COM SOLO (SEM SUBSTITUIÇÃO) DE 1ª CATEGORIA, COM PLACA VIBRATÓRIA. AF_08/2023</t>
  </si>
  <si>
    <t>REATERRO MECANIZADO DE VALA COM ESCAVADEIRA HIDRÁULICA (CAPACIDADE DA CAÇAMBA: 0,8 M³/POTÊNCIA: 111 HP), LARGURA DE 1,5 A 2,5 M, PROFUNDIDADE DE 1,5 A 3,0 M, COM SOLO (SEM SUBSTITUIÇÃO) DE 1ª CATEGORIA, COM PLACA VIBRATÓRIA. AF_08/2023</t>
  </si>
  <si>
    <t>14,16</t>
  </si>
  <si>
    <t>REATERRO MECANIZADO DE VALA COM ESCAVADEIRA HIDRÁULICA (CAPACIDADE DA CAÇAMBA: 0,8 M³/POTÊNCIA: 111 HP), LARGURA ATÉ 1,5 M, PROFUNDIDADE DE 3,0 A 6,0 M, COM SOLO (SEM SUBSTITUIÇÃO) DE 1ª CATEGORIA, COM PLACA VIBRATÓRIA. AF_08/2023</t>
  </si>
  <si>
    <t>REATERRO MECANIZADO DE VALA COM ESCAVADEIRA HIDRÁULICA (CAPACIDADE DA CAÇAMBA: 0,8 M³/POTÊNCIA: 111 HP), LARGURA DE 1,5 A 2,5 M, PROFUNDIDADE DE 3,0 A 6,0 M, COM SOLO (SEM SUBSTITUIÇÃO) DE 1ª CATEGORIA, COM PLACA VIBRATÓRIA. AF_08/2023</t>
  </si>
  <si>
    <t>REATERRO MECANIZADO DE VALA COM RETROESCAVADEIRA (CAPACIDADE   DA   CAÇAMBA   DA RETRO: 0,26 M³/POTÊNCIA: 88 HP), LARGURA ATÉ 0,8 M, PROFUNDIDADE ATÉ 1,5 M, COM SOLO (SEM SUBSTITUIÇÃO) DE 1ª CATEGORIA, COM PLACA VIBRATÓRIA. AF_08/2023</t>
  </si>
  <si>
    <t>REATERRO MECANIZADO DE VALA COM RETROESCAVADEIRA (CAPACIDADE   DA   CAÇAMBA   DA RETRO: 0,26 M³/POTÊNCIA: 88 HP), LARGURA DE 0,8 A 1,5 M, PROFUNDIDADE ATÉ 1,5 M, COM SOLO (SEM SUBSTITUIÇÃO) DE 1ª CATEGORIA, COM PLACA VIBRATÓRIA. AF_08/2023</t>
  </si>
  <si>
    <t>15,33</t>
  </si>
  <si>
    <t>REATERRO MECANIZADO DE VALA COM RETROESCAVADEIRA (CAPACIDADE   DA   CAÇAMBA   DA RETRO: 0,26 M³/POTÊNCIA: 88 HP), LARGURA ATÉ 0,8 M, PROFUNDIDADE DE 1,5 A 3,0 M, COM SOLO (SEM SUBSTITUIÇÃO) DE 1ª CATEGORIA, COM PLACA VIBRATÓRIA. AF_08/2023</t>
  </si>
  <si>
    <t>REATERRO MECANIZADO DE VALA COM RETROESCAVADEIRA (CAPACIDADE   DA   CAÇAMBA   DA RETRO: 0,26 M³/POTÊNCIA: 88 HP), LARGURA DE 0,8 A 1,5 M, PROFUNDIDADE DE 1,5 A 3,0 M, COM SOLO (SEM SUBSTITUIÇÃO) DE 1ª CATEGORIA, COM PLACA VIBRATÓRIA. AF_08/2023</t>
  </si>
  <si>
    <t>9,32</t>
  </si>
  <si>
    <t>REATERRO MANUAL DE VALAS, COM PLACA VIBRATÓRIA. AF_08/2023</t>
  </si>
  <si>
    <t>ATERRO MECANIZADO DE VALA COM MINICARREGADEIRA, COM SOLO ARGILO-ARENOSO. AF_08/2023</t>
  </si>
  <si>
    <t>82,65</t>
  </si>
  <si>
    <t>ATERRO MECANIZADO DE VALA COM MINICARREGADEIRA, COM AREIA PARA ATERRO. AF_08/2023</t>
  </si>
  <si>
    <t>94,45</t>
  </si>
  <si>
    <t>REATERRO MECANIZADO DE VALA COM MINICARREGADEIRA, COM COMPACTADOR DE SOLOS DE PERCUSSÃO. AF_08/2023</t>
  </si>
  <si>
    <t>31,95</t>
  </si>
  <si>
    <t>REATERRO MECANIZADO DE VALA COM MINICARREGADEIRA, COM PLACA VIBRATÓRIA. AF_08/2023</t>
  </si>
  <si>
    <t>COMPACTAÇÃO DE VALAS COM ROLO COMPRESSOR. AF_08/2023</t>
  </si>
  <si>
    <t>TRANSPORTE COM CAMINHÃO BASCULANTE DE 6 M³, EM VIA URBANA EM LEITO NATURAL (UNIDADE: TXKM). AF_07/2020</t>
  </si>
  <si>
    <t>TRANSPORTE COM CAMINHÃO BASCULANTE DE 6 M³, EM VIA URBANA EM REVESTIMENTO PRIMÁRIO (UNIDADE: TXKM). AF_07/2020</t>
  </si>
  <si>
    <t>2,39</t>
  </si>
  <si>
    <t>TRANSPORTE COM CAMINHÃO BASCULANTE DE 6 M³, EM VIA URBANA PAVIMENTADA, DMT ATÉ 30 KM (UNIDADE: TXKM). AF_07/2020</t>
  </si>
  <si>
    <t>TRANSPORTE COM CAMINHÃO BASCULANTE DE 6 M³, EM VIA URBANA PAVIMENTADA, ADICIONAL PARA DMT EXCEDENTE A 30 KM (UNIDADE: TXKM). AF_07/2020</t>
  </si>
  <si>
    <t>0,87</t>
  </si>
  <si>
    <t>PREPARO DE FUNDO DE VALA COM LARGURA MENOR QUE 1,5 M (ACERTO DO SOLO NATURAL). AF_08/2020</t>
  </si>
  <si>
    <t>PREPARO DE FUNDO DE VALA COM LARGURA MAIOR OU IGUAL A 1,5 M E MENOR QUE 2,5 M (ACERTO DO SOLO NATURAL). AF_08/2020</t>
  </si>
  <si>
    <t>3,94</t>
  </si>
  <si>
    <t>PREPARO DE FUNDO DE VALA COM LARGURA MENOR QUE 1,5 M, COM CAMADA DE AREIA, LANÇAMENTO MANUAL. AF_08/2020</t>
  </si>
  <si>
    <t>257,13</t>
  </si>
  <si>
    <t>PREPARO DE FUNDO DE VALA COM LARGURA MENOR QUE 1,5 M, COM CAMADA DE BRITA, LANÇAMENTO MANUAL. AF_08/2020</t>
  </si>
  <si>
    <t>331,24</t>
  </si>
  <si>
    <t>PREPARO DE FUNDO DE VALA COM LARGURA MAIOR OU IGUAL A 1,5 M E MENOR QUE 2,5 M, COM CAMADA DE AREIA, LANÇAMENTO MANUAL. AF_08/2020</t>
  </si>
  <si>
    <t>224,93</t>
  </si>
  <si>
    <t>PREPARO DE FUNDO DE VALA COM LARGURA MAIOR OU IGUAL A 1,5 M E MENOR QUE 2,5 M, COM CAMADA DE BRITA, LANÇAMENTO MANUAL. AF_08/2020</t>
  </si>
  <si>
    <t>299,03</t>
  </si>
  <si>
    <t>PREPARO DE FUNDO DE VALA COM LARGURA MENOR QUE 1,5 M, COM CAMADA DE AREIA, LANÇAMENTO MECANIZADO. AF_08/2020</t>
  </si>
  <si>
    <t>215,65</t>
  </si>
  <si>
    <t>PREPARO DE FUNDO DE VALA COM LARGURA MENOR QUE 1,5 M, COM CAMADA DE BRITA, LANÇAMENTO MECANIZADO. AF_08/2020</t>
  </si>
  <si>
    <t>280,11</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</si>
  <si>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</si>
  <si>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</si>
  <si>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167,50</t>
  </si>
  <si>
    <t>ALVENARIA DE VEDAÇÃO DE BLOCOS CERÂMICOS MACIÇOS DE 5X10X20CM (ESPESSURA 10CM) E ARGAMASSA DE ASSENTAMENTO COM PREPARO EM BETONEIRA. AF_05/2020</t>
  </si>
  <si>
    <t>153,37</t>
  </si>
  <si>
    <t>ALVENARIA DE VEDAÇÃO DE BLOCOS CERÂMICOS FURADOS NA VERTICAL DE 9X19X39 CM (ESPESSURA 9 CM) E ARGAMASSA DE ASSENTAMENTO COM PREPARO EM BETONEIRA. AF_12/2021</t>
  </si>
  <si>
    <t>60,28</t>
  </si>
  <si>
    <t>ALVENARIA DE VEDAÇÃO DE BLOCOS CERÂMICOS FURADOS NA VERTICAL DE 9X19X39 CM (ESPESSURA 9 CM) E ARGAMASSA DE ASSENTAMENTO COM PREPARO MANUAL. AF_12/2021</t>
  </si>
  <si>
    <t>61,90</t>
  </si>
  <si>
    <t>ALVENARIA DE VEDAÇÃO DE BLOCOS CERÂMICOS FURADOS NA VERTICAL DE 14X19X39 CM (ESPESSURA 14 CM) E ARGAMASSA DE ASSENTAMENTO COM PREPARO EM BETONEIRA. AF_12/2021</t>
  </si>
  <si>
    <t>81,70</t>
  </si>
  <si>
    <t>ALVENARIA DE VEDAÇÃO DE BLOCOS CERÂMICOS FURADOS NA VERTICAL DE 14X19X39 CM (ESPESSURA 14 CM) E ARGAMASSA DE ASSENTAMENTO COM PREPARO MANUAL. AF_12/2021</t>
  </si>
  <si>
    <t>83,53</t>
  </si>
  <si>
    <t>ALVENARIA DE VEDAÇÃO DE BLOCOS CERÂMICOS FURADOS NA VERTICAL DE 19X19X39 CM (ESPESSURA 19 CM) E ARGAMASSA DE ASSENTAMENTO COM PREPARO EM BETONEIRA. AF_12/2021</t>
  </si>
  <si>
    <t>97,75</t>
  </si>
  <si>
    <t>ALVENARIA DE VEDAÇÃO DE BLOCOS CERÂMICOS FURADOS NA VERTICAL DE 19X19X39 CM (ESPESSURA 19 CM) E ARGAMASSA DE ASSENTAMENTO COM PREPARO MANUAL. AF_12/2021</t>
  </si>
  <si>
    <t>99,90</t>
  </si>
  <si>
    <t>ALVENARIA DE VEDAÇÃO DE BLOCOS CERÂMICOS FURADOS NA HORIZONTAL DE 9X19X19 CM (ESPESSURA 9 CM) E ARGAMASSA DE ASSENTAMENTO COM PREPARO EM BETONEIRA. AF_12/2021</t>
  </si>
  <si>
    <t>103,86</t>
  </si>
  <si>
    <t>ALVENARIA DE VEDAÇÃO DE BLOCOS CERÂMICOS FURADOS NA HORIZONTAL DE 9X19X19 CM (ESPESSURA 9 CM) E ARGAMASSA DE ASSENTAMENTO COM PREPARO MANUAL. AF_12/2021</t>
  </si>
  <si>
    <t>105,28</t>
  </si>
  <si>
    <t>ALVENARIA DE VEDAÇÃO DE BLOCOS CERÂMICOS FURADOS NA HORIZONTAL DE 11,5X19X19 CM (ESPESSURA 11,5 CM) E ARGAMASSA DE ASSENTAMENTO COM PREPARO EM BETONEIRA. AF_12/2021</t>
  </si>
  <si>
    <t>91,67</t>
  </si>
  <si>
    <t>ALVENARIA DE VEDAÇÃO DE BLOCOS CERÂMICOS FURADOS NA HORIZONTAL DE 11,5X19X19 CM (ESPESSURA 11,5 CM) E ARGAMASSA DE ASSENTAMENTO COM PREPARO MANUAL. AF_12/2021</t>
  </si>
  <si>
    <t>93,20</t>
  </si>
  <si>
    <t>ALVENARIA DE VEDAÇÃO DE BLOCOS CERÂMICOS FURADOS NA HORIZONTAL DE 9X14X19 CM (ESPESSURA 9 CM) E ARGAMASSA DE ASSENTAMENTO COM PREPARO EM BETONEIRA. AF_12/2021</t>
  </si>
  <si>
    <t>137,57</t>
  </si>
  <si>
    <t>ALVENARIA DE VEDAÇÃO DE BLOCOS CERÂMICOS FURADOS NA HORIZONTAL DE 9X14X19 CM (ESPESSURA 9 CM) E ARGAMASSA DE ASSENTAMENTO COM PREPARO MANUAL. AF_12/2021</t>
  </si>
  <si>
    <t>139,20</t>
  </si>
  <si>
    <t>ALVENARIA DE VEDAÇÃO DE BLOCOS CERÂMICOS FURADOS NA HORIZONTAL DE 14X9X19 CM (ESPESSURA 14 CM, BLOCO DEITADO) E ARGAMASSA DE ASSENTAMENTO COM PREPARO EM BETONEIRA. AF_12/2021</t>
  </si>
  <si>
    <t>162,21</t>
  </si>
  <si>
    <t>ALVENARIA DE VEDAÇÃO DE BLOCOS CERÂMICOS FURADOS NA HORIZONTAL DE 14X9X19 CM (ESPESSURA 14 CM, BLOCO DEITADO) E ARGAMASSA DE ASSENTAMENTO COM PREPARO MANUAL. AF_12/2021</t>
  </si>
  <si>
    <t>165,06</t>
  </si>
  <si>
    <t>ALVENARIA DE VEDAÇÃO DE BLOCOS CERÂMICOS FURADOS NA HORIZONTAL DE 9X9X19 CM (ESPESSURA 9 CM) E ARGAMASSA DE ASSENTAMENTO COM PREPARO EM BETONEIRA. AF_12/2021</t>
  </si>
  <si>
    <t>202,01</t>
  </si>
  <si>
    <t>ALVENARIA DE VEDAÇÃO DE BLOCOS CERÂMICOS FURADOS NA HORIZONTAL DE 9X9X19 CM (ESPESSURA 9 CM) E ARGAMASSA DE ASSENTAMENTO COM PREPARO MANUAL. AF_12/2021</t>
  </si>
  <si>
    <t>204,09</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</si>
  <si>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</si>
  <si>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</si>
  <si>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62,31</t>
  </si>
  <si>
    <t>ALVENARIA ESTRUTURAL DE BLOCOS CERÂMICOS 14X19X39, (ESPESSURA DE 14 CM), UTILIZANDO PALHETA E ARGAMASSA DE ASSENTAMENTO COM PREPARO EM BETONEIRA. AF_03/2023</t>
  </si>
  <si>
    <t>72,95</t>
  </si>
  <si>
    <t>ALVENARIA ESTRUTURAL DE BLOCOS CERÂMICOS 14X19X39, (ESPESSURA DE 14 CM), UTILIZANDO PALHETA E ARGAMASSA DE ASSENTAMENTO COM PREPARO MANUAL. AF_03/2023</t>
  </si>
  <si>
    <t>ALVENARIA ESTRUTURAL DE BLOCOS CERÂMICOS 14X19X29, (ESPESSURA DE 14 CM), UTILIZANDO PALHETA E ARGAMASSA DE ASSENTAMENTO COM PREPARO EM BETONEIRA. AF_03/2023</t>
  </si>
  <si>
    <t>84,38</t>
  </si>
  <si>
    <t>ALVENARIA ESTRUTURAL DE BLOCOS CERÂMICOS 14X19X29, (ESPESSURA DE 14 CM), UTILIZANDO PALHETA E ARGAMASSA DE ASSENTAMENTO COM PREPARO MANUAL. AF_03/2023</t>
  </si>
  <si>
    <t>86,42</t>
  </si>
  <si>
    <t>ALVENARIA ESTRUTURAL DE BLOCOS CERÂMICOS 14X19X39, (ESPESSURA DE 14 CM), UTILIZANDO COLHER DE PEDREIRO E ARGAMASSA DE ASSENTAMENTO COM PREPARO EM BETONEIRA. AF_03/2023</t>
  </si>
  <si>
    <t>86,33</t>
  </si>
  <si>
    <t>ALVENARIA ESTRUTURAL DE BLOCOS CERÂMICOS 14X19X39, (ESPESSURA DE 14 CM), UTILIZANDO COLHER DE PEDREIRO E ARGAMASSA DE ASSENTAMENTO COM PREPARO MANUAL. AF_03/2023</t>
  </si>
  <si>
    <t>88,79</t>
  </si>
  <si>
    <t>ALVENARIA ESTRUTURAL DE BLOCOS CERÂMICOS 14X19X29, (ESPESSURA DE 14 CM), UTILIZANDO COLHER DE PEDREIRO E ARGAMASSA DE ASSENTAMENTO COM PREPARO EM BETONEIRA. AF_03/2023</t>
  </si>
  <si>
    <t>103,54</t>
  </si>
  <si>
    <t>ALVENARIA ESTRUTURAL DE BLOCOS CERÂMICOS 14X19X29, (ESPESSURA DE 14 CM), UTILIZANDO COLHER DE PEDREIRO E ARGAMASSA DE ASSENTAMENTO COM PREPARO MANUAL. AF_03/2023</t>
  </si>
  <si>
    <t>106,28</t>
  </si>
  <si>
    <t>ALVENARIA DE VEDAÇÃO DE BLOCOS DE GESSO DE 7X50X66CM (ESPESSURA 7CM). AF_05/2020</t>
  </si>
  <si>
    <t>69,08</t>
  </si>
  <si>
    <t>ALVENARIA DE VEDAÇÃO DE BLOCOS DE GESSO DE 10X50X66CM (ESPESSURA 10CM). AF_05/2020</t>
  </si>
  <si>
    <t>89,74</t>
  </si>
  <si>
    <t>ALVENARIA DE VEDAÇÃO COM ELEMENTO VAZADO DE CERÂMICA (COBOGÓ) DE 7X20X20CM E ARGAMASSA DE ASSENTAMENTO COM PREPARO EM BETONEIRA. AF_05/2020</t>
  </si>
  <si>
    <t>ALVENARIA DE VEDAÇÃO DE BLOCOS VAZADOS DE CONCRETO DE 9X19X39 CM (ESPESSURA 9 CM) E ARGAMASSA DE ASSENTAMENTO COM PREPARO EM BETONEIRA. AF_12/2021</t>
  </si>
  <si>
    <t>77,48</t>
  </si>
  <si>
    <t>ALVENARIA DE VEDAÇÃO DE BLOCOS VAZADOS DE CONCRETO DE 9X19X39 CM (ESPESSURA 9 CM) E ARGAMASSA DE ASSENTAMENTO COM PREPARO MANUAL. AF_12/2021</t>
  </si>
  <si>
    <t>78,83</t>
  </si>
  <si>
    <t>ALVENARIA DE VEDAÇÃO DE BLOCOS VAZADOS DE CONCRETO DE 14X19X39 CM (ESPESSURA 14 CM)  E ARGAMASSA DE ASSENTAMENTO COM PREPARO EM BETONEIRA. AF_12/2021</t>
  </si>
  <si>
    <t>101,27</t>
  </si>
  <si>
    <t>ALVENARIA DE VEDAÇÃO DE BLOCOS VAZADOS DE CONCRETO DE 14X19X39 CM (ESPESSURA 14 CM) E ARGAMASSA DE ASSENTAMENTO COM PREPARO MANUAL. AF_12/2021</t>
  </si>
  <si>
    <t>102,86</t>
  </si>
  <si>
    <t>ALVENARIA DE VEDAÇÃO DE BLOCOS VAZADOS DE CONCRETO DE 19X19X39 CM (ESPESSURA 19 CM) E ARGAMASSA DE ASSENTAMENTO COM PREPARO EM BETONEIRA. AF_12/2021</t>
  </si>
  <si>
    <t>120,93</t>
  </si>
  <si>
    <t>ALVENARIA DE VEDAÇÃO DE BLOCOS VAZADOS DE CONCRETO DE 19X19X39 CM (ESPESSURA 19 CM) E ARGAMASSA DE ASSENTAMENTO COM PREPARO MANUAL. AF_12/2021</t>
  </si>
  <si>
    <t>122,92</t>
  </si>
  <si>
    <t>ALVENARIA DE VEDAÇÃO DE BLOCOS  VAZADOS DE CONCRETO APARENTE DE 9X19X39 CM (ESPESSURA 9 CM) E ARGAMASSA DE ASSENTAMENTO COM PREPARO EM BETONEIRA. AF_12/2021</t>
  </si>
  <si>
    <t>88,77</t>
  </si>
  <si>
    <t>ALVENARIA DE VEDAÇÃO DE BLOCOS  VAZADOS DE CONCRETO APARENTE DE 9X19X39 CM (ESPESSURA 9 CM) E ARGAMASSA DE ASSENTAMENTO COM PREPARO MANUAL. AF_12/2021</t>
  </si>
  <si>
    <t>90,12</t>
  </si>
  <si>
    <t>ALVENARIA DE VEDAÇÃO DE BLOCOS  VAZADOS DE CONCRETO APARENTE DE 14X19X39 CM (ESPESSURA 14 CM) E ARGAMASSA DE ASSENTAMENTO COM PREPARO EM BETONEIRA. AF_12/2021</t>
  </si>
  <si>
    <t>117,48</t>
  </si>
  <si>
    <t>ALVENARIA DE VEDAÇÃO DE BLOCOS  VAZADOS DE CONCRETO APARENTE DE 14X19X39 CM (ESPESSURA 14 CM) E ARGAMASSA DE ASSENTAMENTO COM PREPARO MANUAL. AF_12/2021</t>
  </si>
  <si>
    <t>119,07</t>
  </si>
  <si>
    <t>ALVENARIA DE VEDAÇÃO DE BLOCOS  VAZADOS DE CONCRETO APARENTE DE 19X19X39 CM (ESPESSURA 19 CM) E ARGAMASSA DE ASSENTAMENTO COM PREPARO EM BETONEIRA. AF_12/2021</t>
  </si>
  <si>
    <t>140,85</t>
  </si>
  <si>
    <t>ALVENARIA DE VEDAÇÃO DE BLOCOS  VAZADOS DE CONCRETO APARENTE DE 19X19X39 CM (ESPESSURA 19 CM) E ARGAMASSA DE ASSENTAMENTO COM PREPARO MANUAL. AF_12/2021</t>
  </si>
  <si>
    <t>142,84</t>
  </si>
  <si>
    <t>ALVENARIA DE VEDAÇÃO DE BLOCOS  VAZADOS DE CONCRETO DE 14X19X29 CM (ESPESSURA 14 CM) E ARGAMASSA DE ASSENTAMENTO COM PREPARO EM BETONEIRA. AF_12/2021</t>
  </si>
  <si>
    <t>117,73</t>
  </si>
  <si>
    <t>ALVENARIA DE VEDAÇÃO DE BLOCOS  VAZADOS DE CONCRETO DE 14X19X29 CM (ESPESSURA 14 CM) E ARGAMASSA DE ASSENTAMENTO COM PREPARO MANUAL. AF_12/2021</t>
  </si>
  <si>
    <t>119,49</t>
  </si>
  <si>
    <t>ALVENARIA DE BLOCOS DE CONCRETO ESTRUTURAL 14X19X39 CM (ESPESSURA 14 CM), FBK = 4,5 MPA, UTILIZANDO PALHETA. AF_10/2022</t>
  </si>
  <si>
    <t>84,71</t>
  </si>
  <si>
    <t>ALVENARIA DE BLOCOS DE CONCRETO ESTRUTURAL 14X19X39 CM (ESPESSURA 14 CM), FBK = 14 MPA, UTILIZANDO PALHETA. AF_10/2022</t>
  </si>
  <si>
    <t>ALVENARIA DE BLOCOS DE CONCRETO ESTRUTURAL 14X19X29 CM (ESPESSURA 14 CM), FBK = 4,5 MPA, UTILIZANDO PALHETA. AF_10/2022</t>
  </si>
  <si>
    <t>114,02</t>
  </si>
  <si>
    <t>ALVENARIA DE BLOCOS DE CONCRETO ESTRUTURAL 14X19X29 CM (ESPESSURA 14 CM), FBK = 14,0 MPA, UTILIZANDO PALHETA. AF_10/2022</t>
  </si>
  <si>
    <t>132,83</t>
  </si>
  <si>
    <t>ALVENARIA DE BLOCOS DE CONCRETO ESTRUTURAL 14X19X39 CM (ESPESSURA 14 CM), FBK = 4,5 MPA, UTILIZANDO COLHER DE PEDREIRO. AF_10/2022</t>
  </si>
  <si>
    <t>98,14</t>
  </si>
  <si>
    <t>ALVENARIA DE BLOCOS DE CONCRETO ESTRUTURAL 14X19X39 CM (ESPESSURA 14 CM), FBK = 14 MPA, UTILIZANDO COLHER DE PEDREIRO. AF_10/2022</t>
  </si>
  <si>
    <t>115,89</t>
  </si>
  <si>
    <t>ALVENARIA DE BLOCOS DE CONCRETO ESTRUTURAL 14X19X29 CM (ESPESSURA 14 CM), FBK = 4,5 MPA, UTILIZANDO COLHER DE PEDREIRO. AF_10/2022</t>
  </si>
  <si>
    <t>136,48</t>
  </si>
  <si>
    <t>ALVENARIA DE BLOCOS DE CONCRETO ESTRUTURAL 14X19X29 CM (ESPESSURA 14 CM), FBK = 14 MPA, UTILIZANDO COLHER DE PEDREIRO. AF_10/2022</t>
  </si>
  <si>
    <t>156,44</t>
  </si>
  <si>
    <t>ALVENARIA DE VEDAÇÃO COM ELEMENTO VAZADO DE CONCRETO (COBOGÓ) DE 7X50X50CM E ARGAMASSA DE ASSENTAMENTO COM PREPARO EM BETONEIRA. AF_05/2020</t>
  </si>
  <si>
    <t>226,82</t>
  </si>
  <si>
    <t>ALVENARIA DE VEDAÇÃO COM BLOCO DE VIDRO VAZADO, TIPO VENEZIANA, DE 6X20X20CM E ARGAMASSA DE ASSENTAMENTO COM PREPARO EM BETONEIRA. AF_05/2020</t>
  </si>
  <si>
    <t>704,83</t>
  </si>
  <si>
    <t>ALVENARIA DE VEDAÇÃO COM BLOCO DE VIDRO, TIPO CANELADO, DE 8X19X19CM E ARGAMASSA DE ASSENTAMENTO COM PREPARO EM BETONEIRA. AF_05/2020</t>
  </si>
  <si>
    <t>714,71</t>
  </si>
  <si>
    <t>PAREDE COM SISTEMA EM CHAPAS DE GESSO PARA DRYWALL, USO INTERNO, COM DUAS FACES SIMPLES E ESTRUTURA METÁLICA COM GUIAS SIMPLES, SEM VÃOS. AF_07/2023_PS</t>
  </si>
  <si>
    <t>104,24</t>
  </si>
  <si>
    <t>PAREDE COM SISTEMA EM CHAPAS DE GESSO PARA DRYWALL, USO INTERNO, COM DUAS FACES SIMPLES E ESTRUTURA METÁLICA COM GUIAS SIMPLES PARA PAREDES COM ÁREA LÍQUIDA MAIOR OU IGUAL A 6 M2, COM VÃOS. AF_07/2023_PS</t>
  </si>
  <si>
    <t>117,77</t>
  </si>
  <si>
    <t>PAREDE COM SISTEMA EM CHAPAS DE GESSO PARA DRYWALL, USO INTERNO, COM DUAS FACES SIMPLES E ESTRUTURA METÁLICA COM GUIAS DUPLAS, SEM VÃOS. AF_07/2023_PS</t>
  </si>
  <si>
    <t>137,53</t>
  </si>
  <si>
    <t>PAREDE COM SISTEMA EM CHAPAS DE GESSO PARA DRYWALL, USO INTERNO, COM DUAS FACES SIMPLES E ESTRUTURA METÁLICA COM GUIAS DUPLAS PARA PAREDES COM ÁREA LÍQUIDA MAIOR OU IGUAL A 6 M2, COM VÃOS. AF_07/2023_PS</t>
  </si>
  <si>
    <t>163,05</t>
  </si>
  <si>
    <t>PAREDE COM SISTEMA EM CHAPAS DE GESSO PARA DRYWALL, USO INTERNO, COM UMA FACE SIMPLES E OUTRA FACE DUPLA E ESTRUTURA METÁLICA COM GUIAS SIMPLES, SEM VÃOS. AF_07/2023_PS</t>
  </si>
  <si>
    <t>133,48</t>
  </si>
  <si>
    <t>PAREDE COM SISTEMA EM CHAPAS DE GESSO PARA DRYWALL, USO INTERNO, COM UMA FACE SIMPLES E OUTRA FACE DUPLA E ESTRUTURA METÁLICA COM GUIAS SIMPLES PARA PAREDES COM ÁREA LÍQUIDA MAIOR OU IGUAL A 6 M2, COM VÃOS. AF_07/2023_PS</t>
  </si>
  <si>
    <t>147,79</t>
  </si>
  <si>
    <t>PAREDE COM SISTEMA EM CHAPAS DE GESSO PARA DRYWALL, USO INTERNO COM UMA FACE SIMPLES E OUTRA FACE DUPLA E ESTRUTURA METÁLICA COM GUIAS DUPLAS, SEM VÃOS. AF_07/2023_PS</t>
  </si>
  <si>
    <t>166,76</t>
  </si>
  <si>
    <t>PAREDE COM SISTEMA EM CHAPAS DE GESSO PARA DRYWALL, USO INTERNO, COM UMA FACE SIMPLES E OUTRA FACE DUPLA E   ESTRUTURA METÁLICA COM GUIAS DUPLAS PARA PAREDES COM ÁREA LÍQUIDA MAIOR OU IGUAL A 6 M2, COM VÃOS. AF_07/2023_PS</t>
  </si>
  <si>
    <t>193,10</t>
  </si>
  <si>
    <t>PAREDE COM SISTEMA EM CHAPAS DE GESSO PARA DRYWALL, USO INTERNO, COM DUAS FACES DUPLAS E ESTRUTURA METÁLICA COM GUIAS SIMPLES, SEM VÃOS. AF_07/2023_PS</t>
  </si>
  <si>
    <t>162,71</t>
  </si>
  <si>
    <t>PAREDE COM SISTEMA EM CHAPAS DE GESSO PARA DRYWALL, USO INTERNO, COM DUAS FACES DUPLAS E ESTRUTURA METÁLICA COM GUIAS SIMPLES PARA PAREDES COM ÁREA LÍQUIDA MAIOR OU IGUAL A 6 M2, COM VÃOS. AF_07/2023_PS</t>
  </si>
  <si>
    <t>177,81</t>
  </si>
  <si>
    <t>PAREDE COM SISTEMA EM CHAPAS DE GESSO PARA DRYWALL, USO INTERNO COM DUAS FACES DUPLAS E ESTRUTURA METÁLICA COM GUIAS DUPLAS, SEM VÃOS. AF_07/2023_PS</t>
  </si>
  <si>
    <t>196,02</t>
  </si>
  <si>
    <t>PAREDE COM SISTEMA EM CHAPAS DE GESSO PARA DRYWALL, USO INTERNO, COM DUAS FACES DUPLAS E ESTRUTURA METÁLICA COM GUIAS DUPLAS PARA PAREDES COM ÁREA LÍQUIDA MAIOR OU IGUAL A 6 M2, COM VÃOS. AF_07/2023_PS</t>
  </si>
  <si>
    <t>223,11</t>
  </si>
  <si>
    <t>PAREDE COM SISTEMA EM CHAPAS DE GESSO PARA DRYWALL, USO INTERNO, COM UMA FACE SIMPLES E ESTRUTURA METÁLICA COM GUIAS SIMPLES, SEM VÃOS. AF_07/2023_PS</t>
  </si>
  <si>
    <t>70,37</t>
  </si>
  <si>
    <t>PAREDE COM SISTEMA EM CHAPAS DE GESSO PARA DRYWALL, USO INTERNO, COM UMA FACE SIMPLES E ESTRUTURA METÁLICA COM GUIAS SIMPLES PARA PAREDES COM ÁREA LÍQUIDA MAIOR OU IGUAL A 6 M2, COM VÃOS. AF_07/2023_PS</t>
  </si>
  <si>
    <t>83,09</t>
  </si>
  <si>
    <t>INSTALAÇÃO DE REFORÇO METÁLICO EM PAREDE DRYWALL. AF_07/2023</t>
  </si>
  <si>
    <t>13,68</t>
  </si>
  <si>
    <t>INSTALAÇÃO DE REFORÇO DE MADEIRA EM PAREDE DRYWALL. AF_07/2023</t>
  </si>
  <si>
    <t>43,64</t>
  </si>
  <si>
    <t>DIVISÓRIA FIXA EM VIDRO TEMPERADO 10 MM, SEM ABERTURA. AF_01/2021_PS</t>
  </si>
  <si>
    <t>613,31</t>
  </si>
  <si>
    <t>DIVISORIA SANITÁRIA, TIPO CABINE, EM GRANITO CINZA POLIDO, ESP = 3CM, ASSENTADO COM ARGAMASSA COLANTE AC III-E, EXCLUSIVE FERRAGENS. AF_01/2021</t>
  </si>
  <si>
    <t>919,98</t>
  </si>
  <si>
    <t>DIVISORIA SANITÁRIA, TIPO CABINE, EM MÁRMORE BRANCO POLIDO, ESP = 3CM, ASSENTADO COM ARGAMASSA COLANTE AC III-E, EXCLUSIVE FERRAGENS. AF_01/2021</t>
  </si>
  <si>
    <t>970,56</t>
  </si>
  <si>
    <t>TAPA VISTA DE MICTÓRIO EM GRANITO CINZA POLIDO, ESP = 3CM, ASSENTADO COM ARGAMASSA COLANTE AC III-E . AF_01/2021</t>
  </si>
  <si>
    <t>966,63</t>
  </si>
  <si>
    <t>TAPA VISTA DE MICTÓRIO EM MÁRMORE BRANCO POLIDO, ESP = 3CM, ASSENTADO COM ARGAMASSA COLANTE AC III-E . AF_01/2021</t>
  </si>
  <si>
    <t>1.014,80</t>
  </si>
  <si>
    <t>DIVISORIA SANITÁRIA, TIPO CABINE, EM PAINEL DE GRANILITE, ESP = 3CM, ASSENTADO COM ARGAMASSA COLANTE AC III-E, EXCLUSIVE FERRAGENS. AF_01/2021</t>
  </si>
  <si>
    <t>344,88</t>
  </si>
  <si>
    <t>TAPA VISTA DE MICTÓRIO EM PAINEL DE GRANILITE, ESP = 3CM, ASSENTADO COM ARGAMASSA COLANTE AC III-E . AF_01/2021</t>
  </si>
  <si>
    <t>409,50</t>
  </si>
  <si>
    <t>PAREDE COM SISTEMA EM CHAPAS DE GESSO PARA DRYWALL, USO INTERNO, COM DUAS FACES SIMPLES E ESTRUTURA METÁLICA COM GUIAS SIMPLES PARA PAREDES COM ÁREA LÍQUIDA MENOR QUE 6 M2, COM VÃOS. AF_07/2023_PS</t>
  </si>
  <si>
    <t>142,19</t>
  </si>
  <si>
    <t>PAREDE COM SISTEMA EM CHAPAS DE GESSO PARA DRYWALL, USO INTERNO, COM DUAS FACES SIMPLES E ESTRUTURA METÁLICA COM GUIAS DUPLAS PARA PAREDES COM ÁREA LÍQUIDA MENOR QUE 6 M2, COM VÃOS. AF_07/2023_PS</t>
  </si>
  <si>
    <t>207,91</t>
  </si>
  <si>
    <t>PAREDE COM SISTEMA EM CHAPAS DE GESSO PARA DRYWALL, USO INTERNO, COM UMA FACE SIMPLES E OUTRA FACE DUPLA E ESTRUTURA METÁLICA COM GUIAS SIMPLES PARA PAREDES COM ÁREA LÍQUIDA MENOR QUE 6 M2, COM VÃOS. AF_07/2023_PS</t>
  </si>
  <si>
    <t>173,78</t>
  </si>
  <si>
    <t>PAREDE COM SISTEMA EM CHAPAS DE GESSO PARA DRYWALL, USO INTERNO, COM UMA FACE SIMPLES E OUTRA FACE DUPLA E ESTRUTURA METÁLICA COM GUIAS DUPLAS PARA PAREDES COM ÁREA LÍQUIDA MENOR QUE 6 M2, COM VÃOS. AF_07/2023_PS</t>
  </si>
  <si>
    <t>239,50</t>
  </si>
  <si>
    <t>PAREDE COM SISTEMA EM CHAPAS DE GESSO PARA DRYWALL, USO INTERNO, COM DUAS FACES DUPLAS E ESTRUTURA METÁLICA COM GUIAS SIMPLES PARA PAREDES COM ÁREA LÍQUIDA MENOR QUE 6 M2, COM VÃOS. AF_07/2023_PS</t>
  </si>
  <si>
    <t>205,36</t>
  </si>
  <si>
    <t>PAREDE COM SISTEMA EM CHAPAS DE GESSO PARA DRYWALL, USO INTERNO, COM DUAS FACES DUPLAS E ESTRUTURA METÁLICA COM GUIAS DUPLAS PARA PAREDES COM ÁREA LÍQUIDA MENOR QUE 6 M2, COM VÃOS. AF_07/2023_PS</t>
  </si>
  <si>
    <t>271,08</t>
  </si>
  <si>
    <t>PAREDE COM SISTEMA EM CHAPAS DE GESSO PARA DRYWALL, USO INTERNO, COM UMA FACE SIMPLES E ESTRUTURA METÁLICA COM GUIAS SIMPLES PARA PAREDES COM ÁREA LÍQUIDA MENOR QUE 6 M2, COM VÃOS. AF_07/2023_PS</t>
  </si>
  <si>
    <t>105,94</t>
  </si>
  <si>
    <t>ALVENARIA DE VEDAÇÃO DE BLOCOS DE CONCRETO CELULAR DE 10X30X60CM (ESPESSURA 10CM) E ARGAMASSA DE ASSENTAMENTO COM PREPARO EM BETONEIRA. AF_05/2020</t>
  </si>
  <si>
    <t>135,41</t>
  </si>
  <si>
    <t>ALVENARIA DE VEDAÇÃO DE BLOCOS DE CONCRETO CELULAR DE 15X30X60CM (ESPESSURA 15CM) E ARGAMASSA DE ASSENTAMENTO COM PREPARO EM BETONEIRA. AF_05/2020</t>
  </si>
  <si>
    <t>189,74</t>
  </si>
  <si>
    <t>ALVENARIA DE VEDAÇÃO DE BLOCOS DE CONCRETO CELULAR DE 20X30X60CM (ESPESSURA 20CM) E ARGAMASSA DE ASSENTAMENTO COM PREPARO EM BETONEIRA. AF_05/2020</t>
  </si>
  <si>
    <t>277,58</t>
  </si>
  <si>
    <t>RECOMPOSIÇÃO DE PAVIMENTOS EM PEDRA POLIÉDRICA, REJUNTAMENTO COM PÓ DE PEDRA, COM REAPROVEITAMENTO DAS PEDRAS POLIÉDRICAS PARA O FECHAMENTO DE VALAS - INCLUSO RETIRADA E COLOCAÇÃO DO MATERIAL. AF_12/2020</t>
  </si>
  <si>
    <t>53,01</t>
  </si>
  <si>
    <t>RECOMPOSIÇÃO DE PAVIMENTO EM PEDRAS POLIÉDRICAS, REJUNTAMENTO COM ARGAMASSA, COM REAPROVEITAMENTO DAS PEDRAS POLIÉDRICAS, PARA O FECHAMENTO DE VALAS - INCLUSO RETIRADA E COLOCAÇÃO DO MATERIAL. AF_12/2020</t>
  </si>
  <si>
    <t>76,53</t>
  </si>
  <si>
    <t>RECOMPOSIÇÃO DE PAVIMENTO EM PARALELEPÍPEDOS, REJUNTAMENTO COM PÓ DE PEDRA, COM REAPROVEITAMENTO DOS PARALELEPÍPEDOS, PARA O FECHAMENTO DE VALAS - INCLUSO RETIRADA E COLOCAÇÃO DO MATERIAL. AF_12/2020</t>
  </si>
  <si>
    <t>58,85</t>
  </si>
  <si>
    <t>RECOMPOSIÇÃO DE PAVIMENTO EM PARALELEPÍPEDOS, REJUNTAMENTO COM ARGAMASSA, COM REAPROVEITAMENTO DOS PARALELEPÍPEDOS, PARA O FECHAMENTO DE VALAS - INCLUSO RETIRADA E COLOCAÇÃO DO MATERIAL. AF_12/2020</t>
  </si>
  <si>
    <t>72,74</t>
  </si>
  <si>
    <t>RECOMPOSIÇÃO DE PAVIMENTO EM PISO INTERTRAVADO SEXTAVADO, COM REAPROVEITAMENTO DOS BLOCOS SEXTAVADO, PARA O FECHAMENTO DE VALAS - INCLUSO RETIRADA E COLOCAÇÃO DO MATERIAL. AF_12/2020</t>
  </si>
  <si>
    <t>50,11</t>
  </si>
  <si>
    <t>RECOMPOSIÇÃO DE BASE E OU SUB-BASE PARA REMENDO PROFUNDO DE SOLOS DE COMPORTAMENTO LATERÍTICO (ARENOSO) - INCLUSO RETIRADA E COLOCAÇÃO DO MATERIAL. AF_12/2020</t>
  </si>
  <si>
    <t>156,74</t>
  </si>
  <si>
    <t>RECOMPOSIÇÃO DE BASE E OU SUB-BASE PARA REMENDO PROFUNDO DE SOLO MELHORADO COM CIMENTO (TEOR DE 2%) - INCLUSO RETIRADA E COLOCAÇÃO DO MATERIAL. AF_12/2020</t>
  </si>
  <si>
    <t>187,57</t>
  </si>
  <si>
    <t>RECOMPOSIÇÃO DE BASE E OU SUB-BASE PARA REMENDO PROFUNDO DE SOLO MELHORADO COM CIMENTO (TEOR DE 4%) - INCLUSO RETIRADA E COLOCAÇÃO DO MATERIAL. AF_12/2020</t>
  </si>
  <si>
    <t>216,27</t>
  </si>
  <si>
    <t>RECOMPOSIÇÃO DE BASE E OU SUB-BASE PARA REMENDO PROFUNDO DE SOLO COM CIMENTO (TEOR DE 6%) - INCLUSO RETIRADA E COLOCAÇÃO DO MATERIAL. AF_12/2020</t>
  </si>
  <si>
    <t>244,20</t>
  </si>
  <si>
    <t>RECOMPOSIÇÃO DE BASE E OU SUB-BASE PARA REMENDO PROFUNDO DE SOLO COM CIMENTO (TEOR DE 8%) - INCLUSO RETIRADA E COLOCAÇÃO DO MATERIAL. AF_12/2020</t>
  </si>
  <si>
    <t>271,76</t>
  </si>
  <si>
    <t>RECOMPOSIÇÃO DE BASE E OU SUB-BASE PARA REMENDO PROFUNDO DE SOLO BRITA (40/60) - INCLUSO RETIRADA E COLOCAÇÃO DO MATERIAL. AF_12/2020</t>
  </si>
  <si>
    <t>246,15</t>
  </si>
  <si>
    <t>RECOMPOSIÇÃO DE BASE E OU SUB-BASE PARA REMENDO PROFUNDO DE SOLO BRITA (50/50) - INCLUSO RETIRADA E COLOCAÇÃO DO MATERIAL. AF_12/2020</t>
  </si>
  <si>
    <t>231,25</t>
  </si>
  <si>
    <t>RECOMPOSIÇÃO DE BASE E OU SUB-BASE PARA REMENDO PROFUNDO DE SOLO BRITA (40/60) COM CIMENTO (TEOR DE 4%) - INCLUSO RETIRADA E COLOCAÇÃO DO MATERIAL. AF_12/2020</t>
  </si>
  <si>
    <t>302,10</t>
  </si>
  <si>
    <t>RECOMPOSIÇÃO DE BASE E OU SUB-BASE PARA REMENDO PROFUNDO DE SOLO BRITA (40/60) COM CIMENTO (TEOR DE 6%) - INCLUSO RETIRADA E COLOCAÇÃO DO MATERIAL. AF_12/2020</t>
  </si>
  <si>
    <t>328,24</t>
  </si>
  <si>
    <t>RECOMPOSIÇÃO DE BASE E OU SUB-BASE PARA REMENDO PROFUNDO DE SOLO BRITA (40/60) COM CIMENTO (TEOR DE 8%) - INCLUSO RETIRADA E COLOCAÇÃO DO MATERIAL. AF_12/2020</t>
  </si>
  <si>
    <t>354,01</t>
  </si>
  <si>
    <t>RECOMPOSIÇÃO DE BASE E OU SUB-BASE PARA REMENDO PROFUNDO DE SOLO BRITA (50/50) COM CIMENTO (TEOR DE 4%) - INCLUSO RETIRADA E COLOCAÇÃO DO MATERIAL. AF_12/2020</t>
  </si>
  <si>
    <t>287,80</t>
  </si>
  <si>
    <t>RECOMPOSIÇÃO DE BASE E OU SUB-BASE PARA REMENDO PROFUNDO DE SOLO BRITA (50/50) COM CIMENTO (TEOR DE 6%) - INCLUSO RETIRADA E COLOCAÇÃO DO MATERIAL. AF_12/2020</t>
  </si>
  <si>
    <t>314,23</t>
  </si>
  <si>
    <t>RECOMPOSIÇÃO DE BASE E OU SUB-BASE PARA REMENDO PROFUNDO DE SOLO BRITA (50/50) COM CIMENTO (TEOR DE 8%) - INCLUSO RETIRADA E COLOCAÇÃO DO MATERIAL. AF_12/2020</t>
  </si>
  <si>
    <t>340,31</t>
  </si>
  <si>
    <t>RECOMPOSIÇÃO DE BASE E OU SUB-BASE PARA REMENDO PROFUNDO DE BRITA GRADUADA SIMPLES - INCLUSO RETIRADA E COLOCAÇÃO DO MATERIAL. AF_12/2020</t>
  </si>
  <si>
    <t>328,70</t>
  </si>
  <si>
    <t>RECOMPOSIÇÃO DE BASE E OU SUB-BASE PARA FECHAMENTO DE VALAS DE SOLOS DE COMPORTAMENTO LATERÍTICO (ARENOSO) - INCLUSO RETIRADA E COLOCAÇÃO DO MATERIAL. AF_12/2020</t>
  </si>
  <si>
    <t>29,85</t>
  </si>
  <si>
    <t>RECOMPOSIÇÃO DE BASE E OU SUB-BASE PARA FECHAMENTO DE VALAS DE SOLO MELHORADO COM CIMENTO (TEOR DE 2%) - INCLUSO RETIRADA E COLOCAÇÃO DO MATERIAL. AF_12/2020</t>
  </si>
  <si>
    <t>60,68</t>
  </si>
  <si>
    <t>RECOMPOSIÇÃO DE BASE E OU SUB-BASE PARA FECHAMENTO DE VALAS DE SOLO MELHORADO COM CIMENTO (TEOR DE 4%) - INCLUSO RETIRADA E COLOCAÇÃO DO MATERIAL. AF_12/2020</t>
  </si>
  <si>
    <t>89,38</t>
  </si>
  <si>
    <t>RECOMPOSIÇÃO DE BASE E OU SUB-BASE PARA FECHAMENTO DE VALAS DE SOLO COM CIMENTO (TEOR DE 6%) - INCLUSO RETIRADA E COLOCAÇÃO DO MATERIAL. AF_12/2020</t>
  </si>
  <si>
    <t>117,30</t>
  </si>
  <si>
    <t>RECOMPOSIÇÃO DE BASE E OU SUB-BASE PARA FECHAMENTO DE VALAS DE SOLO COM CIMENTO (TEOR DE 8%) - INCLUSO RETIRADA E COLOCAÇÃO DO MATERIAL. AF_12/2020</t>
  </si>
  <si>
    <t>201,96</t>
  </si>
  <si>
    <t>RECOMPOSIÇÃO DE BASE E OU SUB-BASE PARA FECHAMENTO DE VALAS DE SOLO BRITA (40/60) - INCLUSO RETIRADA E COLOCAÇÃO DO MATERIAL. AF_12/2020</t>
  </si>
  <si>
    <t>119,26</t>
  </si>
  <si>
    <t>RECOMPOSIÇÃO DE BASE E OU SUB-BASE PARA FECHAMENTO DE VALAS DE SOLO BRITA (50/50) - INCLUSO RETIRADA E COLOCAÇÃO DO MATERIAL. AF_12/2020</t>
  </si>
  <si>
    <t>104,36</t>
  </si>
  <si>
    <t>RECOMPOSIÇÃO DE BASE E OU SUB-BASE PARA FECHAMENTO DE VALAS DE SOLO BRITA (40/60) COM CIMENTO (TEOR DE 4%) - INCLUSO RETIRADA E COLOCAÇÃO DO MATERIAL. AF_12/2020</t>
  </si>
  <si>
    <t>175,21</t>
  </si>
  <si>
    <t>RECOMPOSIÇÃO DE BASE E OU SUB-BASE PARA FECHAMENTO DE VALAS DE SOLO BRITA (40/60) COM CIMENTO (TEOR DE 6%) - INCLUSO RETIRADA E COLOCAÇÃO DO MATERIAL. AF_12/2020</t>
  </si>
  <si>
    <t>201,35</t>
  </si>
  <si>
    <t>RECOMPOSIÇÃO DE BASE E OU SUB-BASE PARA FECHAMENTO DE VALAS DE SOLO BRITA (40/60) COM CIMENTO (TEOR DE 8%) - INCLUSO RETIRADA E COLOCAÇÃO DO MATERIAL. AF_12/2020</t>
  </si>
  <si>
    <t>227,12</t>
  </si>
  <si>
    <t>RECOMPOSIÇÃO DE BASE E OU SUB-BASE PARA FECHAMENTO DE VALAS DE SOLO BRITA (50/50) COM CIMENTO (TEOR DE 4%) - INCLUSO RETIRADA E COLOCAÇÃO DO MATERIAL. AF_12/2020</t>
  </si>
  <si>
    <t>160,91</t>
  </si>
  <si>
    <t>RECOMPOSIÇÃO DE BASE E OU SUB-BASE PARA FECHAMENTO DE VALAS DE SOLO BRITA (50/50) COM CIMENTO (TEOR DE 6%) - INCLUSO RETIRADA E COLOCAÇÃO DO MATERIAL. AF_12/2020</t>
  </si>
  <si>
    <t>187,34</t>
  </si>
  <si>
    <t>RECOMPOSIÇÃO DE BASE E OU SUB-BASE PARA FECHAMENTO DE VALAS DE SOLO BRITA (50/50) COM CIMENTO (TEOR DE 8%) - INCLUSO RETIRADA E COLOCAÇÃO DO MATERIAL. AF_12/2020</t>
  </si>
  <si>
    <t>213,42</t>
  </si>
  <si>
    <t>RECOMPOSIÇÃO DE BASE E OU SUB-BASE PARA FECHAMENTO DE VALAS DE BRITA GRADUADA SIMPLES - INCLUSO RETIRADA E COLOCAÇÃO DO MATERIAL. AF_12/2020</t>
  </si>
  <si>
    <t>201,81</t>
  </si>
  <si>
    <t>REASSENTAMENTO DE PARALELEPÍPEDOS, REJUNTAMENTO COM PÓ DE PEDRA, COM REAPROVEITAMENTO DOS PARALELEPÍPEDOS - INCLUSO RETIRADA E COLOCAÇÃO DO MATERIAL. AF_12/2020</t>
  </si>
  <si>
    <t>70,38</t>
  </si>
  <si>
    <t>REASSENTAMENTO DE PARALELEPÍPEDOS, REJUNTAMENTO COM ARGAMASSA, COM REAPROVEITAMENTO DOS PARALELEPÍPEDOS - INCLUSO RETIRADA E COLOCAÇÃO DO MATERIAL. AF_12/2020</t>
  </si>
  <si>
    <t>84,80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</si>
  <si>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</si>
  <si>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</si>
  <si>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86,15</t>
  </si>
  <si>
    <t>REASSENTAMENTO DE BLOCOS PISOGRAMA PARA PISO INTERTRAVADO, COM REAPROVEITAMENTO DOS BLOCOS PISOGRAMA - INCLUSO RETIRADA E COLOCAÇÃO DO MATERIAL. AF_12/2020</t>
  </si>
  <si>
    <t>30,87</t>
  </si>
  <si>
    <t>REASSENTAMENTO DE BLOCOS SEXTAVADO PARA PISO INTERTRAVADO, ESPESSURA DE 6 CM, EM CALÇADA, COM REAPROVEITAMENTO DOS BLOCOS SEXTAVADOS - INCLUSO RETIRADA E COLOCAÇÃO DO MATERIAL. AF_12/2020</t>
  </si>
  <si>
    <t>39,32</t>
  </si>
  <si>
    <t>REASSENTAMENTO DE BLOCOS SEXTAVADO PARA PISO INTERTRAVADO, ESPESSURA DE 6 CM, EM VIA/ESTACIONAMENTO, COM REAPROVEITAMENTO DOS BLOCOS SEXTAVADO - INCLUSO RETIRADA E COLOCAÇÃO DO MATERIAL. AF_12/2020</t>
  </si>
  <si>
    <t>31,58</t>
  </si>
  <si>
    <t>REASSENTAMENTO DE BLOCOS SEXTAVADO PARA PISO INTERTRAVADO, ESPESSURA DE 8 CM, EM VIA/ESTACIONAMENTO, COM REAPROVEITAMENTO DOS BLOCOS SEXTAVADO - INCLUSO RETIRADA E COLOCAÇÃO DO MATERIAL. AF_12/2020</t>
  </si>
  <si>
    <t>35,20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</si>
  <si>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</si>
  <si>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</si>
  <si>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38,09</t>
  </si>
  <si>
    <t>REASSENTAMENTO DE BLOCOS RETANGULAR PARA PISO INTERTRAVADO, ESPESSURA DE 6 CM, EM CALÇADA, COM REAPROVEITAMENTO DOS BLOCOS RETANGULAR - INCLUSO RETIRADA E COLOCAÇÃO DO MATERIAL. AF_12/2020</t>
  </si>
  <si>
    <t>41,77</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</si>
  <si>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</si>
  <si>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</si>
  <si>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37,78</t>
  </si>
  <si>
    <t>REASSENTAMENTO DE BLOCOS RETANGULAR PARA PISO INTERTRAVADO, ESPESSURA DE 10 CM, EM VIA/ESTACIONAMENTO, COM REAPROVEITAMENTO DOS BLOCOS RETANGULAR - INCLUSO RETIRADA E COLOCAÇÃO DO MATERIAL. AF_12/2020</t>
  </si>
  <si>
    <t>43,49</t>
  </si>
  <si>
    <t>REASSENTAMENTO DE BLOCOS 16 FACES PARA PISO INTERTRAVADO, ESPESSURA DE 4  CM, EM CALÇADA, COM REAPROVEITAMENTO DOS BLOCOS 16 FACES - INCLUSO RETIRADA E COLOCAÇÃO DO MATERIAL. AF_12/2020</t>
  </si>
  <si>
    <t>38,37</t>
  </si>
  <si>
    <t>REASSENTAMENTO DE BLOCOS 16 FACES PARA PISO INTERTRAVADO, ESPESSURA DE 6 CM, EM CALÇADA, COM REAPROVEITAMENTO DOS BLOCOS 16 FACES - INCLUSO RETIRADA E COLOCAÇÃO DO MATERIAL. AF_12/2020</t>
  </si>
  <si>
    <t>44,06</t>
  </si>
  <si>
    <t>REASSENTAMENTO DE BLOCOS 16 FACES PARA PISO INTERTRAVADO, ESPESSURA DE 6 CM, EM VIA/ESTACIONAMENTO, COM REAPROVEITAMENTO DOS BLOCOS 16 FACES - INCLUSO RETIRADA E COLOCAÇÃO DO MATERIAL. AF_12/2020</t>
  </si>
  <si>
    <t>34,38</t>
  </si>
  <si>
    <t>REASSENTAMENTO DE BLOCOS 16 FACES PARA PISO INTERTRAVADO, ESPESSURA DE 8 CM, EM VIA/ESTACIONAMENTO, COM REAPROVEITAMENTO DOS BLOCOS 16 FACES - INCLUSO RETIRADA E COLOCAÇÃO DO MATERIAL. AF_12/2020</t>
  </si>
  <si>
    <t>40,07</t>
  </si>
  <si>
    <t>REASSENTAMENTO DE BLOCOS 16 FACES PARA PISO INTERTRAVADO, ESPESSURA DE 10 CM, EM VIA/ESTACIONAMENTO, COM REAPROVEITAMENTO DOS BLOCOS 16 FACES - INCLUSO RETIRADA E COLOCAÇÃO DO MATERIAL. AF_12/2020</t>
  </si>
  <si>
    <t>45,78</t>
  </si>
  <si>
    <t>RECOMPOSIÇÃO DE REVESTIMENTO EM CONCRETO ASFÁLTICO (AQUISIÇÃO EM USINA), PARA O FECHAMENTO DE VALAS - INCLUSO DEMOLIÇÃO DO PAVIMENTO. AF_12/2020</t>
  </si>
  <si>
    <t>2.209,58</t>
  </si>
  <si>
    <t>RECOMPOSIÇÃO DE PAVIMENTO EM PISO INTERTRAVADO, COM REAPROVEITAMENTO DOS BLOCOS INTERTRAVADOS, PARA FECHAMENTO DE VALAS - INCLUSO RETIRADA E COLOCAÇÃO DO MATERIAL. AF_12/2020</t>
  </si>
  <si>
    <t>67,54</t>
  </si>
  <si>
    <t>REGULARIZAÇÃO E COMPACTAÇÃO DE SUBLEITO DE SOLO  PREDOMINANTEMENTE ARGILOSO. AF_11/2019</t>
  </si>
  <si>
    <t>2,92</t>
  </si>
  <si>
    <t>REGULARIZAÇÃO E COMPACTAÇÃO DE SUBLEITO DE SOLO PREDOMINANTEMENTE ARENOSO. AF_11/2019</t>
  </si>
  <si>
    <t>1,36</t>
  </si>
  <si>
    <t>EXECUÇÃO E COMPACTAÇÃO DE BASE E OU SUB BASE PARA PAVIMENTAÇÃO DE SOLOS DE COMPORTAMENTO LATERÍTICO (ARENOSO) - EXCLUSIVE SOLO, ESCAVAÇÃO, CARGA E TRANSPORTE. AF_11/2019</t>
  </si>
  <si>
    <t>13,79</t>
  </si>
  <si>
    <t>EXECUÇÃO E COMPACTAÇÃO DE BASE E OU SUB BASE PARA PAVIMENTAÇÃO DE SOLO (PREDOMINANTEMENTE ARENOSO) COM CIMENTO (TEOR DE 2%) - EXCLUSIVE SOLO, ESCAVAÇÃO, CARGA E TRANSPORTE. AF_11/2019</t>
  </si>
  <si>
    <t>49,98</t>
  </si>
  <si>
    <t>EXECUÇÃO E COMPACTAÇÃO DE BASE E OU SUB BASE PARA PAVIMENTAÇÃO DE SOLO (PREDOMINANTEMENTE ARENOSO) COM CIMENTO (TEOR DE 4%) - EXCLUSIVE SOLO, ESCAVAÇÃO, CARGA E TRANSPORTE. AF_11/2019</t>
  </si>
  <si>
    <t>76,87</t>
  </si>
  <si>
    <t>EXECUÇÃO E COMPACTAÇÃO DE BASE E OU SUB BASE PARA PAVIMENTAÇÃO DE SOLO (PREDOMINANTEMENTE ARENOSO) COM CIMENTO (TEOR DE 6%) - EXCLUSIVE SOLO, ESCAVAÇÃO, CARGA E TRANSPORTE. AF_11/2019</t>
  </si>
  <si>
    <t>105,76</t>
  </si>
  <si>
    <t>EXECUÇÃO E COMPACTAÇÃO DE BASE E OU SUB BASE PARA PAVIMENTAÇÃO DE SOLO (PREDOMINANTEMENTE ARENOSO) COM CIMENTO (TEOR DE 8%) - EXCLUSIVE SOLO, ESCAVAÇÃO, CARGA E TRANSPORTE. AF_11/2019</t>
  </si>
  <si>
    <t>133,32</t>
  </si>
  <si>
    <t>EXECUÇÃO E COMPACTAÇÃO DE BASE E OU SUB BASE PARA PAVIMENTAÇÃO DE BRITA GRADUADA SIMPLES - EXCLUSIVE CARGA E TRANSPORTE. AF_11/2019</t>
  </si>
  <si>
    <t>187,38</t>
  </si>
  <si>
    <t>EXECUÇÃO E COMPACTAÇÃO DE BASE E OU SUB BASE PARA PAVIMENTAÇÃO DE BRITA GRADUADA SIMPLES TRATADA COM CIMENTO - EXCLUSIVE CARGA E TRANSPORTE. AF_11/2019</t>
  </si>
  <si>
    <t>242,35</t>
  </si>
  <si>
    <t>EXECUÇÃO E COMPACTAÇÃO DE BASE E OU SUB BASE PARA PAVIMENTAÇÃO DE CONCRETO COMPACTADO COM ROLO - EXCLUSIVE CARGA E TRANSPORTE. AF_11/2019</t>
  </si>
  <si>
    <t>314,98</t>
  </si>
  <si>
    <t>EXECUÇÃO E COMPACTAÇÃO DE BASE E OU SUB BASE PARA PAVIMENTAÇÃO DE PEDRA RACHÃO  - EXCLUSIVE CARGA E TRANSPORTE. AF_11/2019</t>
  </si>
  <si>
    <t>128,97</t>
  </si>
  <si>
    <t>EXECUÇÃO E COMPACTAÇÃO DE BASE E OU SUB BASE PARA PAVIMENTAÇÃO DE MACADAME SECO - EXCLUSIVE CARGA E TRANSPORTE. AF_11/2019</t>
  </si>
  <si>
    <t>EXECUÇÃO E COMPACTAÇÃO DE BASE E OU SUB-BASE PARA PAVIMENTAÇÃO DE SOLO (PREDOMINANTEMENTE ARENOSO) BRITA - 40/60 - EXCLUSIVE SOLO, ESCAVAÇÃO, CARGA E TRANSPORTE. AF_11/2019</t>
  </si>
  <si>
    <t>116,00</t>
  </si>
  <si>
    <t>EXECUÇÃO E COMPACTAÇÃO DE BASE E OU SUB-BASE PARA PAVIMENTAÇÃO DE SOLO (PREDOMINANTEMENTE ARENOSO) BRITA - 50/50 - EXCLUSIVE SOLO, ESCAVAÇÃO, CARGA E TRANSPORTE. AF_11/2019</t>
  </si>
  <si>
    <t>101,16</t>
  </si>
  <si>
    <t>EXECUÇÃO E COMPACTAÇÃO DE BASE E OU SUB-BASE PARA PAVIMENTAÇÃO DE SOLO (PREDOMINANTEMENTE ARENOSO) BRITA - 40/60 COM CIMENTO (TEOR DE 4%) - EXCLUSIVE SOLO, ESCAVAÇÃO, CARGA E TRANSPORTE. AF_11/2019</t>
  </si>
  <si>
    <t>171,96</t>
  </si>
  <si>
    <t>EXECUÇÃO E COMPACTAÇÃO DE BASE E OU SUB-BASE PARA PAVIMENTAÇÃO DE SOLO (PREDOMINANTEMENTE ARENOSO) BRITA - 40/60 COM CIMENTO (TEOR DE 6%) - EXCLUSIVE SOLO, ESCAVAÇÃO, CARGA E TRANSPORTE. AF_11/2019</t>
  </si>
  <si>
    <t>198,15</t>
  </si>
  <si>
    <t>EXECUÇÃO E COMPACTAÇÃO DE BASE E OU SUB-BASE PARA PAVIMENTAÇÃO DE SOLO (PREDOMINANTEMENTE ARENOSO) BRITA - 40/60 COM CIMENTO (TEOR DE 8%) - EXCLUSIVE SOLO, ESCAVAÇÃO, CARGA E TRANSPORTE. AF_11/2019</t>
  </si>
  <si>
    <t>223,87</t>
  </si>
  <si>
    <t>EXECUÇÃO E COMPACTAÇÃO DE BASE E OU SUB-BASE PARA PAVIMENTAÇÃO DE SOLO (PREDOMINANTEMENTE ARENOSO) BRITA - 50/50 COM CIMENTO (TEOR DE 4%)  - EXCLUSIVE SOLO, ESCAVAÇÃO, CARGA E TRANSPORTE. AF_11/2019</t>
  </si>
  <si>
    <t>157,66</t>
  </si>
  <si>
    <t>EXECUÇÃO E COMPACTAÇÃO DE BASE E OU SUB-BASE PARA PAVIMENTAÇÃO DE SOLO (PREDOMINANTEMENTE ARENOSO) BRITA - 50/50 COM CIMENTO (TEOR DE 6%) - EXCLUSIVE SOLO, ESCAVAÇÃO, CARGA E TRANSPORTE. AF_11/2019</t>
  </si>
  <si>
    <t>186,31</t>
  </si>
  <si>
    <t>EXECUÇÃO E COMPACTAÇÃO DE BASE E OU SUB-BASE PARA PAVIMENTAÇÃO DE SOLO (PREDOMINANTEMENTE ARENOSO) BRITA - 50/50 COM CIMENTO (TEOR DE 8%) - EXCLUSIVE SOLO, ESCAVAÇÃO, CARGA E TRANSPORTE. AF_11/2019</t>
  </si>
  <si>
    <t>210,22</t>
  </si>
  <si>
    <t>EXECUÇÃO E COMPACTAÇÃO DE BASE E OU SUB-BASE PARA PAVIMENTAÇÃO DE SOLO (PREDOMINANTEMENTE ARGILOSO) BRITA - 40/60 - EXCLUSIVE SOLO, ESCAVAÇÃO, CARGA E TRANSPORTE. AF_11/2019</t>
  </si>
  <si>
    <t>121,80</t>
  </si>
  <si>
    <t>EXECUÇÃO E COMPACTAÇÃO DE BASE E OU SUB-BASE PARA PAVIMENTAÇÃO DE SOLO (PREDOMINANTEMENTE ARGILOSO) BRITA - 50/50 - EXCLUSIVE SOLO, ESCAVAÇÃO, CARGA E TRANSPORTE. AF_11/2019</t>
  </si>
  <si>
    <t>106,96</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</si>
  <si>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</si>
  <si>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</si>
  <si>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</si>
  <si>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32,37</t>
  </si>
  <si>
    <t>EXECUÇÃO E COMPACTAÇÃO DE BASE E OU SUB BASE PARA PAVIMENTAÇÃO DE SOLO ESTABILIZADO GRANULOMETRICAMENTE SEM MISTURA DE SOLOS - EXCLUSIVE SOLO, ESCAVAÇÃO, CARGA E TRANSPORTE. AF_11/2019</t>
  </si>
  <si>
    <t>45,10</t>
  </si>
  <si>
    <t>EXECUÇÃO DE PAVIMENTO EM PISO INTERTRAVADO, COM BLOCO PISOGRAMA DE 35 X 15 CM, ESPESSURA 6 CM. AF_10/2022</t>
  </si>
  <si>
    <t>69,27</t>
  </si>
  <si>
    <t>EXECUÇÃO DE PAVIMENTO EM PISO INTERTRAVADO, COM BLOCO PISOGRAMA DE 35 X 15 CM, ESPESSURA 8 CM. AF_10/2022</t>
  </si>
  <si>
    <t>142,64</t>
  </si>
  <si>
    <t>EXECUÇÃO DE PAVIMENTO EM PISO INTERTRAVADO, COM BLOCO SEXTAVADO DE 25 X 25 CM, ESPESSURA 6 CM. AF_10/2022</t>
  </si>
  <si>
    <t>68,62</t>
  </si>
  <si>
    <t>EXECUÇÃO DE PAVIMENTO EM PISO INTERTRAVADO, COM BLOCO SEXTAVADO DE 25 X 25 CM, ESPESSURA 8 CM. AF_10/2022</t>
  </si>
  <si>
    <t>85,69</t>
  </si>
  <si>
    <t>EXECUÇÃO DE PAVIMENTO EM PISO INTERTRAVADO, COM BLOCO SEXTAVADO DE 25 X 25 CM, ESPESSURA 10 CM. AF_10/2022</t>
  </si>
  <si>
    <t>103,41</t>
  </si>
  <si>
    <t>EXECUÇÃO DE PASSEIO EM PISO INTERTRAVADO, COM BLOCO RETANGULAR COR NATURAL DE 20 X 10 CM, ESPESSURA 6 CM. AF_10/2022</t>
  </si>
  <si>
    <t>85,62</t>
  </si>
  <si>
    <t>EXECUÇÃO DE PAVIMENTO EM PISO INTERTRAVADO, COM BLOCO RETANGULAR COR NATURAL DE 20 X 10 CM, ESPESSURA 6 CM. AF_10/2022</t>
  </si>
  <si>
    <t>73,33</t>
  </si>
  <si>
    <t>EXECUÇÃO DE PAVIMENTO EM PISO INTERTRAVADO, COM BLOCO RETANGULAR COR NATURAL DE 20 X 10 CM, ESPESSURA 8 CM. AF_10/2022</t>
  </si>
  <si>
    <t>EXECUÇÃO DE PAVIMENTO EM PISO INTERTRAVADO, COM BLOCO RETANGULAR DE 20 X 10 CM, ESPESSURA 10 CM. AF_10/2022</t>
  </si>
  <si>
    <t>107,76</t>
  </si>
  <si>
    <t>EXECUÇÃO DE PASSEIO EM PISO INTERTRAVADO, COM BLOCO 16 FACES DE 22 X 11 CM, ESPESSURA 6 CM. AF_10/2022</t>
  </si>
  <si>
    <t>82,87</t>
  </si>
  <si>
    <t>EXECUÇÃO DE PAVIMENTO EM PISO INTERTRAVADO, COM BLOCO 16 FACES DE 22 X 11 CM, ESPESSURA 6 CM. AF_10/2022</t>
  </si>
  <si>
    <t>70,25</t>
  </si>
  <si>
    <t>EXECUÇÃO DE PAVIMENTO EM PISO INTERTRAVADO, COM BLOCO 16 FACES DE 22 X 11 CM, ESPESSURA 8 CM. AF_10/2022</t>
  </si>
  <si>
    <t>88,47</t>
  </si>
  <si>
    <t>EXECUÇÃO DE PAVIMENTO EM PISO INTERTRAVADO, COM BLOCO 16 FACES DE 22 X 11 CM, ESPESSURA 10 CM. AF_10/2022</t>
  </si>
  <si>
    <t>106,48</t>
  </si>
  <si>
    <t>EXECUÇÃO DE PASSEIO EM PISO INTERTRAVADO, COM BLOCO RETANGULAR COLORIDO DE 20 X 10 CM, ESPESSURA 6 CM. AF_10/2022</t>
  </si>
  <si>
    <t>94,53</t>
  </si>
  <si>
    <t>EXECUÇÃO DE PAVIMENTO EM PISO INTERTRAVADO, COM BLOCO RETANGULAR COLORIDO DE 20 X 10 CM, ESPESSURA 6 CM. AF_10/2022</t>
  </si>
  <si>
    <t>82,01</t>
  </si>
  <si>
    <t>EXECUÇÃO DE PAVIMENTO EM PISO INTERTRAVADO, COM BLOCO RETANGULAR COLORIDO DE 20 X 10 CM, ESPESSURA 8 CM. AF_10/2022</t>
  </si>
  <si>
    <t>98,51</t>
  </si>
  <si>
    <t>EXECUÇÃO DE PAVIMENTO DE CONCRETO SIMPLES (PCS), FCK = 40 MPA, ESPESSURA DE 15,0 CM. AF_04/2022</t>
  </si>
  <si>
    <t>125,92</t>
  </si>
  <si>
    <t>EXECUÇÃO DE PAVIMENTO DE CONCRETO SIMPLES (PCS), FCK = 40 MPA, ESPESSURA DE 17,5 CM. AF_04/2022</t>
  </si>
  <si>
    <t>141,97</t>
  </si>
  <si>
    <t>EXECUÇÃO DE PAVIMENTO DE CONCRETO SIMPLES (PCS), FCK = 40 MPA, ESPESSURA DE 20,0 CM. AF_04/2022</t>
  </si>
  <si>
    <t>156,86</t>
  </si>
  <si>
    <t>EXECUÇÃO DE PAVIMENTO DE CONCRETO SIMPLES (PCS), FCK = 40 MPA, ESPESSURA DE 22,5 CM. AF_04/2022</t>
  </si>
  <si>
    <t>179,56</t>
  </si>
  <si>
    <t>EXECUÇÃO DE PAVIMENTO DE CONCRETO SIMPLES (PCS), FCK = 40 MPA, ESPESSURA DE 25,0 CM. AF_04/2022</t>
  </si>
  <si>
    <t>205,29</t>
  </si>
  <si>
    <t>EXECUÇÃO DE PAVIMENTO DE CONCRETO SIMPLES (PCS), FCK = 40 MPA, ESPESSURA DE 27,5 CM. AF_04/2022</t>
  </si>
  <si>
    <t>226,86</t>
  </si>
  <si>
    <t>EXECUÇÃO DE PAVIMENTO DE CONCRETO ARMADO (PCA), FCK = 30 MPA, ESPESSURA DE 15,0 CM. AF_04/2022</t>
  </si>
  <si>
    <t>EXECUÇÃO DE PAVIMENTO DE CONCRETO ARMADO (PCA), FCK = 30 MPA, ESPESSURA DE 17,5 CM. AF_04/2022</t>
  </si>
  <si>
    <t>215,73</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</si>
  <si>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</si>
  <si>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</si>
  <si>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</si>
  <si>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53,41</t>
  </si>
  <si>
    <t>BARRAS DE TRANSFERÊNCIA, AÇO CA-25 DE 16,0 MM, PARA EXECUÇÃO DE PAVIMENTO DE CONCRETO  FORNECIMENTO E INSTALAÇÃO. AF_04/2022</t>
  </si>
  <si>
    <t>BARRAS DE TRANSFERÊNCIA, AÇO CA-25 DE 20,0 MM, PARA EXECUÇÃO DE PAVIMENTO DE CONCRETO  FORNECIMENTO E INSTALAÇÃO. AF_04/2022</t>
  </si>
  <si>
    <t>22,48</t>
  </si>
  <si>
    <t>BARRAS DE TRANSFERÊNCIA, AÇO CA-25 DE 25,0 MM, PARA EXECUÇÃO DE PAVIMENTO DE CONCRETO  FORNECIMENTO E INSTALAÇÃO. AF_04/2022</t>
  </si>
  <si>
    <t>BARRAS DE TRANSFERÊNCIA, AÇO CA-25 DE 32,0 MM, PARA EXECUÇÃO DE PAVIMENTO DE CONCRETO  FORNECIMENTO E INSTALAÇÃO. AF_04/2022</t>
  </si>
  <si>
    <t>16,70</t>
  </si>
  <si>
    <t>BARRAS DE LIGAÇÃO, AÇO CA-50 DE 10 MM, PARA EXECUÇÃO DE PAVIMENTO DE CONCRETO  FORNECIMENTO E INSTALAÇÃO. AF_04/2022</t>
  </si>
  <si>
    <t>10,93</t>
  </si>
  <si>
    <t>EXECUÇÃO DE PAVIMENTO EM PARALELEPÍPEDOS, REJUNTAMENTO COM PÓ DE PEDRA. AF_05/2020</t>
  </si>
  <si>
    <t>174,42</t>
  </si>
  <si>
    <t>EXECUÇÃO DE PAVIMENTO EM PARALELEPÍPEDOS, REJUNTAMENTO COM ARGAMASSA TRAÇO 1:3 (CIMENTO E AREIA). AF_05/2020</t>
  </si>
  <si>
    <t>188,89</t>
  </si>
  <si>
    <t>EXECUÇÃO DE PAVIMENTO EM PEDRAS POLIÉDRICAS, REJUNTAMENTO COM PÓ DE PEDRA. AF_05/2020</t>
  </si>
  <si>
    <t>EXECUÇÃO DE PAVIMENTO EM PEDRAS POLIÉDRICAS, REJUNTAMENTO COM ARGAMASSA TRAÇO 1:3 (CIMENTO E AREIA). AF_05/2020</t>
  </si>
  <si>
    <t>75,53</t>
  </si>
  <si>
    <t>EXECUÇÃO DE PAVIMENTO DE CONCRETO SIMPLES (PCS), FCK = 35 MPA, ESPESSURA DE 15,0 CM. AF_04/2022</t>
  </si>
  <si>
    <t>EXECUÇÃO DE PAVIMENTO DE CONCRETO SIMPLES (PCS), FCK = 35 MPA, ESPESSURA DE 16,0 CM. AF_04/2022</t>
  </si>
  <si>
    <t>129,53</t>
  </si>
  <si>
    <t>EXECUÇÃO DE PAVIMENTO DE CONCRETO SIMPLES (PCS), FCK = 40 MPA, ESPESSURA DE 16,0 CM. AF_04/2022</t>
  </si>
  <si>
    <t>155,85</t>
  </si>
  <si>
    <t>EXECUÇÃO DE PAVIMENTO DE CONCRETO SIMPLES (PCS), FCK = 35 MPA, ESPESSURA DE 17,5 CM. AF_04/2022</t>
  </si>
  <si>
    <t>136,35</t>
  </si>
  <si>
    <t>EXECUÇÃO PAVIMENTO DE CONCRETO SIMPLES (PCS), FCK = 35 MPA, ESPESSURA DE 20,0 CM. AF_04/2022</t>
  </si>
  <si>
    <t>152,55</t>
  </si>
  <si>
    <t>EXECUÇÃO PAVIMENTO DE CONCRETO SIMPLES (PCS), FCK = 35 MPA, ESPESSURA DE 22,5 CM. AF_04/2022</t>
  </si>
  <si>
    <t>174,70</t>
  </si>
  <si>
    <t>EXECUÇÃO DE PAVIMENTO DE CONCRETO SIMPLES (PCS), FCK = 35 MPA, ESPESSURA DE 25,0 CM. AF_04/2022</t>
  </si>
  <si>
    <t>199,89</t>
  </si>
  <si>
    <t>EXECUÇÃO PAVIMENTO DE CONCRETO SIMPLES (PCS), FCK = 35 MPA, ESPESSURA DE 27,5 CM. AF_04/2022</t>
  </si>
  <si>
    <t>97,25</t>
  </si>
  <si>
    <t>EXECUÇÃO DE PISO INDUSTRIAL DE CONCRETO ARMADO, FCK = 20 MPA, ESPESSURA DE 12,0 CM. AF_04/2022</t>
  </si>
  <si>
    <t>117,19</t>
  </si>
  <si>
    <t>EXECUÇÃO DE PISO INDUSTRIAL DE CONCRETO ARMADO, FCK = 20 MPA, ESPESSURA DE 14,0 CM. AF_04/2022</t>
  </si>
  <si>
    <t>136,90</t>
  </si>
  <si>
    <t>EXECUÇÃO DE PISO INDUSTRIAL DE CONCRETO ARMADO, FCK = 20 MPA, ESPESSURA DE 15,0 CM. AF_04/2022</t>
  </si>
  <si>
    <t>149,43</t>
  </si>
  <si>
    <t>EXECUÇÃO DE PISO INDUSTRIAL DE CONCRETO ARMADO, FCK = 20 MPA, ESPESSURA DE 18,0 CM. AF_04/2022</t>
  </si>
  <si>
    <t>171,29</t>
  </si>
  <si>
    <t>EXECUÇÃO DE PISO INDUSTRIAL DE CONCRETO ARMADO, FCK = 20 MPA, ESPESSURA DE 20,0 CM. AF_04/2022</t>
  </si>
  <si>
    <t>197,07</t>
  </si>
  <si>
    <t>EXECUÇÃO DE PISO INDUSTRIAL DE CONCRETO ARMADO, FCK = 20 MPA, ESPESSURA DE 22,0 CM. AF_04/2022</t>
  </si>
  <si>
    <t>208,11</t>
  </si>
  <si>
    <t>EXECUÇÃO DE PASSEIO EM PISO INTERTRAVADO, COM BLOCO RAQUETE  22 X 13,5 CM, ESPESSURA 6 CM. AF_10/2022</t>
  </si>
  <si>
    <t>90,80</t>
  </si>
  <si>
    <t>EXECUÇÃO DE PAVIMENTO EM PISO INTERTRAVADO, COM BLOCO RAQUETE  22 X 13,5 CM, ESPESSURA 6 CM. AF_10/2022</t>
  </si>
  <si>
    <t>77,03</t>
  </si>
  <si>
    <t>FORNECIMENTO E INSTALAÇÃO DE PLACA DE OBRA COM CHAPA GALVANIZADA E ESTRUTURA DE MADEIRA. AF_03/2022_PS</t>
  </si>
  <si>
    <t>320,78</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</si>
  <si>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</si>
  <si>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</si>
  <si>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110,80</t>
  </si>
  <si>
    <t>FORNECIMENTO E INSTALAÇÃO DE SUPORTE DE MADEIRA PARA PLACAS DE SINALIZAÇÃO EM CONCRETO, COM H= DE 2,5 M E SEÇÃO DE 7,5 X 7,5 CM. AF_03/2022</t>
  </si>
  <si>
    <t>158,71</t>
  </si>
  <si>
    <t>FORNECIMENTO E INSTALAÇÃO DE SUPORTE DE MADEIRA PARA PLACAS DE SINALIZAÇÃO, EM BASE DE CONCRETO, COM H= DE 2,0 M E SEÇÃO DE 7,5 X 7,5 CM. AF_03/2022</t>
  </si>
  <si>
    <t>145,91</t>
  </si>
  <si>
    <t>EXECUÇÃO DE PAVIMENTO COM APLICAÇÃO DE CONCRETO ASFÁLTICO, CAMADA DE ROLAMENTO - EXCLUSIVE CARGA E TRANSPORTE. AF_11/2019</t>
  </si>
  <si>
    <t>1.726,80</t>
  </si>
  <si>
    <t>EXECUÇÃO DE PAVIMENTO COM APLICAÇÃO DE CONCRETO ASFÁLTICO, CAMADA DE BINDER - EXCLUSIVE CARGA E TRANSPORTE. AF_11/2019</t>
  </si>
  <si>
    <t>1.493,27</t>
  </si>
  <si>
    <t>FRESAGEM DE PAVIMENTO ASFÁLTICO (PROFUNDIDADE ATÉ 5,0 CM) - EXCLUSIVE TRANSPORTE. AF_11/2019</t>
  </si>
  <si>
    <t>USINAGEM DE BRITA GRADUADA SIMPLES. AF_03/2020</t>
  </si>
  <si>
    <t>USINAGEM DE BRITA GRADUADA TRATADA COM CIMENTO. AF_03/2020</t>
  </si>
  <si>
    <t>224,75</t>
  </si>
  <si>
    <t>USINAGEM DE CONCRETO PARA COMPACTAÇÃO COM ROLO. AF_03/2020</t>
  </si>
  <si>
    <t>299,56</t>
  </si>
  <si>
    <t>5,77</t>
  </si>
  <si>
    <t>19,89</t>
  </si>
  <si>
    <t>26,69</t>
  </si>
  <si>
    <t>36,23</t>
  </si>
  <si>
    <t>39,98</t>
  </si>
  <si>
    <t>26,36</t>
  </si>
  <si>
    <t>21,33</t>
  </si>
  <si>
    <t>FUNDO SELADOR ACRÍLICO, APLICAÇÃO MANUAL EM TETO, UMA DEMÃO. AF_04/2023</t>
  </si>
  <si>
    <t>6,08</t>
  </si>
  <si>
    <t>FUNDO SELADOR ACRÍLICO, APLICAÇÃO MANUAL EM PAREDE, UMA DEMÃO. AF_04/2023</t>
  </si>
  <si>
    <t>4,92</t>
  </si>
  <si>
    <t>PINTURA LÁTEX ACRÍLICA PREMIUM, APLICAÇÃO MANUAL EM TETO, DUAS DEMÃOS. AF_04/2023</t>
  </si>
  <si>
    <t>PINTURA LÁTEX ACRÍLICA PREMIUM, APLICAÇÃO MANUAL EM PAREDES, DUAS DEMÃOS. AF_04/2023</t>
  </si>
  <si>
    <t>EMASSAMENTO COM MASSA LÁTEX, APLICAÇÃO EM TETO, UMA DEMÃO, LIXAMENTO MANUAL. AF_04/2023</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</si>
  <si>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</si>
  <si>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</si>
  <si>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</si>
  <si>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TEXTURA ACRÍLICA, APLICAÇÃO MANUAL EM PAREDE, UMA DEMÃO. AF_04/2023</t>
  </si>
  <si>
    <t>TEXTURA ACRÍLICA, APLICAÇÃO MANUAL EM TETO, UMA DEMÃO. AF_04/2023</t>
  </si>
  <si>
    <t>17,29</t>
  </si>
  <si>
    <t>APLICAÇÃO MANUAL DE TINTA LÁTEX ACRÍLICA EM PANOS COM PRESENÇA DE VÃOS DE EDIFÍCIOS DE MÚLTIPLOS PAVIMENTOS, DUAS DEMÃOS. AF_11/2016</t>
  </si>
  <si>
    <t>18,95</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</si>
  <si>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</si>
  <si>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</si>
  <si>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28,31</t>
  </si>
  <si>
    <t>APLICAÇÃO MANUAL DE TINTA LÁTEX ACRÍLICA EM SUPERFÍCIES INTERNAS DE SACADA DE EDIFÍCIOS DE MÚLTIPLOS PAVIMENTOS, DUAS DEMÃOS. AF_11/2016</t>
  </si>
  <si>
    <t>APLICAÇÃO MANUAL DE TINTA LÁTEX ACRÍLICA EM PAREDE EXTERNAS DE CASAS, DUAS DEMÃOS. AF_11/2016</t>
  </si>
  <si>
    <t>20,45</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</si>
  <si>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</si>
  <si>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</si>
  <si>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19,32</t>
  </si>
  <si>
    <t>APLICAÇÃO MANUAL DE MASSA ACRÍLICA EM SUPERFÍCIES EXTERNAS DE SACADA DE EDIFÍCIOS DE MÚLTIPLOS PAVIMENTOS, UMA DEMÃO. AF_05/2017</t>
  </si>
  <si>
    <t>36,72</t>
  </si>
  <si>
    <t>APLICAÇÃO MANUAL DE MASSA ACRÍLICA EM SUPERFÍCIES INTERNAS DE SACADA DE EDIFÍCIOS DE MÚLTIPLOS PAVIMENTOS, UMA DEMÃO. AF_05/2017</t>
  </si>
  <si>
    <t>40,43</t>
  </si>
  <si>
    <t>APLICAÇÃO MANUAL DE MASSA ACRÍLICA EM PAREDES EXTERNAS DE CASAS, UMA DEMÃO. AF_05/2017</t>
  </si>
  <si>
    <t>26,88</t>
  </si>
  <si>
    <t>APLICAÇÃO MANUAL DE MASSA ACRÍLICA EM PANOS DE FACHADA COM PRESENÇA DE VÃOS, DE EDIFÍCIOS DE MÚLTIPLOS PAVIMENTOS, DUAS DEMÃOS. AF_05/2017</t>
  </si>
  <si>
    <t>34,73</t>
  </si>
  <si>
    <t>APLICAÇÃO MANUAL DE MASSA ACRÍLICA EM PANOS DE FACHADA SEM PRESENÇA DE VÃOS, DE EDIFÍCIOS DE MÚLTIPLOS PAVIMENTOS, DUAS DEMÃOS. AF_05/2017</t>
  </si>
  <si>
    <t>27,07</t>
  </si>
  <si>
    <t>APLICAÇÃO MANUAL DE MASSA ACRÍLICA EM SUPERFÍCIES EXTERNAS DE SACADA DE EDIFÍCIOS DE MÚLTIPLOS PAVIMENTOS, DUAS DEMÃOS. AF_05/2017</t>
  </si>
  <si>
    <t>50,21</t>
  </si>
  <si>
    <t>APLICAÇÃO MANUAL DE MASSA ACRÍLICA EM SUPERFÍCIES INTERNAS DE SACADA DE EDIFÍCIOS DE MÚLTIPLOS PAVIMENTOS, DUAS DEMÃOS. AF_05/2017</t>
  </si>
  <si>
    <t>APLICAÇÃO MANUAL DE MASSA ACRÍLICA EM PAREDES EXTERNAS DE CASAS, DUAS DEMÃOS. AF_05/2017</t>
  </si>
  <si>
    <t>PINTURA LÁTEX ACRÍLICA ECONÔMICA, APLICAÇÃO MANUAL EM TETO, DUAS DEMÃOS. AF_04/2023</t>
  </si>
  <si>
    <t>PINTURA LÁTEX ACRÍLICA STANDARD, APLICAÇÃO MANUAL EM TETO, DUAS DEMÃOS. AF_04/2023</t>
  </si>
  <si>
    <t>PINTURA LÁTEX ACRÍLICA ECONÔMICA, APLICAÇÃO MANUAL EM PAREDES, DUAS DEMÃOS. AF_04/2023</t>
  </si>
  <si>
    <t>PINTURA LÁTEX ACRÍLICA STANDARD, APLICAÇÃO MANUAL EM PAREDES, DUAS DEMÃOS. AF_04/2023</t>
  </si>
  <si>
    <t>11,80</t>
  </si>
  <si>
    <t>LIXAMENTO DE MADEIRA PARA APLICAÇÃO DE FUNDO OU PINTURA. AF_01/2021</t>
  </si>
  <si>
    <t>LIXAMENTO DE MASSA PARA MADEIRA. AF_01/2021</t>
  </si>
  <si>
    <t>PINTURA FUNDO NIVELADOR ALQUÍDICO BRANCO EM MADEIRA. AF_01/2021</t>
  </si>
  <si>
    <t>33,55</t>
  </si>
  <si>
    <t>APLICAÇÃO MASSA ALQUÍDICA PARA MADEIRA, PARA PINTURA COM TINTA DE ACABAMENTO (PIGMENTADA). AF_01/2021</t>
  </si>
  <si>
    <t>APLICAÇÃO MASSA ACRÍLICA PARA MADEIRA, PARA PINTURA COM TINTA DE ACABAMENTO (PIGMENTADA). AF_01/2021</t>
  </si>
  <si>
    <t>23,83</t>
  </si>
  <si>
    <t>APLICAÇÃO MASSA EPÓXI PARA MADEIRA, PARA PINTURA COM TINTA PU DE ACABAMENTO (PIGMENTADA). AF_01/2021</t>
  </si>
  <si>
    <t>64,35</t>
  </si>
  <si>
    <t>PINTURA VERNIZ (INCOLOR) ALQUÍDICO EM MADEIRA, USO INTERNO E EXTERNO, 1 DEMÃO. AF_01/2021</t>
  </si>
  <si>
    <t>12,48</t>
  </si>
  <si>
    <t>PINTURA VERNIZ (INCOLOR) ALQUÍDICO EM MADEIRA, USO INTERNO, 1 DEMÃO. AF_01/2021</t>
  </si>
  <si>
    <t>PINTURA VERNIZ (INCOLOR) POLIURETÂNICO (RESINA ALQUÍDICA MODIFICADA) EM MADEIRA, 1 DEMÃO. AF_01/2021</t>
  </si>
  <si>
    <t>11,67</t>
  </si>
  <si>
    <t>PINTURA TINTA DE ACABAMENTO (PIGMENTADA) A ÓLEO EM MADEIRA, 1 DEMÃO. AF_01/2021</t>
  </si>
  <si>
    <t>PINTURA TINTA DE ACABAMENTO (PIGMENTADA) ESMALTE SINTÉTICO FOSCO EM MADEIRA, 1 DEMÃO. AF_01/2021</t>
  </si>
  <si>
    <t>10,06</t>
  </si>
  <si>
    <t>PINTURA TINTA DE ACABAMENTO (PIGMENTADA) ESMALTE SINTÉTICO ACETINADO EM MADEIRA, 1 DEMÃO. AF_01/2021</t>
  </si>
  <si>
    <t>10,38</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</si>
  <si>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</si>
  <si>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</si>
  <si>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</si>
  <si>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</si>
  <si>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</si>
  <si>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21,11</t>
  </si>
  <si>
    <t>PINTURA TINTA DE ACABAMENTO (PIGMENTADA) ESMALTE SINTÉTICO FOSCO EM MADEIRA, 2 DEMÃOS. AF_01/2021</t>
  </si>
  <si>
    <t>PINTURA TINTA DE ACABAMENTO (PIGMENTADA) ESMALTE SINTÉTICO ACETINADO EM MADEIRA, 2 DEMÃOS. AF_01/2021</t>
  </si>
  <si>
    <t>20,77</t>
  </si>
  <si>
    <t>PINTURA TINTA DE ACABAMENTO (PIGMENTADA) ESMALTE SINTÉTICO BRILHANTE EM MADEIRA, 2 DEMÃOS. AF_01/2021</t>
  </si>
  <si>
    <t>19,81</t>
  </si>
  <si>
    <t>PINTURA VERNIZ (INCOLOR) ALQUÍDICO EM MADEIRA, USO INTERNO E EXTERNO, 3 DEMÃOS. AF_01/2021</t>
  </si>
  <si>
    <t>37,45</t>
  </si>
  <si>
    <t>PINTURA VERNIZ (INCOLOR) ALQUÍDICO EM MADEIRA, USO INTERNO, 3 DEMÃOS. AF_01/2021</t>
  </si>
  <si>
    <t>38,56</t>
  </si>
  <si>
    <t>PINTURA VERNIZ (INCOLOR) POLIURETÂNICO (RESINA ALQUÍDICA MODIFICADA) EM MADEIRA, 3 DEMÃOS. AF_01/2021</t>
  </si>
  <si>
    <t>35,03</t>
  </si>
  <si>
    <t>PINTURA TINTA DE ACABAMENTO (PIGMENTADA) A ÓLEO EM MADEIRA, 3 DEMÃOS. AF_01/2021</t>
  </si>
  <si>
    <t>31,67</t>
  </si>
  <si>
    <t>PINTURA TINTA DE ACABAMENTO (PIGMENTADA) ESMALTE SINTÉTICO FOSCO EM MADEIRA, 3 DEMÃOS. AF_01/2021</t>
  </si>
  <si>
    <t>30,22</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</si>
  <si>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</si>
  <si>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</si>
  <si>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</si>
  <si>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</si>
  <si>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JATEAMENTO ABRASIVO COM GRANALHA DE AÇO EM PERFIL METÁLICO EM FÁBRICA. AF_01/2020</t>
  </si>
  <si>
    <t>28,55</t>
  </si>
  <si>
    <t>LIXAMENTO MANUAL EM SUPERFÍCIES METÁLICAS EM OBRA. AF_01/2020</t>
  </si>
  <si>
    <t>12,06</t>
  </si>
  <si>
    <t>COLOCAÇÃO DE FITA PROTETORA PARA PINTURA. AF_01/2020</t>
  </si>
  <si>
    <t>PINTURA COM TINTA ALQUÍDICA DE FUNDO (TIPO ZARCÃO) PULVERIZADA SOBRE PERFIL METÁLICO EXECUTADO EM FÁBRICA (POR DEMÃO). AF_01/2020_PE</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</si>
  <si>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</si>
  <si>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AF_01/2020_PE</t>
  </si>
  <si>
    <t>30,85</t>
  </si>
  <si>
    <t>PINTURA COM TINTA ALQUÍDICA DE FUNDO (TIPO ZARCÃO) APLICADA A ROLO OU PINCEL SOBRE SUPERFÍCIES METÁLICAS (EXCETO PERFIL) EXECUTADO EM OBRA (POR DEMÃO). AF_01/2020</t>
  </si>
  <si>
    <t>30,09</t>
  </si>
  <si>
    <t>PINTURA COM TINTA ALQUÍDICA DE FUNDO E ACABAMENTO (ESMALTE SINTÉTICO GRAFITE) PULVERIZADA SOBRE PERFIL METÁLICO EXECUTADO EM FÁBRICA (POR DEMÃO). AF_01/2020_PE</t>
  </si>
  <si>
    <t>14,34</t>
  </si>
  <si>
    <t>PINTURA COM TINTA ALQUÍDICA DE FUNDO E ACABAMENTO (ESMALTE SINTÉTICO GRAFITE) APLICADA A ROLO OU PINCEL SOBRE PERFIL METÁLICO EXECUTADO EM FÁBRICA (POR DEMÃO). AF_01/2020</t>
  </si>
  <si>
    <t>17,30</t>
  </si>
  <si>
    <t>PINTURA COM TINTA ALQUÍDICA DE FUNDO E ACABAMENTO (ESMALTE SINTÉTICO GRAFITE) PULVERIZADA SOBRE SUPERFÍCIES METÁLICAS (EXCETO PERFIL) EXECUTADO EM OBRA (POR DEMÃO). AF_01/2020_PE</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</si>
  <si>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</si>
  <si>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AF_01/2020_PE</t>
  </si>
  <si>
    <t>32,80</t>
  </si>
  <si>
    <t>PINTURA COM TINTA EPOXÍDICA DE FUNDO APLICADA A ROLO OU PINCEL SOBRE PERFIL METÁLICO EXECUTADO EM FÁBRICA (POR DEMÃO). AF_01/2020</t>
  </si>
  <si>
    <t>29,52</t>
  </si>
  <si>
    <t>PINTURA COM TINTA EPOXÍDICA DE ACABAMENTO PULVERIZADA SOBRE PERFIL METÁLICO EXECUTADO EM FÁBRICA (POR DEMÃO). AF_01/2020_PE</t>
  </si>
  <si>
    <t>24,73</t>
  </si>
  <si>
    <t>PINTURA COM TINTA EPOXÍDICA DE ACABAMENTO APLICADA A ROLO OU PINCEL SOBRE PERFIL METÁLICO EXECUTADO EM FÁBRICA (POR DEMÃO). AF_01/2020</t>
  </si>
  <si>
    <t>29,00</t>
  </si>
  <si>
    <t>PINTURA COM TINTA ACRÍLICA DE FUNDO PULVERIZADA SOBRE SUPERFÍCIES METÁLICAS (EXCETO PERFIL) EXECUTADO EM OBRA (POR DEMÃO). AF_01/2020_PE</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</si>
  <si>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</si>
  <si>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AF_01/2020_PE</t>
  </si>
  <si>
    <t>PINTURA COM TINTA ACRÍLICA DE ACABAMENTO APLICADA A ROLO OU PINCEL SOBRE SUPERFÍCIES METÁLICAS (EXCETO PERFIL) EXECUTADO EM OBRA (POR DEMÃO). AF_01/2020</t>
  </si>
  <si>
    <t>18,26</t>
  </si>
  <si>
    <t>PINTURA COM TINTA ALQUÍDICA DE ACABAMENTO (ESMALTE SINTÉTICO ACETINADO) PULVERIZADA SOBRE PERFIL METÁLICO EXECUTADO EM FÁBRICA (POR DEMÃO). AF_01/2020_PE</t>
  </si>
  <si>
    <t>13,15</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</si>
  <si>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</si>
  <si>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AF_01/2020_PE</t>
  </si>
  <si>
    <t>30,39</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</si>
  <si>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</si>
  <si>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AF_01/2020_PE</t>
  </si>
  <si>
    <t>PINTURA COM TINTA ALQUÍDICA DE ACABAMENTO (ESMALTE SINTÉTICO BRILHANTE) APLICADA A ROLO OU PINCEL SOBRE PERFIL METÁLICO EXECUTADO EM FÁBRICA (POR DEMÃO). AF_01/2020</t>
  </si>
  <si>
    <t>13,83</t>
  </si>
  <si>
    <t>PINTURA COM TINTA ALQUÍDICA DE ACABAMENTO (ESMALTE SINTÉTICO BRILHANTE) PULVERIZADA SOBRE SUPERFÍCIES METÁLICAS (EXCETO PERFIL) EXECUTADO EM OBRA  (POR DEMÃO). AF_01/2020_PE</t>
  </si>
  <si>
    <t>30,07</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</si>
  <si>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</si>
  <si>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AF_01/2020_PE</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</si>
  <si>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</si>
  <si>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AF_01/2020_PE</t>
  </si>
  <si>
    <t>30,21</t>
  </si>
  <si>
    <t>PINTURA COM TINTA ALQUÍDICA DE ACABAMENTO (ESMALTE SINTÉTICO FOSCO) APLICADA A ROLO OU PINCEL SOBRE SUPERFÍCIES METÁLICAS (EXCETO PERFIL) EXECUTADO EM OBRA (POR DEMÃO). AF_01/2020</t>
  </si>
  <si>
    <t>30,64</t>
  </si>
  <si>
    <t>PINTURA COM TINTA EPOXÍDICA DE ACABAMENTO PULVERIZADA SOBRE PERFIL METÁLICO EXECUTADO EM FÁBRICA (02 DEMÃOS). AF_01/2020_PE</t>
  </si>
  <si>
    <t>49,47</t>
  </si>
  <si>
    <t>PINTURA COM TINTA EPOXÍDICA DE ACABAMENTO APLICADA A ROLO OU PINCEL SOBRE PERFIL METÁLICO EXECUTADO EM FÁBRICA (02 DEMÃOS). AF_01/2020</t>
  </si>
  <si>
    <t>58,01</t>
  </si>
  <si>
    <t>PINTURA COM TINTA ACRÍLICA DE ACABAMENTO PULVERIZADA SOBRE SUPERFÍCIES METÁLICAS (EXCETO PERFIL) EXECUTADO EM OBRA (02 DEMÃOS). AF_01/2020_PE</t>
  </si>
  <si>
    <t>27,50</t>
  </si>
  <si>
    <t>PINTURA COM TINTA ACRÍLICA DE ACABAMENTO APLICADA A ROLO OU PINCEL SOBRE SUPERFÍCIES METÁLICAS (EXCETO PERFIL) EXECUTADO EM OBRA (02 DEMÃOS). AF_01/2020</t>
  </si>
  <si>
    <t>36,52</t>
  </si>
  <si>
    <t>PINTURA COM TINTA ALQUÍDICA DE ACABAMENTO (ESMALTE SINTÉTICO ACETINADO) PULVERIZADA SOBRE SUPERFÍCIES METÁLICAS (EXCETO PERFIL) EXECUTADO EM OBRA (02 DEMÃOS). AF_01/2020_PE</t>
  </si>
  <si>
    <t>60,79</t>
  </si>
  <si>
    <t>PINTURA COM TINTA ALQUÍDICA DE ACABAMENTO (ESMALTE SINTÉTICO ACETINADO) APLICADA A ROLO OU PINCEL SOBRE SUPERFÍCIES METÁLICAS (EXCETO PERFIL) EXECUTADO EM OBRA (02 DEMÃOS). AF_01/2020</t>
  </si>
  <si>
    <t>61,54</t>
  </si>
  <si>
    <t>PINTURA COM TINTA ALQUÍDICA DE ACABAMENTO (ESMALTE SINTÉTICO BRILHANTE) PULVERIZADA SOBRE SUPERFÍCIES METÁLICAS (EXCETO PERFIL) EXECUTADO EM OBRA (02 DEMÃOS). AF_01/2020_PE</t>
  </si>
  <si>
    <t>PINTURA COM TINTA ALQUÍDICA DE ACABAMENTO (ESMALTE SINTÉTICO BRILHANTE) APLICADA A ROLO OU PINCEL SOBRE SUPERFÍCIES METÁLICAS (EXCETO PERFIL) EXECUTADO EM OBRA (02 DEMÃOS). AF_01/2020</t>
  </si>
  <si>
    <t>61,15</t>
  </si>
  <si>
    <t>PINTURA COM TINTA ALQUÍDICA DE ACABAMENTO (ESMALTE SINTÉTICO FOSCO) PULVERIZADA SOBRE SUPERFÍCIES METÁLICAS (EXCETO PERFIL) EXECUTADO EM OBRA (02 DEMÃOS). AF_01/2020_PE</t>
  </si>
  <si>
    <t>60,42</t>
  </si>
  <si>
    <t>PINTURA COM TINTA ALQUÍDICA DE ACABAMENTO (ESMALTE SINTÉTICO FOSCO) APLICADA A ROLO OU PINCEL SOBRE SUPERFÍCIES METÁLICAS (EXCETO PERFIL) EXECUTADO EM OBRA (02 DEMÃOS). AF_01/2020</t>
  </si>
  <si>
    <t>61,31</t>
  </si>
  <si>
    <t>PREPARO DO PISO CIMENTADO PARA PINTURA - LIXAMENTO E LIMPEZA. AF_05/2021</t>
  </si>
  <si>
    <t>PINTURA HIDROFUGANTE COM SILICONE, APLICAÇÃO MANUAL, 2 DEMÃOS. AF_05/2021</t>
  </si>
  <si>
    <t>29,80</t>
  </si>
  <si>
    <t>PINTURA DE PISO COM TINTA ACRÍLICA, APLICAÇÃO MANUAL, 2 DEMÃOS, INCLUSO FUNDO PREPARADOR. AF_05/2021</t>
  </si>
  <si>
    <t>PINTURA DE PISO COM TINTA ACRÍLICA, APLICAÇÃO MANUAL, 3 DEMÃOS, INCLUSO FUNDO PREPARADOR. AF_05/2021</t>
  </si>
  <si>
    <t>29,53</t>
  </si>
  <si>
    <t>PINTURA DE PISO COM TINTA EPÓXI, APLICAÇÃO MANUAL, 2 DEMÃOS, INCLUSO PRIMER EPÓXI. AF_05/2021</t>
  </si>
  <si>
    <t>77,41</t>
  </si>
  <si>
    <t>PINTURA DE RODAPÉ COM TINTA EPÓXI, APLICAÇÃO MANUAL, 2 DEMÃOS, INCLUSÃO PRIMER EPÓXI. AF_05/2021</t>
  </si>
  <si>
    <t>PINTURA DE RODAPÉ EM PEDRA DECORATIVA COM VERNIZ DE POLIURETANO, APLICAÇÃO MANUAL, 3 DEMÃOS. AF_05/2021</t>
  </si>
  <si>
    <t>5,97</t>
  </si>
  <si>
    <t>PINTURA DE MEIO-FIO COM TINTA BRANCA A BASE DE CAL (CAIAÇÃO). AF_05/2021</t>
  </si>
  <si>
    <t>1,95</t>
  </si>
  <si>
    <t>ENCERAMENTO DE PISO EM MADEIRA. AF_05/2021</t>
  </si>
  <si>
    <t>3,89</t>
  </si>
  <si>
    <t>PINTURA DE DEMARCAÇÃO DE VAGA COM TINTA ACRÍLICA, E = 10 CM, APLICAÇÃO MANUAL. AF_05/2021</t>
  </si>
  <si>
    <t>5,08</t>
  </si>
  <si>
    <t>PINTURA DE FAIXA DE PEDESTRE OU ZEBRADA COM TINTA ACRÍLICA, E  = 30 CM, APLICAÇÃO MANUAL. AF_05/2021</t>
  </si>
  <si>
    <t>28,76</t>
  </si>
  <si>
    <t>PINTURA DE DEMARCAÇÃO DE QUADRA POLIESPORTIVA COM TINTA ACRÍLICA, E = 5 CM, APLICAÇÃO MANUAL. AF_05/2021</t>
  </si>
  <si>
    <t>12,01</t>
  </si>
  <si>
    <t>PINTURA DE DEMARCAÇÃO DE QUADRA POLIESPORTIVA COM BORRACHA CLORADA, E = 5 CM, APLICAÇÃO MANUAL. AF_05/2021</t>
  </si>
  <si>
    <t>PINTURA DE DEMARCAÇÃO DE QUADRA POLIESPORTIVA COM TINTA EPÓXI, E = 5 CM, APLICAÇÃO MANUAL. AF_05/2021</t>
  </si>
  <si>
    <t>13,32</t>
  </si>
  <si>
    <t>PINTURA DE DEMARCAÇÃO DE VAGA COM TINTA EPÓXI, E = 10 CM, APLICAÇÃO MANUAL. AF_05/2021</t>
  </si>
  <si>
    <t>7,68</t>
  </si>
  <si>
    <t>PINTURA DE FAIXA DE PEDESTRE OU ZEBRADA COM TINTA EPÓXI, E  = 30 CM, APLICAÇÃO MANUAL. AF_05/2021</t>
  </si>
  <si>
    <t>PINTURA DE FAIXA DE PEDESTRE OU ZEBRADA TINTA RETRORREFLETIVA A BASE DE RESINA ACRÍLICA COM MICROESFERAS DE VIDRO, E = 30 CM, APLICAÇÃO MANUAL. AF_05/2021</t>
  </si>
  <si>
    <t>28,68</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</si>
  <si>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</si>
  <si>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</si>
  <si>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</si>
  <si>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97,20</t>
  </si>
  <si>
    <t>PISO CIMENTADO, TRAÇO 1:3 (CIMENTO E AREIA), ACABAMENTO LISO, ESPESSURA 4,0 CM, PREPARO MECÂNICO DA ARGAMASSA. AF_09/2020</t>
  </si>
  <si>
    <t>55,29</t>
  </si>
  <si>
    <t>PISO CIMENTADO, TRAÇO 1:3 (CIMENTO E AREIA), ACABAMENTO RÚSTICO, ESPESSURA 4,0 CM, PREPARO MECÂNICO DA ARGAMASSA. AF_09/2020</t>
  </si>
  <si>
    <t>PISO EM TACO DE MADEIRA 7X42CM, FIXADO COM COLA BASE DE PVA. AF_09/2020</t>
  </si>
  <si>
    <t>243,42</t>
  </si>
  <si>
    <t>ASSOALHO DE MADEIRA. AF_09/2020</t>
  </si>
  <si>
    <t>372,62</t>
  </si>
  <si>
    <t>PISO EM TACO DE MADEIRA 7X21CM, FIXADO COM COLA BASE DE PVA. AF_09/2020</t>
  </si>
  <si>
    <t>252,11</t>
  </si>
  <si>
    <t>REVESTIMENTO CERÂMICO PARA PISO COM PLACAS TIPO ESMALTADA EXTRA DE DIMENSÕES 35X35 CM APLICADA EM AMBIENTES DE ÁREA MENOR QUE 5 M2. AF_02/2023_PE</t>
  </si>
  <si>
    <t>74,46</t>
  </si>
  <si>
    <t>REVESTIMENTO CERÂMICO PARA PISO COM PLACAS TIPO ESMALTADA EXTRA DE DIMENSÕES 35X35 CM APLICADA EM AMBIENTES DE ÁREA ENTRE 5 M2 E 10 M2. AF_02/2023_PE</t>
  </si>
  <si>
    <t>65,51</t>
  </si>
  <si>
    <t>REVESTIMENTO CERÂMICO PARA PISO COM PLACAS TIPO ESMALTADA EXTRA DE DIMENSÕES 35X35 CM APLICADA EM AMBIENTES DE ÁREA MAIOR QUE 10 M2. AF_02/2023_PE</t>
  </si>
  <si>
    <t>55,98</t>
  </si>
  <si>
    <t>REVESTIMENTO CERÂMICO PARA PISO COM PLACAS TIPO ESMALTADA EXTRA DE DIMENSÕES 45X45 CM APLICADA EM AMBIENTES DE ÁREA MENOR QUE 5 M2. AF_02/2023_PE</t>
  </si>
  <si>
    <t>80,42</t>
  </si>
  <si>
    <t>REVESTIMENTO CERÂMICO PARA PISO COM PLACAS TIPO ESMALTADA EXTRA DE DIMENSÕES 45X45 CM APLICADA EM AMBIENTES DE ÁREA ENTRE 5 M2 E 10 M2. AF_02/2023_PE</t>
  </si>
  <si>
    <t>REVESTIMENTO CERÂMICO PARA PISO COM PLACAS TIPO ESMALTADA EXTRA DE DIMENSÕES 45X45 CM APLICADA EM AMBIENTES DE ÁREA MAIOR QUE 10 M2. AF_02/2023_PE</t>
  </si>
  <si>
    <t>56,35</t>
  </si>
  <si>
    <t>REVESTIMENTO CERÂMICO PARA PISO COM PLACAS TIPO ESMALTADA EXTRA DE DIMENSÕES 60X60 CM APLICADA EM AMBIENTES DE ÁREA MENOR QUE 5 M2. AF_02/2023_PE</t>
  </si>
  <si>
    <t>123,75</t>
  </si>
  <si>
    <t>REVESTIMENTO CERÂMICO PARA PISO COM PLACAS TIPO ESMALTADA EXTRA DE DIMENSÕES 60X60 CM APLICADA EM AMBIENTES DE ÁREA ENTRE 5 M2 E 10 M2. AF_02/2023_PE</t>
  </si>
  <si>
    <t>REVESTIMENTO CERÂMICO PARA PISO COM PLACAS TIPO ESMALTADA EXTRA DE DIMENSÕES 60X60 CM APLICADA EM AMBIENTES DE ÁREA MAIOR QUE 10 M2. AF_02/2023_PE</t>
  </si>
  <si>
    <t>95,46</t>
  </si>
  <si>
    <t>REVESTIMENTO CERÂMICO PARA PISO COM PLACAS TIPO PORCELANATO DE DIMENSÕES 45X45 CM APLICADA EM AMBIENTES DE ÁREA MENOR QUE 5 M². AF_02/2023_PE</t>
  </si>
  <si>
    <t>168,60</t>
  </si>
  <si>
    <t>REVESTIMENTO CERÂMICO PARA PISO COM PLACAS TIPO PORCELANATO DE DIMENSÕES 45X45 CM APLICADA EM AMBIENTES DE ÁREA ENTRE 5 M² E 10 M². AF_02/2023_PE</t>
  </si>
  <si>
    <t>152,99</t>
  </si>
  <si>
    <t>REVESTIMENTO CERÂMICO PARA PISO COM PLACAS TIPO PORCELANATO DE DIMENSÕES 45X45 CM APLICADA EM AMBIENTES DE ÁREA MAIOR QUE 10 M². AF_02/2023_PE</t>
  </si>
  <si>
    <t>141,42</t>
  </si>
  <si>
    <t>REVESTIMENTO CERÂMICO PARA PISO COM PLACAS TIPO PORCELANATO DE DIMENSÕES 60X60 CM APLICADA EM AMBIENTES DE ÁREA MENOR QUE 5 M². AF_02/2023_PE</t>
  </si>
  <si>
    <t>192,08</t>
  </si>
  <si>
    <t>REVESTIMENTO CERÂMICO PARA PISO COM PLACAS TIPO PORCELANATO DE DIMENSÕES 60X60 CM APLICADA EM AMBIENTES DE ÁREA ENTRE 5 M² E 10 M². AF_02/2023_PE</t>
  </si>
  <si>
    <t>174,57</t>
  </si>
  <si>
    <t>REVESTIMENTO CERÂMICO PARA PISO COM PLACAS TIPO PORCELANATO DE DIMENSÕES 60X60 CM APLICADA EM AMBIENTES DE ÁREA MAIOR QUE 10 M². AF_02/2023_PE</t>
  </si>
  <si>
    <t>161,26</t>
  </si>
  <si>
    <t>(COMPOSIÇÃO REPRESENTATIVA) DO SERVIÇO DE REVESTIMENTO CERÂMICO PARA PISO COM PLACAS TIPO ESMALTADA EXTRA DE DIMENSÕES 35X35 CM, PARA EDIFICAÇÃO HABITACIONAL MULTIFAMILIAR (PRÉDIO). AF_11/2014</t>
  </si>
  <si>
    <t>64,44</t>
  </si>
  <si>
    <t>(COMPOSIÇÃO REPRESENTATIVA) DO SERVIÇO DE REVESTIMENTO CERÂMICO PARA PISO COM PLACAS TIPO ESMALTADA EXTRA DE DIMENSÕES 35X35 CM, PARA EDIFICAÇÃO HABITACIONAL UNIFAMILIAR (CASA) E EDIFICAÇÃO PÚBLICA PADRÃO. AF_11/2014</t>
  </si>
  <si>
    <t>60,19</t>
  </si>
  <si>
    <t>REVESTIMENTO CERÂMICO PARA PISO COM PLACAS TIPO ESMALTADA PADRÃO POPULAR DE DIMENSÕES 35X35 CM APLICADA EM AMBIENTES DE ÁREA MENOR QUE 5 M2. AF_02/2023_PE</t>
  </si>
  <si>
    <t>68,24</t>
  </si>
  <si>
    <t>REVESTIMENTO CERÂMICO PARA PISO COM PLACAS TIPO ESMALTADA PADRÃO POPULAR DE DIMENSÕES 35X35 CM APLICADA EM AMBIENTES DE ÁREA ENTRE 5 M2 E 10 M2. AF_02/2023_PE</t>
  </si>
  <si>
    <t>59,38</t>
  </si>
  <si>
    <t>REVESTIMENTO CERÂMICO PARA PISO COM PLACAS TIPO ESMALTADA PADRÃO POPULAR DE DIMENSÕES 35X35 CM APLICADA EM AMBIENTES DE ÁREA MAIOR QUE 10 M2. AF_02/2023_PE</t>
  </si>
  <si>
    <t>49,88</t>
  </si>
  <si>
    <t>REVESTIMENTO CERÂMICO PARA PISO COM PLACAS TIPO ESMALTADA EXTRA DE DIMENSÕES 80X80 CM APLICADA EM AMBIENTES DE ÁREA MENOR QUE 5 M². AF_02/2023_PE</t>
  </si>
  <si>
    <t>128,59</t>
  </si>
  <si>
    <t>REVESTIMENTO CERÂMICO PARA PISO COM PLACAS TIPO ESMALTADA EXTRA DE DIMENSÕES 80X80 CM APLICADA EM AMBIENTES DE ÁREA ENTRE 5 M² E 10 M². AF_02/2023_PE</t>
  </si>
  <si>
    <t>111,04</t>
  </si>
  <si>
    <t>REVESTIMENTO CERÂMICO PARA PISO COM PLACAS TIPO ESMALTADA EXTRA DE DIMENSÕES 80X80 CM APLICADA EM AMBIENTES DE ÁREA MAIOR QUE 10 M². AF_02/2023_PE</t>
  </si>
  <si>
    <t>96,15</t>
  </si>
  <si>
    <t>REVESTIMENTO CERÂMICO PARA PISO COM PLACAS TIPO PORCELANATO DE DIMENSÕES 80X80 CM APLICADA EM AMBIENTES DE ÁREA MENOR QUE 5 M². AF_02/2023_PE</t>
  </si>
  <si>
    <t>197,78</t>
  </si>
  <si>
    <t>REVESTIMENTO CERÂMICO PARA PISO COM PLACAS TIPO PORCELANATO DE DIMENSÕES 80X80 CM APLICADA EM AMBIENTES DE ÁREA ENTRE 5 M² E 10 M². AF_02/2023_PE</t>
  </si>
  <si>
    <t>178,09</t>
  </si>
  <si>
    <t>REVESTIMENTO CERÂMICO PARA PISO COM PLACAS TIPO PORCELANATO DE DIMENSÕES 80X80 CM APLICADA EM AMBIENTES DE ÁREA MAIOR QUE 10 M². AF_02/2023_PE</t>
  </si>
  <si>
    <t>162,10</t>
  </si>
  <si>
    <t>REVESTIMENTO CERÂMICO PARA PISO COM PLACAS TIPO ESMALTADA EXTRA DE DIMENSÕES 35X35 CM APLICADA EM DIAGONAL EM AMBIENTES DE ÁREA MENOR QUE 5 M². AF_02/2023_PE</t>
  </si>
  <si>
    <t>90,72</t>
  </si>
  <si>
    <t>REVESTIMENTO CERÂMICO PARA PISO COM PLACAS TIPO ESMALTADA PADRÃO POPULAR DE DIMENSÕES 35X35 CM APLICADA EM DIAGONAL EM AMBIENTES DE ÁREA MENOR QUE 5 M². AF_02/2023_PE</t>
  </si>
  <si>
    <t>83,99</t>
  </si>
  <si>
    <t>REVESTIMENTO CERÂMICO PARA PISO COM PLACAS TIPO ESMALTADA EXTRA DE DIMENSÕES 35X35 CM APLICADA EM DIAGONAL EM AMBIENTES DE ÁREA ENTRE 5 M² E 10 M². AF_02/2023_PE</t>
  </si>
  <si>
    <t>71,65</t>
  </si>
  <si>
    <t>REVESTIMENTO CERÂMICO PARA PISO COM PLACAS TIPO ESMALTADA PADRÃO POPULAR DE DIMENSÕES 35X35 CM APLICADA EM DIAGONAL EM AMBIENTES DE ÁREA ENTRE 5 M² E 10 M². AF_02/2023_PE</t>
  </si>
  <si>
    <t>65,34</t>
  </si>
  <si>
    <t>REVESTIMENTO CERÂMICO PARA PISO COM PLACAS TIPO ESMALTADA EXTRA DE DIMENSÕES 35X35 CM APLICADA EM DIAGONAL EM AMBIENTES DE ÁREA MAIOR QUE 10 M². AF_02/2023_PE</t>
  </si>
  <si>
    <t>59,04</t>
  </si>
  <si>
    <t>REVESTIMENTO CERÂMICO PARA PISO COM PLACAS TIPO ESMALTADA PADRÃO POPULAR DE DIMENSÕES 35X35 CM APLICADA EM DIAGONAL EM AMBIENTES DE ÁREA MAIOR QUE 10 M². AF_02/2023_PE</t>
  </si>
  <si>
    <t>52,85</t>
  </si>
  <si>
    <t>REVESTIMENTO CERÂMICO PARA PISO COM PLACAS TIPO ESMALTADA EXTRA DE DIMENSÕES 45X45 CM APLICADA EM DIAGONAL EM AMBIENTES DE ÁREA MENOR QUE 5 M². AF_02/2023_PE</t>
  </si>
  <si>
    <t>114,86</t>
  </si>
  <si>
    <t>REVESTIMENTO CERÂMICO PARA PISO COM PLACAS TIPO ESMALTADA EXTRA DE DIMENSÕES 45X45 CM APLICADA EM DIAGONAL EM AMBIENTES DE ÁREA ENTRE 5 M² E 10 M². AF_02/2023_PE</t>
  </si>
  <si>
    <t>76,97</t>
  </si>
  <si>
    <t>REVESTIMENTO CERÂMICO PARA PISO COM PLACAS TIPO ESMALTADA EXTRA DE DIMENSÕES 45X45 CM APLICADA EM DIAGONAL EM AMBIENTES DE ÁREA MAIOR QUE 10 M². AF_02/2023_PE</t>
  </si>
  <si>
    <t>60,69</t>
  </si>
  <si>
    <t>REVESTIMENTO CERÂMICO PARA PISO COM PLACAS TIPO PORCELANATO DE DIMENSÕES 45X45 CM APLICADA EM DIAGONAL EM AMBIENTES DE ÁREA MENOR QUE 5 M². AF_02/2023_PE</t>
  </si>
  <si>
    <t>213,31</t>
  </si>
  <si>
    <t>REVESTIMENTO CERÂMICO PARA PISO COM PLACAS TIPO PORCELANATO DE DIMENSÕES 45X45 CM APLICADA EM DIAGONAL EM AMBIENTES DE ÁREA ENTRE 5 M² E 10 M². AF_02/2023_PE</t>
  </si>
  <si>
    <t>165,62</t>
  </si>
  <si>
    <t>REVESTIMENTO CERÂMICO PARA PISO COM PLACAS TIPO PORCELANATO DE DIMENSÕES 45X45 CM APLICADA EM DIAGONAL EM AMBIENTES DE ÁREA MAIOR QUE 10 M². AF_02/2023_PE</t>
  </si>
  <si>
    <t>147,07</t>
  </si>
  <si>
    <t>PISO EM GRANITO APLICADO EM AMBIENTES INTERNOS. AF_09/2020</t>
  </si>
  <si>
    <t>459,99</t>
  </si>
  <si>
    <t>PISO EM MÁRMORE APLICADO EM AMBIENTES INTERNOS. AF_09/2020</t>
  </si>
  <si>
    <t>673,62</t>
  </si>
  <si>
    <t>PISO ELEVADO COM ESTRUTURA EM AÇO, COMPOSTO POR PEDESTAIS E LONGARINAS. AF_09/2020</t>
  </si>
  <si>
    <t>467,32</t>
  </si>
  <si>
    <t>PISO CIMENTADO, TRAÇO 1:3 (CIMENTO E AREIA), ACABAMENTO LISO, ESPESSURA 2,0 CM, PREPARO MECÂNICO DA ARGAMASSA. AF_09/2020</t>
  </si>
  <si>
    <t>38,63</t>
  </si>
  <si>
    <t>PISO CIMENTADO, TRAÇO 1:3 (CIMENTO E AREIA), ACABAMENTO LISO, ESPESSURA 3,0 CM, PREPARO MECÂNICO DA ARGAMASSA. AF_09/2020</t>
  </si>
  <si>
    <t>47,79</t>
  </si>
  <si>
    <t>PISO CIMENTADO, TRAÇO 1:3 (CIMENTO E AREIA), ACABAMENTO RÚSTICO, ESPESSURA 2,0 CM, PREPARO MECÂNICO DA ARGAMASSA. AF_09/2020</t>
  </si>
  <si>
    <t>PISO CIMENTADO, TRAÇO 1:3 (CIMENTO E AREIA), ACABAMENTO RÚSTICO, ESPESSURA 3,0 CM, PREPARO MECÂNICO DA ARGAMASSA. AF_09/2020</t>
  </si>
  <si>
    <t>44,78</t>
  </si>
  <si>
    <t>RODAPÉ EM GRANITO, ALTURA 10 CM. AF_09/2020</t>
  </si>
  <si>
    <t>83,96</t>
  </si>
  <si>
    <t>RODAPÉ EM LADRILHO HIDRÁULICO, ALTURA 7 CM. AF_09/2020</t>
  </si>
  <si>
    <t>52,78</t>
  </si>
  <si>
    <t>RODAPÉ EM POLIESTIRENO, ALTURA 5 CM. AF_09/2020</t>
  </si>
  <si>
    <t>59,76</t>
  </si>
  <si>
    <t>SOLEIRA EM GRANITO, LARGURA 15 CM, ESPESSURA 2,0 CM. AF_09/2020</t>
  </si>
  <si>
    <t>119,71</t>
  </si>
  <si>
    <t>PISO EM PEDRA PORTUGUESA ASSENTADO SOBRE ARGAMASSA SECA DE CIMENTO E AREIA, TRAÇO 1:3, REJUNTADO COM CIMENTO COMUM. AF_05/2020</t>
  </si>
  <si>
    <t>197,41</t>
  </si>
  <si>
    <t>PISO EM LADRILHO HIDRÁULICO APLICADO EM AMBIENTES EXTERNOS. AF_05/2020</t>
  </si>
  <si>
    <t>162,78</t>
  </si>
  <si>
    <t>PISO EM LADRILHO HIDRÁULICO APLICADO EM AMBIENTES INTERNOS DE ÁREA MENOR QUE 5 M², INCLUSO APLICAÇÃO DE RESINA. AF_09/2020</t>
  </si>
  <si>
    <t>335,82</t>
  </si>
  <si>
    <t>PISO EM LADRILHO HIDRÁULICO APLICADO EM AMBIENTES INTERNOS DE ÁREA ENTRE 5 E 15 M², INCLUSO APLICAÇÃO DE RESINA. AF_09/2020</t>
  </si>
  <si>
    <t>215,82</t>
  </si>
  <si>
    <t>PISO EM PEDRA  ASSENTADO SOBRE ARGAMASSA 1:3 (CIMENTO E AREIA). AF_09/2020</t>
  </si>
  <si>
    <t>293,02</t>
  </si>
  <si>
    <t>PISO EM PEDRA ARDÓSIA ASSENTADO SOBRE ARGAMASSA 1:3 (CIMENTO E AREIA). AF_09/2020</t>
  </si>
  <si>
    <t>97,53</t>
  </si>
  <si>
    <t>PISO PODOTÁTIL DE ALERTA OU DIRECIONAL, DE BORRACHA, ASSENTADO SOBRE ARGAMASSA. AF_05/2020</t>
  </si>
  <si>
    <t>184,52</t>
  </si>
  <si>
    <t>PISO VINÍLICO SEMI-FLEXÍVEL EM PLACAS, PADRÃO LISO, ESPESSURA 3,2 MM, FIXADO COM COLA. AF_09/2020</t>
  </si>
  <si>
    <t>215,43</t>
  </si>
  <si>
    <t>PISO DE BORRACHA PASTILHADO/FRISADO, ESPESSURA 7MM, ASSENTADO COM ARGAMASSA. AF_09/2020</t>
  </si>
  <si>
    <t>296,60</t>
  </si>
  <si>
    <t>PISO DE BORRACHA PASTILHADO, ESPESSURA 15MM, ASSENTADO COM ARGAMASSA. AF_09/2020</t>
  </si>
  <si>
    <t>447,36</t>
  </si>
  <si>
    <t>PISO DE BORRACHA ESPORTIVO, ESPESSURA 15MM, ASSENTADO COM ARGAMASSA. AF_09/2020</t>
  </si>
  <si>
    <t>458,30</t>
  </si>
  <si>
    <t>PISO DE BORRACHA PASTILHADO, ESPESSURA 3,5MM, FIXADO COM ADESIVO ACRÍLICO. AF_09/2020</t>
  </si>
  <si>
    <t>119,32</t>
  </si>
  <si>
    <t>PISO DE BORRACHA CANELADO, ESPESSURA 3,5MM, FIXADO COM ADESIVO ACRÍLICO. AF_09/2020</t>
  </si>
  <si>
    <t>140,95</t>
  </si>
  <si>
    <t>PREPARO DE CONTRAPISO COM POLITRIZ. AF_09/2020</t>
  </si>
  <si>
    <t>4,49</t>
  </si>
  <si>
    <t>PISO EM GRANILITE, MARMORITE OU GRANITINA EM AMBIENTES INTERNOS, COM ESPESSURA DE 8 MM, INCLUSO MISTURA EM BETONEIRA, COLOCAÇÃO DAS JUNTAS, APLICAÇÃO DO PISO, 4 POLIMENTOS COM POLITRIZ, ESTUCAMENTO, SELADOR E CERA. AF_06/2022</t>
  </si>
  <si>
    <t>97,04</t>
  </si>
  <si>
    <t>PISO EM GRANITO APLICADO EM CALÇADAS OU PISOS EXTERNOS. AF_05/2020</t>
  </si>
  <si>
    <t>472,09</t>
  </si>
  <si>
    <t>PISO EM MÁRMORE APLICADO EM CALÇADAS OU PISOS EXTERNOS. AF_05/2020</t>
  </si>
  <si>
    <t>685,72</t>
  </si>
  <si>
    <t>SOLEIRA EM MÁRMORE, LARGURA 15 CM, ESPESSURA 2,0 CM. AF_09/2020</t>
  </si>
  <si>
    <t>118,36</t>
  </si>
  <si>
    <t>RODAPÉ EM MÁRMORE, ALTURA 7 CM. AF_09/2020</t>
  </si>
  <si>
    <t>78,71</t>
  </si>
  <si>
    <t>RODAPÉ EM MADEIRA, ALTURA 7CM, FIXADO COM COLA. AF_09/2020</t>
  </si>
  <si>
    <t>RODAPÉ EM MADEIRA, ALTURA 7CM, FIXADO COM COLA E PARAFUSOS. AF_09/2020</t>
  </si>
  <si>
    <t>42,11</t>
  </si>
  <si>
    <t>RODAPÉ CERÂMICO DE 7CM DE ALTURA COM PLACAS TIPO ESMALTADA EXTRA  DE DIMENSÕES 35X35CM. AF_02/2023</t>
  </si>
  <si>
    <t>RODAPÉ CERÂMICO DE 7CM DE ALTURA COM PLACAS TIPO ESMALTADA EXTRA DE DIMENSÕES 45X45CM. AF_02/2023</t>
  </si>
  <si>
    <t>RODAPÉ CERÂMICO DE 7CM DE ALTURA COM PLACAS TIPO ESMALTADA EXTRA DE DIMENSÕES 60X60CM. AF_02/2023</t>
  </si>
  <si>
    <t>17,85</t>
  </si>
  <si>
    <t>RODAPÉ CERÂMICO DE 7CM DE ALTURA COM PLACAS TIPO ESMALTADA COMERCIAL DE DIMENSÕES 35X35CM (PADRAO POPULAR). AF_02/2023</t>
  </si>
  <si>
    <t>7,72</t>
  </si>
  <si>
    <t>RODAPÉ EM ARDÓSIA ALTURA 10CM. AF_09/2020</t>
  </si>
  <si>
    <t>54,62</t>
  </si>
  <si>
    <t>RODAPÉ EM MARMORITE, ALTURA 10CM. AF_09/2020</t>
  </si>
  <si>
    <t>29,50</t>
  </si>
  <si>
    <t>EXECUÇÃO DE PASSEIO (CALÇADA) OU PISO DE CONCRETO COM CONCRETO MOLDADO IN LOCO, FEITO EM OBRA, ACABAMENTO CONVENCIONAL, NÃO ARMADO. AF_08/2022</t>
  </si>
  <si>
    <t>779,66</t>
  </si>
  <si>
    <t>EXECUÇÃO DE PASSEIO (CALÇADA) OU PISO DE CONCRETO COM CONCRETO MOLDADO IN LOCO, USINADO C20, ACABAMENTO CONVENCIONAL, NÃO ARMADO. AF_08/2022</t>
  </si>
  <si>
    <t>668,61</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</si>
  <si>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</si>
  <si>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</si>
  <si>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74,44</t>
  </si>
  <si>
    <t>EXECUÇÃO DE PASSEIO (CALÇADA) OU PISO DE CONCRETO COM CONCRETO MOLDADO IN LOCO, FEITO EM OBRA, ACABAMENTO CONVENCIONAL, ESPESSURA 8 CM, ARMADO. AF_08/2022</t>
  </si>
  <si>
    <t>97,19</t>
  </si>
  <si>
    <t>EXECUÇÃO DE PASSEIO (CALÇADA) OU PISO DE CONCRETO COM CONCRETO MOLDADO IN LOCO, USINADO, ACABAMENTO CONVENCIONAL, ESPESSURA 8 CM, ARMADO. AF_08/2022</t>
  </si>
  <si>
    <t>PISO EM CONCRETO 20 MPA PREPARO MECÂNICO, ESPESSURA 7CM. AF_09/2020</t>
  </si>
  <si>
    <t>72,51</t>
  </si>
  <si>
    <t>EXECUÇÃO DE PASSEIO (CALÇADA) OU PISO DE CONCRETO COM CONCRETO MOLDADO IN LOCO, USINADO C25, ACABAMENTO CONVENCIONAL, NÃO ARMADO. AF_03/2023</t>
  </si>
  <si>
    <t>683,54</t>
  </si>
  <si>
    <t>PISO PODOTÁTIL DE ALERTA OU DIRECIONAL, DE CONCRETO, ASSENTADO SOBRE ARGAMASSA. AF_05/2023</t>
  </si>
  <si>
    <t>217,86</t>
  </si>
  <si>
    <t>CONTRAPISO EM ARGAMASSA TRAÇO 1:4 (CIMENTO E AREIA), PREPARO MECÂNICO COM BETONEIRA 400 L, APLICADO EM ÁREAS SECAS SOBRE LAJE, ADERIDO, ACABAMENTO NÃO REFORÇADO, ESPESSURA 2CM. AF_07/2021</t>
  </si>
  <si>
    <t>31,22</t>
  </si>
  <si>
    <t>CONTRAPISO EM ARGAMASSA TRAÇO 1:4 (CIMENTO E AREIA), PREPARO MANUAL, APLICADO EM ÁREAS SECAS SOBRE LAJE, ADERIDO, ACABAMENTO NÃO REFORÇADO, ESPESSURA 2CM. AF_07/2021</t>
  </si>
  <si>
    <t>35,73</t>
  </si>
  <si>
    <t>CONTRAPISO EM ARGAMASSA PRONTA, PREPARO MECÂNICO COM MISTURADOR 300 KG, APLICADO EM ÁREAS SECAS SOBRE LAJE, ADERIDO, ACABAMENTO NÃO REFORÇADO, ESPESSURA 2CM. AF_07/2021</t>
  </si>
  <si>
    <t>72,00</t>
  </si>
  <si>
    <t>80,20</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</si>
  <si>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</si>
  <si>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</si>
  <si>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45,84</t>
  </si>
  <si>
    <t>CONTRAPISO EM ARGAMASSA PRONTA, PREPARO MECÂNICO COM MISTURADOR 300 KG, APLICADO EM ÁREAS SECAS SOBRE LAJE, ADERIDO, ACABAMENTO NÃO REFORÇADO, ESPESSURA 3CM. AF_07/2021</t>
  </si>
  <si>
    <t>96,26</t>
  </si>
  <si>
    <t>CONTRAPISO EM ARGAMASSA PRONTA, PREPARO MANUAL, APLICADO EM ÁREAS SECAS SOBRE LAJE, ADERIDO, ACABAMENTO NÃO REFORÇADO, ESPESSURA 3CM. AF_07/2021</t>
  </si>
  <si>
    <t>107,66</t>
  </si>
  <si>
    <t>CONTRAPISO EM ARGAMASSA TRAÇO 1:4 (CIMENTO E AREIA), PREPARO MECÂNICO COM BETONEIRA 400 L, APLICADO EM ÁREAS SECAS SOBRE LAJE, ADERIDO, ACABAMENTO NÃO REFORÇADO, ESPESSURA 4CM. AF_07/2021</t>
  </si>
  <si>
    <t>46,41</t>
  </si>
  <si>
    <t>CONTRAPISO EM ARGAMASSA TRAÇO 1:4 (CIMENTO E AREIA), PREPARO MANUAL, APLICADO EM ÁREAS SECAS SOBRE LAJE, ADERIDO, ACABAMENTO NÃO REFORÇADO, ESPESSURA 4CM. AF_07/2021</t>
  </si>
  <si>
    <t>54,13</t>
  </si>
  <si>
    <t>CONTRAPISO EM ARGAMASSA PRONTA, PREPARO MECÂNICO COM MISTURADOR 300 KG, APLICADO EM ÁREAS SECAS SOBRE LAJE, ADERIDO, ACABAMENTO NÃO REFORÇADO, ESPESSURA 4CM. AF_07/2021</t>
  </si>
  <si>
    <t>116,13</t>
  </si>
  <si>
    <t>CONTRAPISO EM ARGAMASSA PRONTA, PREPARO MANUAL, APLICADO EM ÁREAS SECAS SOBRE LAJE, ADERIDO, ACABAMENTO NÃO REFORÇADO, ESPESSURA 4CM. AF_07/2021</t>
  </si>
  <si>
    <t>130,15</t>
  </si>
  <si>
    <t>CONTRAPISO EM ARGAMASSA TRAÇO 1:4 (CIMENTO E AREIA), PREPARO MECÂNICO COM BETONEIRA 400 L, APLICADO EM ÁREAS SECAS SOBRE LAJE, NÃO ADERIDO, ACABAMENTO NÃO REFORÇADO, ESPESSURA 4CM. AF_07/2021</t>
  </si>
  <si>
    <t>41,91</t>
  </si>
  <si>
    <t>CONTRAPISO EM ARGAMASSA TRAÇO 1:4 (CIMENTO E AREIA), PREPARO MANUAL, APLICADO EM ÁREAS SECAS SOBRE LAJE, NÃO ADERIDO, ACABAMENTO NÃO REFORÇADO, ESPESSURA 4CM. AF_07/2021</t>
  </si>
  <si>
    <t>49,63</t>
  </si>
  <si>
    <t>CONTRAPISO EM ARGAMASSA PRONTA, PREPARO MECÂNICO COM MISTURADOR 300 KG, APLICADO EM ÁREAS SECAS SOBRE LAJE, NÃO ADERIDO, ACABAMENTO NÃO REFORÇADO, ESPESSURA 4CM. AF_07/2021</t>
  </si>
  <si>
    <t>111,63</t>
  </si>
  <si>
    <t>CONTRAPISO EM ARGAMASSA PRONTA, PREPARO MANUAL, APLICADO EM ÁREAS SECAS SOBRE LAJE, NÃO ADERIDO, ACABAMENTO NÃO REFORÇADO, ESPESSURA 4CM. AF_07/2021</t>
  </si>
  <si>
    <t>125,65</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</si>
  <si>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</si>
  <si>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</si>
  <si>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56,88</t>
  </si>
  <si>
    <t>CONTRAPISO EM ARGAMASSA PRONTA, PREPARO MECÂNICO COM MISTURADOR 300 KG, APLICADO EM ÁREAS SECAS SOBRE LAJE, NÃO ADERIDO, ESPESSURA 5CM. AF_07/2021</t>
  </si>
  <si>
    <t>127,89</t>
  </si>
  <si>
    <t>CONTRAPISO EM ARGAMASSA PRONTA, PREPARO MANUAL, APLICADO EM ÁREAS SECAS SOBRE LAJE, NÃO ADERIDO, ACABAMENTO NÃO REFORÇADO, ESPESSURA 5CM. AF_07/2021</t>
  </si>
  <si>
    <t>143,94</t>
  </si>
  <si>
    <t>CONTRAPISO EM ARGAMASSA TRAÇO 1:4 (CIMENTO E AREIA), PREPARO MECÂNICO COM BETONEIRA 400 L, APLICADO EM ÁREAS SECAS SOBRE LAJE, NÃO ADERIDO, ACABAMENTO NÃO REFORÇADO, ESPESSURA 6CM. AF_07/2021</t>
  </si>
  <si>
    <t>51,76</t>
  </si>
  <si>
    <t>CONTRAPISO EM ARGAMASSA TRAÇO 1:4 (CIMENTO E AREIA), PREPARO MANUAL, APLICADO EM ÁREAS SECAS SOBRE LAJE, NÃO ADERIDO, ACABAMENTO NÃO REFORÇADO, ESPESSURA 6CM. AF_07/2021</t>
  </si>
  <si>
    <t>61,39</t>
  </si>
  <si>
    <t>CONTRAPISO EM ARGAMASSA PRONTA, PREPARO MECÂNICO COM MISTURADOR 300 KG, APLICADO EM ÁREAS SECAS SOBRE LAJE, NÃO ADERIDO, ACABAMENTO NÃO REFORÇADO, ESPESSURA 6CM. AF_07/2021</t>
  </si>
  <si>
    <t>138,72</t>
  </si>
  <si>
    <t>CONTRAPISO EM ARGAMASSA PRONTA, PREPARO MANUAL, APLICADO EM ÁREAS SECAS SOBRE LAJE, NÃO ADERIDO, ACABAMENTO NÃO REFORÇADO, ESPESSURA 6CM. AF_07/2021</t>
  </si>
  <si>
    <t>156,20</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</si>
  <si>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</si>
  <si>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</si>
  <si>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50,91</t>
  </si>
  <si>
    <t>CONTRAPISO EM ARGAMASSA PRONTA, PREPARO MECÂNICO COM MISTURADOR 300 KG, APLICADO EM ÁREAS MOLHADAS SOBRE LAJE, ADERIDO, ACABAMENTO NÃO REFORÇADO, ESPESSURA 2CM. AF_07/2021</t>
  </si>
  <si>
    <t>87,18</t>
  </si>
  <si>
    <t>CONTRAPISO EM ARGAMASSA PRONTA, PREPARO MANUAL, APLICADO EM ÁREAS MOLHADAS SOBRE LAJE, ADERIDO, ACABAMENTO NÃO REFORÇADO, ESPESSURA 2CM. AF_07/2021</t>
  </si>
  <si>
    <t>95,38</t>
  </si>
  <si>
    <t>CONTRAPISO EM ARGAMASSA TRAÇO 1:4 (CIMENTO E AREIA), PREPARO MECÂNICO COM BETONEIRA 400 L, APLICADO EM ÁREAS MOLHADAS SOBRE LAJE, ADERIDO, ACABAMENTO NÃO REFORÇADO, ESPESSURA 3CM. AF_07/2021</t>
  </si>
  <si>
    <t>54,76</t>
  </si>
  <si>
    <t>CONTRAPISO EM ARGAMASSA TRAÇO 1:4 (CIMENTO E AREIA), PREPARO MANUAL, APLICADO EM ÁREAS MOLHADAS SOBRE LAJE, ADERIDO, ACABAMENTO NÃO REFORÇADO, ESPESSURA 3CM. AF_07/2021</t>
  </si>
  <si>
    <t>61,04</t>
  </si>
  <si>
    <t>CONTRAPISO EM ARGAMASSA PRONTA, PREPARO MECÂNICO COM MISTURADOR 300 KG, APLICADO EM ÁREAS MOLHADAS SOBRE LAJE, ADERIDO, ACABAMENTO NÃO REFORÇADO, ESPESSURA 3CM. AF_07/2021</t>
  </si>
  <si>
    <t>111,46</t>
  </si>
  <si>
    <t>CONTRAPISO EM ARGAMASSA PRONTA, PREPARO MANUAL, APLICADO EM ÁREAS MOLHADAS SOBRE LAJE, ADERIDO, ACABAMENTO NÃO REFORÇADO, ESPESSURA 3CM. AF_07/2021</t>
  </si>
  <si>
    <t>122,86</t>
  </si>
  <si>
    <t>CONTRAPISO EM ARGAMASSA TRAÇO 1:4 (CIMENTO E AREIA), PREPARO MECÂNICO COM BETONEIRA 400 L, APLICADO EM ÁREAS MOLHADAS SOBRE IMPERMEABILIZAÇÃO, ACABAMENTO NÃO REFORÇADO, ESPESSURA 3CM. AF_07/2021</t>
  </si>
  <si>
    <t>53,03</t>
  </si>
  <si>
    <t>CONTRAPISO EM ARGAMASSA TRAÇO 1:4 (CIMENTO E AREIA), PREPARO MANUAL, APLICADO EM ÁREAS MOLHADAS SOBRE IMPERMEABILIZAÇÃO, ACABAMENTO NÃO REFORÇADO, ESPESSURA 3CM. AF_07/2021</t>
  </si>
  <si>
    <t>59,31</t>
  </si>
  <si>
    <t>CONTRAPISO EM ARGAMASSA PRONTA, PREPARO MECÂNICO COM MISTURADOR 300 KG, APLICADO EM ÁREAS MOLHADAS SOBRE IMPERMEABILIZAÇÃO, ACABAMENTO NÃO REFORÇADO, ESPESSURA 3CM. AF_07/2021</t>
  </si>
  <si>
    <t>109,73</t>
  </si>
  <si>
    <t>CONTRAPISO EM ARGAMASSA PRONTA, PREPARO MANUAL, APLICADO EM ÁREAS MOLHADAS SOBRE IMPERMEABILIZAÇÃO, ACABAMENTO NÃO REFORÇADO, ESPESSURA 3CM. AF_07/2021</t>
  </si>
  <si>
    <t>121,13</t>
  </si>
  <si>
    <t>CONTRAPISO EM ARGAMASSA TRAÇO 1:4 (CIMENTO E AREIA), PREPARO MECÂNICO COM BETONEIRA 400 L, APLICADO EM ÁREAS MOLHADAS SOBRE IMPERMEABILIZAÇÃO, ACABAMENTO NÃO REFORÇADO, ESPESSURA 4CM. AF_07/2021</t>
  </si>
  <si>
    <t>59,95</t>
  </si>
  <si>
    <t>CONTRAPISO EM ARGAMASSA TRAÇO 1:4 (CIMENTO E AREIA), PREPARO MANUAL, APLICADO EM ÁREAS MOLHADAS SOBRE IMPERMEABILIZAÇÃO, ACABAMENTO NÃO REFORÇADO, ESPESSURA 4CM. AF_07/2021</t>
  </si>
  <si>
    <t>67,67</t>
  </si>
  <si>
    <t>CONTRAPISO EM ARGAMASSA PRONTA, PREPARO MECÂNICO COM MISTURADOR 300 KG, APLICADO EM ÁREAS MOLHADAS SOBRE IMPERMEABILIZAÇÃO, ACABAMENTO NÃO REFORÇADO, ESPESSURA 4CM. AF_07/2021</t>
  </si>
  <si>
    <t>129,67</t>
  </si>
  <si>
    <t>CONTRAPISO EM ARGAMASSA PRONTA, PREPARO MANUAL, APLICADO EM ÁREAS MOLHADAS SOBRE IMPERMEABILIZAÇÃO, ACABAMENTO NÃO REFORÇADO, ESPESSURA 4CM. AF_07/2021</t>
  </si>
  <si>
    <t>143,69</t>
  </si>
  <si>
    <t>CONTRAPISO COM ARGAMASSA AUTONIVELANTE, APLICADO SOBRE LAJE, NÃO ADERIDO, ESPESSURA 3CM. AF_07/2021</t>
  </si>
  <si>
    <t>24,17</t>
  </si>
  <si>
    <t>CONTRAPISO COM ARGAMASSA AUTONIVELANTE, APLICADO SOBRE LAJE, NÃO ADERIDO, ESPESSURA 4CM. AF_07/2021</t>
  </si>
  <si>
    <t>30,40</t>
  </si>
  <si>
    <t>CONTRAPISO COM ARGAMASSA AUTONIVELANTE, APLICADO SOBRE LAJE, NÃO ADERIDO, ESPESSURA 5CM. AF_07/2021</t>
  </si>
  <si>
    <t>35,35</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</si>
  <si>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</si>
  <si>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</si>
  <si>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</si>
  <si>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34,57</t>
  </si>
  <si>
    <t>CONTRAPISO ACÚSTICO EM ARGAMASSA TRAÇO 1:4 (CIMENTO E AREIA), PREPARO MECÂNICO COM BETONEIRA 400L, APLICADO EM ÁREAS SECAS, ACABAMENTO NÃO REFORÇADO, ESPESSURA 5CM. AF_07/2021</t>
  </si>
  <si>
    <t>82,05</t>
  </si>
  <si>
    <t>CONTRAPISO ACÚSTICO EM ARGAMASSA TRAÇO 1:4 (CIMENTO E AREIA), PREPARO MANUAL, APLICADO EM ÁREAS SECAS, ACABAMENTO NÃO REFORÇADO, ESPESSURA 5CM. AF_07/2021</t>
  </si>
  <si>
    <t>90,90</t>
  </si>
  <si>
    <t>CONTRAPISO ACÚSTICO EM ARGAMASSA PRONTA, PREPARO MECÂNICO COM MISTURADOR 300 KG, APLICADO EM ÁREAS SECAS, ACABAMENTO NÃO REFORÇADO, ESPESSURA 5CM. AF_07/2021</t>
  </si>
  <si>
    <t>161,91</t>
  </si>
  <si>
    <t>CONTRAPISO ACÚSTICO EM ARGAMASSA PRONTA, PREPARO MANUAL, APLICADO EM ÁREAS SECAS, ACABAMENTO NÃO REFORÇADO, ESPESSURA 5CM. AF_07/2021</t>
  </si>
  <si>
    <t>177,96</t>
  </si>
  <si>
    <t>CONTRAPISO ACÚSTICO EM ARGAMASSA TRAÇO 1:4 (CIMENTO E AREIA), PREPARO MECÂNICO COM BETONEIRA 400L, APLICADO EM ÁREAS SECAS, ACABAMENTO NÃO REFORÇADO, ESPESSURA 6CM. AF_07/2021</t>
  </si>
  <si>
    <t>87,42</t>
  </si>
  <si>
    <t>CONTRAPISO ACÚSTICO EM ARGAMASSA TRAÇO 1:4 (CIMENTO E AREIA), PREPARO MANUAL, APLICADO EM ÁREAS SECAS, ACABAMENTO NÃO REFORÇADO, ESPESSURA 6CM. AF_07/2021</t>
  </si>
  <si>
    <t>97,05</t>
  </si>
  <si>
    <t>CONTRAPISO ACÚSTICO EM ARGAMASSA PRONTA, PREPARO MECÂNICO COM MISTURADOR 300 KG, APLICADO EM ÁREAS SECAS, ACABAMENTO NÃO REFORÇADO, ESPESSURA 6CM. AF_07/2021</t>
  </si>
  <si>
    <t>174,38</t>
  </si>
  <si>
    <t>CONTRAPISO ACÚSTICO EM ARGAMASSA PRONTA, PREPARO MANUAL, APLICADO EM ÁREAS SECA, ACABAMENTO NÃO REFORÇADO, ESPESSURA 6CM. AF_07/2021</t>
  </si>
  <si>
    <t>191,86</t>
  </si>
  <si>
    <t>CONTRAPISO ACÚSTICO EM ARGAMASSA TRAÇO 1:4 (CIMENTO E AREIA), PREPARO MECÂNICO COM BETONEIRA 400L, APLICADO EM ÁREAS SECAS, ACABAMENTO NÃO REFORÇADO, ESPESSURA 7CM. AF_07/2021</t>
  </si>
  <si>
    <t>97,23</t>
  </si>
  <si>
    <t>CONTRAPISO ACÚSTICO EM ARGAMASSA TRAÇO 1:4 (CIMENTO E AREIA), PREPARO MANUAL, APLICADO EM ÁREAS SECAS, ACABAMENTO NÃO REFORÇADO, ESPESSURA 7CM. AF_07/2021</t>
  </si>
  <si>
    <t>108,30</t>
  </si>
  <si>
    <t>CONTRAPISO ACÚSTICO EM ARGAMASSA PRONTA, PREPARO MECÂNICO COM MISTURADOR 300 KG, APLICADO EM ÁREAS SECAS, ACABAMENTO NÃO REFORÇADO, ESPESSURA 7CM. AF_07/2021</t>
  </si>
  <si>
    <t>197,21</t>
  </si>
  <si>
    <t>CONTRAPISO ACÚSTICO EM ARGAMASSA PRONTA, PREPARO MANUAL, APLICADO EM ÁREAS SECAS, ACABAMENTO NÃO REFORÇADO, ESPESSURA 7CM. AF_07/2021</t>
  </si>
  <si>
    <t>217,31</t>
  </si>
  <si>
    <t>44,77</t>
  </si>
  <si>
    <t>(COMPOSIÇÃO REPRESENTATIVA) DO SERVIÇO DE CONTRAPISO EM ARGAMASSA TRAÇO 1:4 (CIM E AREIA), BETONEIRA 400 L, E = 4 CM ÁREAS SECAS E  MOLHADAS SOBRE LAJE , E = 3 CM ÁREAS MOLHADAS SOBRE IMPERMEABILIZAÇÃO, CASA E EDIFICAÇÃO PÚBLICA PADRÃO. AF_11/2014</t>
  </si>
  <si>
    <t>50,26</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</si>
  <si>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</si>
  <si>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</si>
  <si>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RODAPÉ BORRACHA LISO, ALTURA = 7CM, ESPESSURA = 2 MM, PARA ARGAMASSA. AF_09/2020</t>
  </si>
  <si>
    <t>68,94</t>
  </si>
  <si>
    <t>CHAPISCO APLICADO EM ALVENARIAS E ESTRUTURAS DE CONCRETO INTERNAS, COM COLHER DE PEDREIRO.  ARGAMASSA TRAÇO 1:3 COM PREPARO MANUAL. AF_10/2022</t>
  </si>
  <si>
    <t>5,46</t>
  </si>
  <si>
    <t>CHAPISCO APLICADO EM ALVENARIAS E ESTRUTURAS DE CONCRETO INTERNAS, COM COLHER DE PEDREIRO.  ARGAMASSA TRAÇO 1:3 COM PREPARO EM BETONEIRA 400L. AF_10/2022</t>
  </si>
  <si>
    <t>4,86</t>
  </si>
  <si>
    <t>CHAPISCO APLICADO NO TETO OU EM ALVENARIA E ESTRUTURA, COM ROLO PARA TEXTURA ACRÍLICA. ARGAMASSA TRAÇO 1:4 E EMULSÃO POLIMÉRICA (ADESIVO) COM PREPARO MANUAL. AF_10/2022</t>
  </si>
  <si>
    <t>6,66</t>
  </si>
  <si>
    <t>CHAPISCO APLICADO NO TETO OU EM ALVENARIA E ESTRUTURA, COM ROLO PARA TEXTURA ACRÍLICA. ARGAMASSA TRAÇO 1:4 E EMULSÃO POLIMÉRICA (ADESIVO) COM PREPARO EM BETONEIRA 400L. AF_10/2022</t>
  </si>
  <si>
    <t>6,45</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</si>
  <si>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</si>
  <si>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</si>
  <si>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9,26</t>
  </si>
  <si>
    <t>CHAPISCO APLICADO NO TETO OU EM ESTRUTURA, COM DESEMPENADEIRA DENTADA. ARGAMASSA INDUSTRIALIZADA COM PREPARO MANUAL. AF_10/2022</t>
  </si>
  <si>
    <t>17,62</t>
  </si>
  <si>
    <t>CHAPISCO APLICADO NO TETO OU EM ESTRUTURA, COM DESEMPENADEIRA DENTADA. ARGAMASSA INDUSTRIALIZADA COM PREPARO EM MISTURADOR 300 KG. AF_10/2022</t>
  </si>
  <si>
    <t>16,60</t>
  </si>
  <si>
    <t>CHAPISCO APLICADO EM ALVENARIA (SEM PRESENÇA DE VÃOS) E ESTRUTURAS DE CONCRETO DE FACHADA, COM ROLO PARA TEXTURA ACRÍLICA.  ARGAMASSA TRAÇO 1:4 E EMULSÃO POLIMÉRICA (ADESIVO) COM PREPARO MANUAL. AF_10/2022</t>
  </si>
  <si>
    <t>8,71</t>
  </si>
  <si>
    <t>CHAPISCO APLICADO EM ALVENARIA (SEM PRESENÇA DE VÃOS) E ESTRUTURAS DE CONCRETO DE FACHADA, COM ROLO PARA TEXTURA ACRÍLICA.  ARGAMASSA TRAÇO 1:4 E EMULSÃO POLIMÉRICA (ADESIVO) COM PREPARO EM BETONEIRA 400L. AF_10/2022</t>
  </si>
  <si>
    <t>8,50</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</si>
  <si>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</si>
  <si>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</si>
  <si>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</si>
  <si>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</si>
  <si>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7,90</t>
  </si>
  <si>
    <t>CHAPISCO APLICADO EM ALVENARIA (SEM PRESENÇA DE VÃOS) E ESTRUTURAS DE CONCRETO DE FACHADA, COM EQUIPAMENTO DE PROJEÇÃO. ARGAMASSA TRAÇO 1:3 COM PREPARO MANUAL. AF_10/2022</t>
  </si>
  <si>
    <t>6,12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</si>
  <si>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</si>
  <si>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</si>
  <si>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9,61</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</si>
  <si>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</si>
  <si>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</si>
  <si>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12,68</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</si>
  <si>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</si>
  <si>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</si>
  <si>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</si>
  <si>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9,33</t>
  </si>
  <si>
    <t>CHAPISCO APLICADO EM ALVENARIA (COM PRESENÇA DE VÃOS) E ESTRUTURAS DE CONCRETO DE FACHADA, COM EQUIPAMENTO DE PROJEÇÃO.  ARGAMASSA TRAÇO 1:3 COM PREPARO MANUAL. AF_10/2022</t>
  </si>
  <si>
    <t>7,42</t>
  </si>
  <si>
    <t>CHAPISCO APLICADO EM ALVENARIA (COM PRESENÇA DE VÃOS) E ESTRUTURAS DE CONCRETO DE FACHADA, COM EQUIPAMENTO DE PROJEÇÃO.  ARGAMASSA TRAÇO 1:3 COM PREPARO EM BETONEIRA 400 L. AF_10/2022</t>
  </si>
  <si>
    <t>6,82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</si>
  <si>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</si>
  <si>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</si>
  <si>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23,42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</si>
  <si>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</si>
  <si>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</si>
  <si>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APLICAÇÃO MANUAL DE GESSO DESEMPENADO (SEM TALISCAS) EM TETO DE AMBIENTES DE ÁREA MAIOR QUE 10M², ESPESSURA DE 0,5CM. AF_03/2023</t>
  </si>
  <si>
    <t>18,83</t>
  </si>
  <si>
    <t>APLICAÇÃO MANUAL DE GESSO DESEMPENADO (SEM TALISCAS) EM TETO DE AMBIENTES DE ÁREA ENTRE 5M² E 10M², ESPESSURA DE 0,5CM. AF_03/2023</t>
  </si>
  <si>
    <t>28,95</t>
  </si>
  <si>
    <t>APLICAÇÃO MANUAL DE GESSO DESEMPENADO (SEM TALISCAS) EM TETO DE AMBIENTES DE ÁREA MENOR QUE 5M², ESPESSURA DE 0,5CM. AF_03/2023</t>
  </si>
  <si>
    <t>34,78</t>
  </si>
  <si>
    <t>APLICAÇÃO MANUAL DE GESSO DESEMPENADO (SEM TALISCAS) EM TETO DE AMBIENTES DE ÁREA MAIOR QUE 10M², ESPESSURA DE 1,0CM. AF_03/2023</t>
  </si>
  <si>
    <t>29,71</t>
  </si>
  <si>
    <t>APLICAÇÃO MANUAL DE GESSO DESEMPENADO (SEM TALISCAS) EM TETO DE AMBIENTES DE ÁREA ENTRE 5M² E 10M², ESPESSURA DE 1,0CM. AF_03/2023</t>
  </si>
  <si>
    <t>39,84</t>
  </si>
  <si>
    <t>APLICAÇÃO MANUAL DE GESSO DESEMPENADO (SEM TALISCAS) EM TETO DE AMBIENTES DE ÁREA MENOR QUE 5M², ESPESSURA DE 1,0CM. AF_03/2023</t>
  </si>
  <si>
    <t>45,66</t>
  </si>
  <si>
    <t>APLICAÇÃO MANUAL DE GESSO DESEMPENADO (SEM TALISCAS) EM PAREDES, ESPESSURA DE 0,5CM. AF_03/2023</t>
  </si>
  <si>
    <t>22,04</t>
  </si>
  <si>
    <t>APLICAÇÃO MANUAL DE GESSO DESEMPENADO (SEM TALISCAS) EM PAREDES, ESPESSURA DE 1,0CM. AF_03/2023</t>
  </si>
  <si>
    <t>33,39</t>
  </si>
  <si>
    <t>APLICAÇÃO MANUAL DE GESSO SARRAFEADO (COM TALISCAS) EM PAREDES, ESPESSURA DE 1,0CM. AF_03/2023</t>
  </si>
  <si>
    <t>APLICAÇÃO MANUAL DE GESSO SARRAFEADO (COM TALISCAS) EM PAREDES, ESPESSURA DE 1,5CM. AF_03/2023</t>
  </si>
  <si>
    <t>APLICAÇÃO DE GESSO PROJETADO COM EQUIPAMENTO DE PROJEÇÃO EM PAREDES, DESEMPENADO (SEM TALISCAS), ESPESSURA DE 0,5CM. AF_03/2023</t>
  </si>
  <si>
    <t>22,11</t>
  </si>
  <si>
    <t>APLICAÇÃO DE GESSO PROJETADO COM EQUIPAMENTO DE PROJEÇÃO EM PAREDES, DESEMPENADO (SEM TALISCAS), ESPESSURA DE 1,0CM. AF_03/2023</t>
  </si>
  <si>
    <t>31,65</t>
  </si>
  <si>
    <t>APLICAÇÃO DE GESSO PROJETADO COM EQUIPAMENTO DE PROJEÇÃO EM PAREDES, SARRAFEADO (COM TALISCAS), ESPESSURA DE 1,0CM. AF_03/2023</t>
  </si>
  <si>
    <t>APLICAÇÃO DE GESSO PROJETADO COM EQUIPAMENTO DE PROJEÇÃO EM PAREDES, SARRAFEADO (COM TALISCAS), ESPESSURA DE 1,5CM. AF_03/2023</t>
  </si>
  <si>
    <t>44,24</t>
  </si>
  <si>
    <t>EMBOÇO, PARA RECEBIMENTO DE CERÂMICA, EM ARGAMASSA TRAÇO 1:2:8, PREPARO MECÂNICO COM BETONEIRA 400L, APLICADO MANUALMENTE EM FACES INTERNAS DE PAREDES, PARA AMBIENTE COM ÁREA MENOR QUE 5M2, ESPESSURA DE 20MM, COM EXECUÇÃO DE TALISCAS. AF_06/2014</t>
  </si>
  <si>
    <t>47,13</t>
  </si>
  <si>
    <t>EMBOÇO, PARA RECEBIMENTO DE CERÂMICA, EM ARGAMASSA TRAÇO 1:2:8, PREPARO MANUAL, APLICADO MANUALMENTE EM FACES INTERNAS DE PAREDES, PARA AMBIENTE COM ÁREA MENOR QUE 5M2, ESPESSURA DE 20MM, COM EXECUÇÃO DE TALISCAS. AF_06/2014</t>
  </si>
  <si>
    <t>52,98</t>
  </si>
  <si>
    <t>MASSA ÚNICA, PARA RECEBIMENTO DE PINTURA, EM ARGAMASSA TRAÇO 1:2:8, PREPARO MECÂNICO COM BETONEIRA 400L, APLICADA MANUALMENTE EM FACES INTERNAS DE PAREDES, ESPESSURA DE 20MM, COM EXECUÇÃO DE TALISCAS. AF_06/2014</t>
  </si>
  <si>
    <t>42,24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</si>
  <si>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</si>
  <si>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</si>
  <si>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40,50</t>
  </si>
  <si>
    <t>EMBOÇO, PARA RECEBIMENTO DE CERÂMICA, EM ARGAMASSA TRAÇO 1:2:8, PREPARO MANUAL, APLICADO MANUALMENTE EM FACES INTERNAS DE PAREDES, PARA AMBIENTE COM ÁREA  ENTRE 5M2 E 10M2, ESPESSURA DE 20MM, COM EXECUÇÃO DE TALISCAS. AF_06/2014</t>
  </si>
  <si>
    <t>46,35</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</si>
  <si>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</si>
  <si>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</si>
  <si>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41,47</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</si>
  <si>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</si>
  <si>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83,13</t>
  </si>
  <si>
    <t>MASSA ÚNICA, PARA RECEBIMENTO DE PINTURA, EM ARGAMASSA INDUSTRIALIZADA, PREPARO MECÂNICO, APLICADO COM EQUIPAMENTO DE MISTURA E PROJEÇÃO DE 1,5 M3/H DE ARGAMASSA EM FACES INTERNAS DE PAREDES, ESPESSURA DE 20MM, COM EXECUÇÃO DE TALISCAS. AF_06/2014</t>
  </si>
  <si>
    <t>78,94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</si>
  <si>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</si>
  <si>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77,45</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</si>
  <si>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</si>
  <si>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73,26</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</si>
  <si>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</si>
  <si>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</si>
  <si>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32,52</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</si>
  <si>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</si>
  <si>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</si>
  <si>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27,67</t>
  </si>
  <si>
    <t>MASSA ÚNICA, PARA RECEBIMENTO DE PINTURA, EM ARGAMASSA TRAÇO 1:2:8, PREPARO MANUAL, APLICADA MANUALMENTE EM FACES INTERNAS DE PAREDES, ESPESSURA DE 10MM, COM EXECUÇÃO DE TALISCAS. AF_06/2014</t>
  </si>
  <si>
    <t>30,99</t>
  </si>
  <si>
    <t>EMBOÇO, PARA RECEBIMENTO DE CERÂMICA, EM ARGAMASSA TRAÇO 1:2:8, PREPARO MECÂNICO COM BETONEIRA 400L, APLICADO MANUALMENTE EM FACES INTERNAS DE PAREDES, PARA AMBIENTE COM ÁREA ENTRE 5M2 E 10M2, ESPESSURA DE 10MM, COM EXECUÇÃO DE TALISCAS. AF_06/2014</t>
  </si>
  <si>
    <t>25,90</t>
  </si>
  <si>
    <t>EMBOÇO, PARA RECEBIMENTO DE CERÂMICA, EM ARGAMASSA TRAÇO 1:2:8, PREPARO MANUAL, APLICADO MANUALMENTE EM FACES INTERNAS DE PAREDES, PARA AMBIENTE COM ÁREA ENTRE 5M2 E 10M2, ESPESSURA DE 10MM, COM EXECUÇÃO DE TALISCAS. AF_06/2014</t>
  </si>
  <si>
    <t>29,22</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</si>
  <si>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</si>
  <si>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</si>
  <si>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24,33</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</si>
  <si>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</si>
  <si>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51,42</t>
  </si>
  <si>
    <t>MASSA ÚNICA, PARA RECEBIMENTO DE PINTURA, EM ARGAMASSA INDUSTRIALIZADA, PREPARO MECÂNICO, APLICADO COM EQUIPAMENTO DE MISTURA E PROJEÇÃO DE 1,5 M3/H DE ARGAMASSA EM FACES INTERNAS DE PAREDES, ESPESSURA DE 10MM, COM EXECUÇÃO DE TALISCAS. AF_06/2014</t>
  </si>
  <si>
    <t>47,25</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</si>
  <si>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</si>
  <si>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</si>
  <si>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41,55</t>
  </si>
  <si>
    <t>MASSA ÚNICA, PARA RECEBIMENTO DE PINTURA OU CERÂMICA, EM ARGAMASSA INDUSTRIALIZADA, PREPARO MECÂNICO, APLICADO COM EQUIPAMENTO DE MISTURA E PROJEÇÃO DE 1,5 M3/H DE ARGAMASSA EM FACES INTERNAS DE PAREDES, ESPESSURA DE 10MM, SEM EXECUÇÃO DE TALISCAS. AF_06/2014</t>
  </si>
  <si>
    <t>46,10</t>
  </si>
  <si>
    <t>EMBOÇO OU MASSA ÚNICA EM ARGAMASSA TRAÇO 1:2:8, PREPARO MECÂNICO COM BETONEIRA 400 L, APLICADA MANUALMENTE EM PANOS DE FACHADA COM PRESENÇA DE VÃOS, ESPESSURA DE 25 MM. AF_08/2022</t>
  </si>
  <si>
    <t>62,24</t>
  </si>
  <si>
    <t>EMBOÇO OU MASSA ÚNICA EM ARGAMASSA TRAÇO 1:2:8, PREPARO MANUAL, APLICADA MANUALMENTE EM PANOS DE FACHADA COM PRESENÇA DE VÃOS, ESPESSURA DE 25 MM. AF_08/2022</t>
  </si>
  <si>
    <t>67,13</t>
  </si>
  <si>
    <t>EMBOÇO OU MASSA ÚNICA EM ARGAMASSA INDUSTRIALIZADA, PREPARO MECÂNICO E APLICAÇÃO COM EQUIPAMENTO DE MISTURA E PROJEÇÃO DE 1,5 M3/H DE ARGAMASSA EM PANOS DE FACHADA COM PRESENÇA DE VÃOS, ESPESSURA DE 25 MM. AF_08/2022</t>
  </si>
  <si>
    <t>92,89</t>
  </si>
  <si>
    <t>EMBOÇO OU MASSA ÚNICA EM ARGAMASSA TRAÇO 1:2:8, PREPARO MECÂNICO COM BETONEIRA 400 L, APLICADA MANUALMENTE EM PANOS DE FACHADA COM PRESENÇA DE VÃOS, ESPESSURA DE 35 MM. AF_08/2022</t>
  </si>
  <si>
    <t>80,04</t>
  </si>
  <si>
    <t>EMBOÇO OU MASSA ÚNICA EM ARGAMASSA TRAÇO 1:2:8, PREPARO MANUAL, APLICADA MANUALMENTE EM PANOS DE FACHADA COM PRESENÇA DE VÃOS, ESPESSURA DE 35 MM. AF_08/2022</t>
  </si>
  <si>
    <t>86,59</t>
  </si>
  <si>
    <t>EMBOÇO OU MASSA ÚNICA EM ARGAMASSA INDUSTRIALIZADA, PREPARO MECÂNICO E APLICAÇÃO COM EQUIPAMENTO DE MISTURA E PROJEÇÃO DE 1,5 M3/H DE ARGAMASSA EM PANOS DE FACHADA COM PRESENÇA DE VÃOS, ESPESSURA DE 35 MM. AF_08/2022</t>
  </si>
  <si>
    <t>121,45</t>
  </si>
  <si>
    <t>EMBOÇO OU MASSA ÚNICA EM ARGAMASSA TRAÇO 1:2:8, PREPARO MECÂNICO COM BETONEIRA 400 L, APLICADA MANUALMENTE EM PANOS DE FACHADA COM PRESENÇA DE VÃOS, ESPESSURA DE 45 MM. AF_08/2022</t>
  </si>
  <si>
    <t>86,12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</si>
  <si>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</si>
  <si>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</si>
  <si>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139,28</t>
  </si>
  <si>
    <t>EMBOÇO OU MASSA ÚNICA EM ARGAMASSA TRAÇO 1:2:8, PREPARO MECÂNICO COM BETONEIRA 400 L, APLICADA MANUALMENTE EM PANOS DE FACHADA COM PRESENÇA DE VÃOS, ESPESSURA MAIOR OU IGUAL A 50 MM. AF_08/2022</t>
  </si>
  <si>
    <t>102,47</t>
  </si>
  <si>
    <t>111,51</t>
  </si>
  <si>
    <t>EMBOÇO OU MASSA ÚNICA EM ARGAMASSA INDUSTRIALIZADA, PREPARO MECÂNICO E APLICAÇÃO COM EQUIPAMENTO DE MISTURA E PROJEÇÃO DE 1,5 M3/H DE ARGAMASSA EM PANOS DE FACHADA COM PRESENÇA DE VÃOS, ESPESSURA MAIOR OU IGUAL A 50 MM. AF_08/2022</t>
  </si>
  <si>
    <t>153,60</t>
  </si>
  <si>
    <t>EMBOÇO OU MASSA ÚNICA EM ARGAMASSA TRAÇO 1:2:8, PREPARO MECÂNICO COM BETONEIRA 400 L, APLICADA MANUALMENTE EM PANOS CEGOS DE FACHADA (SEM PRESENÇA DE VÃOS), ESPESSURA DE 25 MM. AF_08/2022</t>
  </si>
  <si>
    <t>44,74</t>
  </si>
  <si>
    <t>EMBOÇO OU MASSA ÚNICA EM ARGAMASSA TRAÇO 1:2:8, PREPARO MANUAL, APLICADA MANUALMENTE EM PANOS CEGOS DE FACHADA (SEM PRESENÇA DE VÃOS), ESPESSURA DE 25 MM. AF_09/2022</t>
  </si>
  <si>
    <t>49,30</t>
  </si>
  <si>
    <t>EMBOÇO OU MASSA ÚNICA EM ARGAMASSA INDUSTRIALIZADA, PREPARO MECÂNICO E APLICAÇÃO COM EQUIPAMENTO DE MISTURA E PROJEÇÃO DE 1,5 M3/H DE ARGAMASSA EM PANOS CEGOS DE FACHADA (SEM PRESENÇA DE VÃOS), ESPESSURA DE 25 MM. AF_08/2022</t>
  </si>
  <si>
    <t>74,62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</si>
  <si>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</si>
  <si>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</si>
  <si>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68,32</t>
  </si>
  <si>
    <t>EMBOÇO OU MASSA ÚNICA EM ARGAMASSA INDUSTRIALIZADA, PREPARO MECÂNICO E APLICAÇÃO COM EQUIPAMENTO DE MISTURA E PROJEÇÃO DE 1,5 M3/H DE ARGAMASSA EM PANOS CEGOS DE FACHADA (SEM PRESENÇA DE VÃOS), ESPESSURA DE 35 MM. AF_08/2022</t>
  </si>
  <si>
    <t>101,96</t>
  </si>
  <si>
    <t>EMBOÇO OU MASSA ÚNICA EM ARGAMASSA TRAÇO 1:2:8, PREPARO MECÂNICO COM BETONEIRA 400 L, APLICADA MANUALMENTE EM PANOS CEGOS DE FACHADA (SEM PRESENÇA DE VÃOS), ESPESSURA DE 45 MM. AF_08/2022</t>
  </si>
  <si>
    <t>67,89</t>
  </si>
  <si>
    <t>EMBOÇO OU MASSA ÚNICA EM ARGAMASSA TRAÇO 1:2:8, PREPARO MANUAL, APLICADA MANUALMENTE EM PANOS CEGOS DE FACHADA (SEM PRESENÇA DE VÃOS), ESPESSURA DE 45 MM. AF_08/2022</t>
  </si>
  <si>
    <t>75,56</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</si>
  <si>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</si>
  <si>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</si>
  <si>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</si>
  <si>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82,57</t>
  </si>
  <si>
    <t>EMBOÇO OU MASSA ÚNICA EM ARGAMASSA INDUSTRIALIZADA, PREPARO MECÂNICO E APLICAÇÃO COM EQUIPAMENTO DE MISTURA E PROJEÇÃO DE 1,5 M3/H DE ARGAMASSA EM PANOS CEGOS DE FACHADA (SEM PRESENÇA DE VÃOS), ESPESSURA MAIOR OU IGUAL A 50 MM. AF_08/2022</t>
  </si>
  <si>
    <t>126,09</t>
  </si>
  <si>
    <t>EMBOÇO OU MASSA ÚNICA EM ARGAMASSA TRAÇO 1:2:8, PREPARO MECÂNICO COM BETONEIRA 400 L, APLICADA MANUALMENTE EM SUPERFÍCIES EXTERNAS DA SACADA, ESPESSURA DE 25 MM, SEM USO DE TELA METÁLICA DE REFORÇO CONTRA FISSURAÇÃO. AF_08/2022</t>
  </si>
  <si>
    <t>91,68</t>
  </si>
  <si>
    <t>EMBOÇO OU MASSA ÚNICA EM ARGAMASSA TRAÇO 1:2:8, PREPARO MANUAL, APLICADA MANUALMENTE EM SUPERFÍCIES EXTERNAS DA SACADA, ESPESSURA DE 25 MM, SEM USO DE TELA METÁLICA DE REFORÇO CONTRA FISSURAÇÃO. AF_08/2022</t>
  </si>
  <si>
    <t>96,24</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</si>
  <si>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</si>
  <si>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</si>
  <si>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</si>
  <si>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115,26</t>
  </si>
  <si>
    <t>EMBOÇO OU MASSA ÚNICA EM ARGAMASSA INDUSTRIALIZADA, PREPARO MECÂNICO E APLICAÇÃO COM EQUIPAMENTO DE MISTURA E PROJEÇÃO DE 1,5 M3/H EM SUPERFÍCIES EXTERNAS DA SACADA, ESPESSURA 35 MM, SEM USO DE TELA METÁLICA. AF_08/2022</t>
  </si>
  <si>
    <t>144,40</t>
  </si>
  <si>
    <t>EMBOÇO OU MASSA ÚNICA EM ARGAMASSA TRAÇO 1:2:8, PREPARO MECÂNICO COM BETONEIRA 400 L, APLICADA MANUALMENTE EM SUPERFÍCIES EXTERNAS DA SACADA, ESPESSURA DE 45 MM, SEM USO DE TELA METÁLICA DE REFORÇO CONTRA FISSURAÇÃO. AF_08/2022</t>
  </si>
  <si>
    <t>114,83</t>
  </si>
  <si>
    <t>EMBOÇO OU MASSA ÚNICA EM ARGAMASSA TRAÇO 1:2:8, PREPARO MANUAL, APLICADA MANUALMENTE EM SUPERFÍCIES EXTERNAS DA SACADA, ESPESSURA DE 45 MM, SEM USO DE TELA METÁLICA DE REFORÇO CONTRA FISSURAÇÃO. AF_08/2022</t>
  </si>
  <si>
    <t>122,50</t>
  </si>
  <si>
    <t>EMBOÇO OU MASSA ÚNICA EM ARGAMASSA INDUSTRIALIZADA, PREPARO MECÂNICO E APLICAÇÃO COM EQUIPAMENTO DE MISTURA E PROJEÇÃO DE 1,5 M3/H EM SUPERFÍCIES EXTERNAS DA SACADA, ESPESSURA 45 MM, SEM USO DE TELA METÁLICA. AF_08/2022</t>
  </si>
  <si>
    <t>161,06</t>
  </si>
  <si>
    <t>EMBOÇO OU MASSA ÚNICA EM ARGAMASSA TRAÇO 1:2:8, PREPARO MECÂNICO COM BETONEIRA 400 L, APLICADA MANUALMENTE EM SUPERFÍCIES EXTERNAS DA SACADA, ESPESSURA MAIOR OU IGUAL A 50 MM, SEM USO DE TELA METÁLICA DE REFORÇO CONTRA FISSURAÇÃO. AF_08/2022</t>
  </si>
  <si>
    <t>150,82</t>
  </si>
  <si>
    <t>EMBOÇO OU MASSA ÚNICA EM ARGAMASSA TRAÇO 1:2:8, PREPARO MANUAL, APLICADA MANUALMENTE EM SUPERFÍCIES EXTERNAS DA SACADA, ESPESSURA MAIOR OU IGUAL A 50 MM, SEM USO DE TELA METÁLICA DE REFORÇO CONTRA FISSURAÇÃO. AF_08/2022</t>
  </si>
  <si>
    <t>159,27</t>
  </si>
  <si>
    <t>EMBOÇO OU MASSA ÚNICA EM ARGAMASSA INDUSTRIALIZADA, PREPARO MECÂNICO E APLICAÇÃO COM EQUIPAMENTO DE MISTURA E PROJEÇÃO DE 1,5 M3/H EM SUPERFÍCIES EXTERNAS DA SACADA, ESPESSURA MAIOR OU IGUAL A 50 MM, SEM USO DE TELA METÁLICA. AF_08/2022</t>
  </si>
  <si>
    <t>187,78</t>
  </si>
  <si>
    <t>EMBOÇO OU MASSA ÚNICA EM ARGAMASSA TRAÇO 1:2:8, PREPARO MECÂNICO COM BETONEIRA 400 L, APLICADA MANUALMENTE NAS PAREDES INTERNAS DA SACADA, ESPESSURA DE 25 MM, SEM USO DE TELA METÁLICA DE REFORÇO CONTRA FISSURAÇÃO. AF_08/2022</t>
  </si>
  <si>
    <t>84,39</t>
  </si>
  <si>
    <t>EMBOÇO OU MASSA ÚNICA EM ARGAMASSA TRAÇO 1:2:8, PREPARO MANUAL, APLICADA MANUALMENTE NAS PAREDES INTERNAS DA SACADA, ESPESSURA DE 25 MM, SEM USO DE TELA METÁLICA DE REFORÇO CONTRA FISSURAÇÃO. AF_08/2022</t>
  </si>
  <si>
    <t>89,97</t>
  </si>
  <si>
    <t>EMBOÇO OU MASSA ÚNICA EM ARGAMASSA INDUSTRIALIZADA, PREPARO MECÂNICO E APLICAÇÃO COM EQUIPAMENTO DE MISTURA E PROJEÇÃO DE 1,5 M3/H NAS PAREDES INTERNAS DA SACADA, ESPESSURA 25 MM, SEM USO DE TELA METÁLICA. AF_08/2022</t>
  </si>
  <si>
    <t>118,07</t>
  </si>
  <si>
    <t>EMBOÇO OU MASSA ÚNICA EM ARGAMASSA TRAÇO 1:2:8, PREPARO MECÂNICO COM BETONEIRA 400 L, APLICADA MANUALMENTE NAS PAREDES INTERNAS DA SACADA, ESPESSURA DE 35 MM, SEM USO DE TELA METÁLICA DE REFORÇO CONTRA FISSURAÇÃO. AF_08/2022</t>
  </si>
  <si>
    <t>101,38</t>
  </si>
  <si>
    <t>EMBOÇO OU MASSA ÚNICA EM ARGAMASSA TRAÇO 1:2:8, PREPARO MANUAL, APLICADA MANUALMENTE NAS PAREDES INTERNAS DA SACADA, ESPESSURA DE 35 MM, SEM USO DE TELA METÁLICA DE REFORÇO CONTRA FISSURAÇÃO. AF_08/2022</t>
  </si>
  <si>
    <t>108,86</t>
  </si>
  <si>
    <t>EMBOÇO OU MASSA ÚNICA EM ARGAMASSA INDUSTRIALIZADA, PREPARO MECÂNICO E APLICAÇÃO COM EQUIPAMENTO DE MISTURA E PROJEÇÃO DE 1,5 M3/H DE ARGAMASSA NAS PAREDES INTERNAS DA SACADA, ESPESSURA 35 MM, SEM USO DE TELA METÁLICA. AF_08/2022</t>
  </si>
  <si>
    <t>147,52</t>
  </si>
  <si>
    <t>189,80</t>
  </si>
  <si>
    <t>132,59</t>
  </si>
  <si>
    <t>179,85</t>
  </si>
  <si>
    <t>123,63</t>
  </si>
  <si>
    <t>198,85</t>
  </si>
  <si>
    <t>139,90</t>
  </si>
  <si>
    <t>186,41</t>
  </si>
  <si>
    <t>128,43</t>
  </si>
  <si>
    <t>206,43</t>
  </si>
  <si>
    <t>154,88</t>
  </si>
  <si>
    <t>187,40</t>
  </si>
  <si>
    <t>136,87</t>
  </si>
  <si>
    <t>207,02</t>
  </si>
  <si>
    <t>149,81</t>
  </si>
  <si>
    <t>195,18</t>
  </si>
  <si>
    <t>138,95</t>
  </si>
  <si>
    <t>216,10</t>
  </si>
  <si>
    <t>157,16</t>
  </si>
  <si>
    <t>201,71</t>
  </si>
  <si>
    <t>143,71</t>
  </si>
  <si>
    <t>223,65</t>
  </si>
  <si>
    <t>172,13</t>
  </si>
  <si>
    <t>202,73</t>
  </si>
  <si>
    <t>152,15</t>
  </si>
  <si>
    <t>146,98</t>
  </si>
  <si>
    <t>172,27</t>
  </si>
  <si>
    <t>28,11</t>
  </si>
  <si>
    <t>42,50</t>
  </si>
  <si>
    <t>56,51</t>
  </si>
  <si>
    <t>62,36</t>
  </si>
  <si>
    <t>41,51</t>
  </si>
  <si>
    <t>EMBOÇO OU MASSA ÚNICA EM ARGAMASSA TRAÇO 1:2:8, PREPARO MECÂNICA COM BETONEIRA 400 L, APLICADA COM PROJETOR TIPO CANEQUINHA EM PANOS DE FACHADA COM PRESENÇA DE VÃOS, ESPESSURA DE 25 MM, ACESSO POR BALANCIM MANUAL. AF_08/2022</t>
  </si>
  <si>
    <t>65,19</t>
  </si>
  <si>
    <t>EMBOÇO OU MASSA ÚNICA EM ARGAMASSA TRAÇO 1:2:8, PREPARO MECÂNICA COM BETONEIRA 400 L, APLICADA COM PROJETOR TIPO CANEQUINHA EM PANOS DE FACHADA COM PRESENÇA DE VÃOS, ESPESSURA DE 35 MM, ACESSO POR BALANCIM MANUAL. AF_08/2022</t>
  </si>
  <si>
    <t>84,11</t>
  </si>
  <si>
    <t>EMBOÇO OU MASSA ÚNICA EM ARGAMASSA TRAÇO 1:2:8, PREPARO MECÂNICA COM BETONEIRA 400 L, APLICADA COM PROJETOR TIPO CANEQUINHA EM PANOS DE FACHADA COM PRESENÇA DE VÃOS, ESPESSURA DE 45 MM, ACESSO POR BALANCIM MANUAL. AF_08/2022</t>
  </si>
  <si>
    <t>90,81</t>
  </si>
  <si>
    <t>EMBOÇO OU MASSA ÚNICA EM ARGAMASSA TRAÇO 1:2:8, PREPARO MECÂNICA COM BETONEIRA 400 L, APLICADA COM PROJETOR TIPO CANEQUINHA EM PANOS DE FACHADA COM PRESENÇA DE VÃOS, ESPESSURA DE 50 MM, ACESSO POR BALANCIM MANUAL. AF_08/2022</t>
  </si>
  <si>
    <t>100,37</t>
  </si>
  <si>
    <t>EMBOÇO OU MASSA ÚNICA EM ARGAMASSA TRAÇO 1:2:8, PREPARO MECÂNICA COM BETONEIRA 400 L, APLICADA COM PROJETOR TIPO CANEQUINHA EM PANOS DE FACHADA SEM PRESENÇA DE VÃOS, ESPESSURA DE 25 MM, ACESSO POR BALANCIM MANUAL. AF_08/2022</t>
  </si>
  <si>
    <t>47,16</t>
  </si>
  <si>
    <t>EMBOÇO OU MASSA ÚNICA EM ARGAMASSA TRAÇO 1:2:8, PREPARO MECÂNICA COM BETONEIRA 400 L, APLICADA COM PROJETOR TIPO CANEQUINHA EM PANOS DE FACHADA SEM PRESENÇA DE VÃOS, ESPESSURA DE 35 MM, ACESSO POR BALANCIM MANUAL. AF_08/2022</t>
  </si>
  <si>
    <t>65,61</t>
  </si>
  <si>
    <t>EMBOÇO OU MASSA ÚNICA EM ARGAMASSA TRAÇO 1:2:8, PREPARO MECÂNICA COM BETONEIRA 400 L, APLICADA COM PROJETOR TIPO CANEQUINHA EM PANOS DE FACHADA SEM PRESENÇA DE VÃOS, ESPESSURA DE 45 MM, ACESSO POR BALANCIM MANUAL. AF_08/2022</t>
  </si>
  <si>
    <t>71,91</t>
  </si>
  <si>
    <t>EMBOÇO OU MASSA ÚNICA EM ARGAMASSA TRAÇO 1:2:8, PREPARO MECÂNICA COM BETONEIRA 400 L, APLICADA COM PROJETOR TIPO CANEQUINHA EM PANOS DE FACHADA SEM PRESENÇA DE VÃOS, ESPESSURA DE 50 MM, ACESSO POR BALANCIM MANUAL. AF_08/2022</t>
  </si>
  <si>
    <t>74,08</t>
  </si>
  <si>
    <t>EMBOÇO OU MASSA ÚNICA EM ARGAMASSA TRAÇO 1:2:8, PREPARO MECÂNICA COM BETONEIRA 400 L, APLICADA COM PROJETOR TIPO CANEQUINHA EM SUPERFÍCIES EXTERNAS DA SACADA, ESPESSURA DE 25 MM, ACESSO POR BALANCIM MANUAL, SEM USO DE TELA METÁLICA. AF_08/2022</t>
  </si>
  <si>
    <t>95,73</t>
  </si>
  <si>
    <t>EMBOÇO OU MASSA ÚNICA EM ARGAMASSA TRAÇO 1:2:8, PREPARO MECÂNICA COM BETONEIRA 400 L, APLICADA COM PROJETOR TIPO CANEQUINHA EM SUPERFÍCIES EXTERNAS DA SACADA, ESPESSURA DE 35 MM, ACESSO POR BALANCIM MANUAL, SEM USO DE TELA METÁLICA. AF_08/2022</t>
  </si>
  <si>
    <t>114,25</t>
  </si>
  <si>
    <t>EMBOÇO OU MASSA ÚNICA EM ARGAMASSA TRAÇO 1:2:8, PREPARO MECÂNICA COM BETONEIRA 400 L, APLICADA COM PROJETOR TIPO CANEQUINHA EM SUPERFÍCIES EXTERNAS DA SACADA, ESPESSURA DE 45 MM, ACESSO POR BALANCIM MANUAL, SEM USO DE TELA METÁLICA. AF_08/2022</t>
  </si>
  <si>
    <t>120,56</t>
  </si>
  <si>
    <t>EMBOÇO OU MASSA ÚNICA EM ARGAMASSA TRAÇO 1:2:8, PREPARO MECÂNICA COM BETONEIRA 400 L, APLICADA COM PROJETOR TIPO CANEQUINHA EM SUPERFÍCIES EXTERNAS DA SACADA, ESPESSURA DE 50 MM, ACESSO POR BALANCIM MANUAL, SEM USO DE TELA METÁLICA. AF_08/2022</t>
  </si>
  <si>
    <t>144,61</t>
  </si>
  <si>
    <t>EMBOÇO OU MASSA ÚNICA EM ARGAMASSA TRAÇO 1:2:8, PREPARO MECÂNICA COM BETONEIRA 400 L, APLICADA COM PROJETOR TIPO CANEQUINHA EM SUPERFÍCIES INTERNAS DA SACADA, ESPESSURA DE 25 MM,  SEM USO DE TELA METÁLICA. AF_08/2022</t>
  </si>
  <si>
    <t>88,19</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</si>
  <si>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</si>
  <si>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</si>
  <si>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57,42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</si>
  <si>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</si>
  <si>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</si>
  <si>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88,57</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</si>
  <si>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</si>
  <si>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</si>
  <si>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73,87</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</si>
  <si>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</si>
  <si>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</si>
  <si>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115,84</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</si>
  <si>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</si>
  <si>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</si>
  <si>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79,95</t>
  </si>
  <si>
    <t>EMBOÇO OU MASSA ÚNICA EM ARGAMASSA TRAÇO 1:2:8, PREPARO MANUAL, APLICADA MANUALMENTE EM PANOS DE FACHADA COM PRESENÇA DE VÃOS, ESPESSURA DE 45 MM, ACESSO POR ANDAIME. AF_08/2022</t>
  </si>
  <si>
    <t>88,16</t>
  </si>
  <si>
    <t>EMBOÇO OU MASSA ÚNICA EM ARGAMASSA INDUSTRIALIZADA, PREPARO MECÂNICA E APLICAÇÃO COM EQUIPAMENTO DE MISTURA E PROJEÇÃO DE 1,5 M3/H DE ARGAMASSA EM PANOS DE FACHADA COM PRESENÇA DE VÃOS, ESPESSURA DE 45 MM, ACESSO POR ANDAIME. AF_08/2022</t>
  </si>
  <si>
    <t>133,67</t>
  </si>
  <si>
    <t>EMBOÇO OU MASSA ÚNICA EM ARGAMASSA TRAÇO 1:2:8, PREPARO MECÂNICA COM BETONEIRA 400 L, APLICADA COM PROJETOR TIPO CANEQUINHA EM PANOS DE FACHADA COM PRESENÇA DE VÃOS, ESPESSURA DE 45 MM, ACESSO POR ANDAIME. AF_08/2022</t>
  </si>
  <si>
    <t>84,43</t>
  </si>
  <si>
    <t>EMBOÇO OU MASSA ÚNICA EM ARGAMASSA TRAÇO 1:2:8, PREPARO MECÂNICA COM BETONEIRA 400 L, APLICADA MANUALMENTE EM PANOS DE FACHADA COM PRESENÇA DE VÃOS, ESPESSURA DE 50 MM, ACESSO POR ANDAIME. AF_08/2022</t>
  </si>
  <si>
    <t>94,82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</si>
  <si>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</si>
  <si>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</si>
  <si>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147,43</t>
  </si>
  <si>
    <t>EMBOÇO OU MASSA ÚNICA EM ARGAMASSA TRAÇO 1:2:8, PREPARO MECÂNICA COM BETONEIRA 400 L, APLICADA COM PROJETOR TIPO CANEQUINHA EM PANOS DE FACHADA COM PRESENÇA DE VÃOS, ESPESSURA DE 50 MM, ACESSO POR ANDAIME. AF_08/2022</t>
  </si>
  <si>
    <t>93,36</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</si>
  <si>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</si>
  <si>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</si>
  <si>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46,45</t>
  </si>
  <si>
    <t>EMBOÇO OU MASSA ÚNICA EM ARGAMASSA INDUSTRIALIZADA, PREPARO MECÂNICA E APLICAÇÃO COM EQUIPAMENTO DE MISTURA E PROJEÇÃO DE 1,5 M3/H DE ARGAMASSA EM PANOS DE FACHADA SEM PRESENÇA DE VÃOS, ESPESSURA DE 25 MM, ACESSO POR ANDAIME. AF_08/2022</t>
  </si>
  <si>
    <t>71,97</t>
  </si>
  <si>
    <t>EMBOÇO OU MASSA ÚNICA EM ARGAMASSA TRAÇO 1:2:8, PREPARO MECÂNICA COM BETONEIRA 400 L, APLICADA COM PROJETOR TIPO CANEQUINHA EM PANOS DE FACHADA SEM PRESENÇA DE VÃOS, ESPESSURA DE 25 MM, ACESSO POR ANDAIME. AF_08/2022</t>
  </si>
  <si>
    <t>44,15</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</si>
  <si>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</si>
  <si>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</si>
  <si>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64,11</t>
  </si>
  <si>
    <t>EMBOÇO OU MASSA ÚNICA EM ARGAMASSA INDUSTRIALIZADA, PREPARO MECÂNICA E APLICAÇÃO COM EQUIPAMENTO DE MISTURA E PROJEÇÃO DE 1,5 M3/H DE ARGAMASSA EM PANOS DE FACHADA SEM PRESENÇA DE VÃOS, ESPESSURA DE 35 MM, ACESSO POR ANDAIME. AF_08/2022</t>
  </si>
  <si>
    <t>98,13</t>
  </si>
  <si>
    <t>EMBOÇO OU MASSA ÚNICA EM ARGAMASSA TRAÇO 1:2:8, PREPARO MECÂNICA COM BETONEIRA 400 L, APLICADA COM PROJETOR TIPO CANEQUINHA EM PANOS DE FACHADA SEM PRESENÇA DE VÃOS, ESPESSURA DE 35 MM, ACESSO POR ANDAIME. AF_08/2022</t>
  </si>
  <si>
    <t>61,25</t>
  </si>
  <si>
    <t>EMBOÇO OU MASSA ÚNICA EM ARGAMASSA TRAÇO 1:2:8, PREPARO MECÂNICA COM BETONEIRA 400 L, APLICADA MANUALMENTE EM PANOS DE FACHADA SEM PRESENÇA DE VÃOS, ESPESSURA DE 45 MM, ACESSO POR ANDAIME. AF_08/2022</t>
  </si>
  <si>
    <t>63,68</t>
  </si>
  <si>
    <t>EMBOÇO OU MASSA ÚNICA EM ARGAMASSA TRAÇO 1:2:8, PREPARO MANUAL, APLICADA MANUALMENTE EM PANOS DE FACHADA SEM PRESENÇA DE VÃOS, ESPESSURA DE 45 MM, ACESSO POR ANDAIME. AF_08/2022</t>
  </si>
  <si>
    <t>71,35</t>
  </si>
  <si>
    <t>EMBOÇO OU MASSA ÚNICA EM ARGAMASSA INDUSTRIALIZADA, PREPARO MECÂNICA E APLICAÇÃO COM EQUIPAMENTO DE MISTURA E PROJEÇÃO DE 1,5 M3/H DE ARGAMASSA EM PANOS DE FACHADA SEM PRESENÇA DE VÃOS, ESPESSURA DE 45 MM, ACESSO POR ANDAIME. AF_08/2022</t>
  </si>
  <si>
    <t>114,79</t>
  </si>
  <si>
    <t>EMBOÇO OU MASSA ÚNICA EM ARGAMASSA TRAÇO 1:2:8, PREPARO MECÂNICA COM BETONEIRA 400 L, APLICADA COM PROJETOR TIPO CANEQUINHA EM PANOS DE FACHADA SEM PRESENÇA DE VÃOS, ESPESSURA DE 45 MM, ACESSO POR ANDAIME. AF_08/2022</t>
  </si>
  <si>
    <t>67,56</t>
  </si>
  <si>
    <t>EMBOÇO OU MASSA ÚNICA EM ARGAMASSA TRAÇO 1:2:8, PREPARO MECÂNICA COM BETONEIRA 400 L, APLICADA MANUALMENTE EM PANOS DE FACHADA SEM PRESENÇA DE VÃOS, ESPESSURA DE 50 MM, ACESSO POR ANDAIME. AF_08/2022</t>
  </si>
  <si>
    <t>69,48</t>
  </si>
  <si>
    <t>EMBOÇO OU MASSA ÚNICA EM ARGAMASSA TRAÇO 1:2:8, PREPARO MANUAL, APLICADA MANUALMENTE EM PANOS DE FACHADA SEM PRESENÇA DE VÃOS, ESPESSURA DE 50 MM, ACESSO POR ANDAIME. AF_08/2022</t>
  </si>
  <si>
    <t>77,93</t>
  </si>
  <si>
    <t>EMBOÇO OU MASSA ÚNICA EM ARGAMASSA INDUSTRIALIZADA, PREPARO MECÂNICA E APLICAÇÃO COM EQUIPAMENTO DE MISTURA E PROJEÇÃO DE 1,5 M3/H DE ARGAMASSA EM PANOS DE FACHADA SEM PRESENÇA DE VÃOS, ESPESSURA DE 50 MM, ACESSO POR ANDAIME. AF_08/2022</t>
  </si>
  <si>
    <t>122,38</t>
  </si>
  <si>
    <t>EMBOÇO OU MASSA ÚNICA EM ARGAMASSA TRAÇO 1:2:8, PREPARO MECÂNICA COM BETONEIRA 400 L, APLICADA COM PROJETOR TIPO CANEQUINHA EM PANOS DE FACHADA SEM PRESENÇA DE VÃOS, ESPESSURA DE 50 MM, ACESSO POR ANDAIME. AF_08/2022</t>
  </si>
  <si>
    <t>69,87</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</si>
  <si>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</si>
  <si>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</si>
  <si>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87,60</t>
  </si>
  <si>
    <t>EMBOÇO OU MASSA ÚNICA EM ARGAMASSA INDUSTRIALIZADA, PREPARO MECÂNICA E APLICAÇÃO COM EQUIPAMENTO DE MISTURA E PROJEÇÃO DE 1,5 M3/H DE ARGAMASSA EM PANOS DE FACHADA SUPERFÍCIES EXTERNAS DA SACADA, ESPESSURA DE 25 MM, ACESSO POR ANDAIME, SEM USO DE TELA METÁLICA. AF_08/2022</t>
  </si>
  <si>
    <t>109,23</t>
  </si>
  <si>
    <t>EMBOÇO OU MASSA ÚNICA EM ARGAMASSA TRAÇO 1:2:8, PREPARO MECÂNICA COM BETONEIRA 400 L, APLICADA COM PROJETOR TIPO CANEQUINHA EM SUPERFÍCIES EXTERNAS DA SACADA, ESPESSURA DE 25 MM, ACESSO POR ANDAIME, SEM USO DE TELA METÁLICA. AF_08/2022</t>
  </si>
  <si>
    <t>86,90</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</si>
  <si>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</si>
  <si>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</si>
  <si>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105,26</t>
  </si>
  <si>
    <t>EMBOÇO OU MASSA ÚNICA EM ARGAMASSA INDUSTRIALIZADA, PREPARO MECÂNICO E APLICAÇÃO COM EQUIPAMENTO DE MISTURA E PROJEÇÃO DE 1,5 M3/H DE ARGAMASSA EM PANOS DE FACHADA SUPERFÍCIES EXTERNAS DA SACADA, ESPESSURA DE 35 MM, ACESSO POR ANDAIME, SEM USO DE TELA METÁLICA. AF_08/2022</t>
  </si>
  <si>
    <t>135,39</t>
  </si>
  <si>
    <t>EMBOÇO OU MASSA ÚNICA EM ARGAMASSA TRAÇO 1:2:8, PREPARO MECÂNICO COM BETONEIRA 400 L, APLICADA COM PROJETOR TIPO CANEQUINHA EM SUPERFÍCIES EXTERNAS DA SACADA, ESPESSURA DE 35 MM, ACESSO POR ANDAIME, SEM USO DE TELA METÁLICA. AF_08/2022</t>
  </si>
  <si>
    <t>104,01</t>
  </si>
  <si>
    <t>EMBOÇO OU MASSA ÚNICA EM ARGAMASSA TRAÇO 1:2:8, PREPARO MECÂNICO COM BETONEIRA 400 L, APLICADA MANUALMENTE EM SUPERFÍCIES EXTERNAS DA SACADA, ESPESSURA DE 45 MM, ACESSO POR ANDAIME, SEM USO DE TELA METÁLICA. AF_08/2022</t>
  </si>
  <si>
    <t>104,83</t>
  </si>
  <si>
    <t>EMBOÇO OU MASSA ÚNICA EM ARGAMASSA TRAÇO 1:2:8, PREPARO MANUAL, APLICADA MANUALMENTE EM SUPERFÍCIES EXTERNAS DA SACADA, ESPESSURA DE 45 MM, ACESSO POR ANDAIME, SEM USO DE TELA METÁLICA. AF_08/2022</t>
  </si>
  <si>
    <t>112,50</t>
  </si>
  <si>
    <t>EMBOÇO OU MASSA ÚNICA EM ARGAMASSA INDUSTRIALIZADA, PREPARO MECÂNICO E APLICAÇÃO COM EQUIPAMENTO DE MISTURA E PROJEÇÃO DE 1,5 M3/H DE ARGAMASSA EM PANOS DE FACHADA SUPERFÍCIES EXTERNAS DA SACADA, ESPESSURA DE 45 MM, ACESSO POR ANDAIME, SEM USO DE TELA METÁLICA. AF_08/2022</t>
  </si>
  <si>
    <t>152,05</t>
  </si>
  <si>
    <t>EMBOÇO OU MASSA ÚNICA EM ARGAMASSA TRAÇO 1:2:8, PREPARO MECÂNICO COM BETONEIRA 400 L, APLICADA COM PROJETOR TIPO CANEQUINHA EM SUPERFÍCIES EXTERNAS DA SACADA, ESPESSURA DE 45 MM, ACESSO POR ANDAIME, SEM USO DE TELA METÁLICA. AF_08/2022</t>
  </si>
  <si>
    <t>110,31</t>
  </si>
  <si>
    <t>EMBOÇO OU MASSA ÚNICA EM ARGAMASSA TRAÇO 1:2:8, PREPARO MECÂNICO COM BETONEIRA 400 L, APLICADA MANUALMENTE EM SUPERFÍCIES EXTERNAS DA SACADA, ESPESSURA DE 50 MM, ACESSO POR ANDAIME, SEM USO DE TELA METÁLICA. AF_08/2022</t>
  </si>
  <si>
    <t>137,17</t>
  </si>
  <si>
    <t>EMBOÇO OU MASSA ÚNICA EM ARGAMASSA TRAÇO 1:2:8, PREPARO MANUAL, APLICADA MANUALMENTE EM SUPERFÍCIES EXTERNAS DA SACADA, ESPESSURA DE 50 MM, ACESSO POR ANDAIME, SEM USO DE TELA METÁLICA. AF_08/2022</t>
  </si>
  <si>
    <t>145,62</t>
  </si>
  <si>
    <t>EMBOÇO OU MASSA ÚNICA EM ARGAMASSA INDUSTRIALIZADA, PREPARO MECÂNICO E APLICAÇÃO COM EQUIPAMENTO DE MISTURA E PROJEÇÃO DE 1,5 M3/H DE ARGAMASSA EM PANOS DE FACHADA SUPERFÍCIES EXTERNAS DA SACADA, ESPESSURA DE 50 MM, ACESSO POR ANDAIME, SEM USO DE TELA METÁLICA. AF_08/2022</t>
  </si>
  <si>
    <t>176,67</t>
  </si>
  <si>
    <t>EMBOÇO OU MASSA ÚNICA EM ARGAMASSA TRAÇO 1:2:8, PREPARO MECÂNICO COM BETONEIRA 400 L, APLICADA COM PROJETOR TIPO CANEQUINHA EM SUPERFÍCIES EXTERNAS DA SACADA, ESPESSURA DE 50 MM, ACESSO POR ANDAIME, SEM USO DE TELA METÁLICA. AF_08/2022</t>
  </si>
  <si>
    <t>131,98</t>
  </si>
  <si>
    <t>APLICAÇÃO MANUAL DE GESSO DESEMPENADO (SEM TALISCAS) EM TETO DE AMBIENTES COM PAREDES EM PÉ DIREITO DUPLO E ÁREA MAIOR QUE 10M², ESPESSURA DE 0,5CM. AF_03/2023</t>
  </si>
  <si>
    <t>APLICAÇÃO MANUAL DE GESSO DESEMPENADO (SEM TALISCAS) EM TETO DE AMBIENTES COM PAREDES EM PÉ DIREITO DUPLO E ÁREA ENTRE 5M² E 10M², ESPESSURA DE 0,5CM. AF_03/2023</t>
  </si>
  <si>
    <t>35,16</t>
  </si>
  <si>
    <t>APLICAÇÃO MANUAL DE GESSO DESEMPENADO (SEM TALISCAS) EM TETO DE AMBIENTES COM PAREDES EM PÉ DIREITO DUPLO E ÁREA MENOR QUE 5M², ESPESSURA DE 0,5CM. AF_03/2023</t>
  </si>
  <si>
    <t>42,71</t>
  </si>
  <si>
    <t>APLICAÇÃO MANUAL DE GESSO DESEMPENADO (SEM TALISCAS) EM TETO DE AMBIENTES COM PAREDES EM PÉ DIREITO DUPLO E ÁREA MAIOR QUE 10M², ESPESSURA DE 1,0CM. AF_03/2023</t>
  </si>
  <si>
    <t>34,29</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</si>
  <si>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</si>
  <si>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MENOR QUE 5M², ESPESSURA DE 1,0CM. AF_03/2023</t>
  </si>
  <si>
    <t>54,99</t>
  </si>
  <si>
    <t>APLICAÇÃO MANUAL DE GESSO DESEMPENADO (SEM TALISCAS) EM PAREDES COM PÉ DIREITO DUPLO, ESPESSURA DE 0,5CM. AF_03/2023</t>
  </si>
  <si>
    <t>APLICAÇÃO MANUAL DE GESSO DESEMPENADO (SEM TALISCAS) EM PAREDES COM PÉ DIREITO DUPLO, ESPESSURA DE 1,0CM. AF_03/2023</t>
  </si>
  <si>
    <t>45,11</t>
  </si>
  <si>
    <t>APLICAÇÃO MANUAL DE GESSO SARRAFEADO (COM TALISCAS) EM PAREDES COM PÉ DIREITO DUPLO, ESPESSURA DE 1,0CM. AF_03/2023</t>
  </si>
  <si>
    <t>APLICAÇÃO MANUAL DE GESSO SARRAFEADO (COM TALISCAS) EM PAREDES COM PÉ DIREITO DUPLO, ESPESSURA DE 1,5CM. AF_03/2023</t>
  </si>
  <si>
    <t>73,34</t>
  </si>
  <si>
    <t>REVESTIMENTO CERÂMICO PARA PAREDES EXTERNAS EM PASTILHAS DE PORCELANA 5 X 5 CM (PLACAS DE 30 X 30 CM), ALINHADAS A PRUMO. AF_02/2023</t>
  </si>
  <si>
    <t>225,61</t>
  </si>
  <si>
    <t>REVESTIMENTO CERÂMICO PARA PAREDES EXTERNAS EM PASTILHAS DE PORCELANA 5 X 5 CM (PLACAS DE 30 X 30 CM), ALINHADAS A PRUMO, APLICADO EM SUPERFÍCIES INTERNAS DE SACADA. AF_02/2023</t>
  </si>
  <si>
    <t>268,66</t>
  </si>
  <si>
    <t>REVESTIMENTO CERÂMICO PARA PAREDES INTERNAS COM PLACAS TIPO ESMALTADA EXTRA DE DIMENSÕES 20X20 CM APLICADAS NA ALTURA INTEIRA DAS PAREDES.  AF_02/2023_PE</t>
  </si>
  <si>
    <t>69,74</t>
  </si>
  <si>
    <t>REVESTIMENTO CERÂMICO PARA PAREDES INTERNAS COM PLACAS TIPO ESMALTADA EXTRA DE DIMENSÕES 20X20 CM APLICADAS A MEIA ALTURA DAS PAREDES. AF_02/2023_PE</t>
  </si>
  <si>
    <t>76,37</t>
  </si>
  <si>
    <t>REVESTIMENTO CERÂMICO PARA PAREDES INTERNAS COM PLACAS TIPO ESMALTADA EXTRA DE DIMENSÕES 25X35 CM APLICADAS NA ALTURA INTEIRA DAS PAREDES. AF_02/2023_PE</t>
  </si>
  <si>
    <t>74,82</t>
  </si>
  <si>
    <t>REVESTIMENTO CERÂMICO PARA PAREDES INTERNAS COM PLACAS TIPO ESMALTADA EXTRA DE DIMENSÕES 25X35 CM APLICADAS A MEIA ALTURA DAS PAREDES. AF_02/2023_PE</t>
  </si>
  <si>
    <t>81,54</t>
  </si>
  <si>
    <t>REVESTIMENTO CERÂMICO PARA PAREDES INTERNAS COM PLACAS TIPO ESMALTADA EXTRA  DE DIMENSÕES 33X45 CM APLICADAS NA ALTURA INTEIRA DAS PAREDES. AF_02/2023_PE</t>
  </si>
  <si>
    <t>78,35</t>
  </si>
  <si>
    <t>REVESTIMENTO CERÂMICO PARA PAREDES INTERNAS COM PLACAS TIPO ESMALTADA EXTRA DE DIMENSÕES 33X45 CM APLICADAS A MEIA ALTURA DAS PAREDES. AF_02/2023_PE</t>
  </si>
  <si>
    <t>87,26</t>
  </si>
  <si>
    <t>REVESTIMENTO CERÂMICO PARA PAREDES EXTERNAS EM PASTILHAS DE PORCELANA 2,5 X 2,5 CM (PLACAS DE 30 X 30 CM), ALINHADAS A PRUMO. AF_02/2023</t>
  </si>
  <si>
    <t>314,49</t>
  </si>
  <si>
    <t>REVESTIMENTO CERÂMICO PARA PAREDES EXTERNAS EM PASTILHAS DE PORCELANA 2,5 X 2,5 CM (PLACAS DE 30 X 30 CM), ALINHADAS A PRUMO, APLICADO EM SUPERFÍCIES INTERNAS DE SACADA. AF_02/2023</t>
  </si>
  <si>
    <t>376,08</t>
  </si>
  <si>
    <t>(COMPOSIÇÃO REPRESENTATIVA) DO SERVIÇO DE REVESTIMENTO CERÂMICO PARA AMBIENTES DE ÁREAS MOLHADAS, MEIA PAREDE OU PAREDE INTEIRA, COM PLACAS TIPO ESMALTADA EXTRA, DIMENSÕES 20X20 CM, PARA EDIFICAÇÃO HABITACIONAL MULTIFAMILIAR (PRÉDIO). AF_11/2014</t>
  </si>
  <si>
    <t>71,39</t>
  </si>
  <si>
    <t>(COMPOSIÇÃO REPRESENTATIVA) DO SERVIÇO DE REVESTIMENTO CERÂMICO PARA PAREDES INTERNAS, MEIA OU PAREDE INTEIRA, PLACAS TIPO ESMALTADA EXTRA DE 20X20 CM, PARA EDIFICAÇÕES HABITACIONAIS UNIFAMILIAR (CASAS) E EDIFICAÇÕES PÚBLICAS PADRÃO. AF_11/2014</t>
  </si>
  <si>
    <t>REVESTIMENTO CERÂMICO PARA PAREDES INTERNAS COM PLACAS TIPO ESMALTADA PADRÃO POPULAR DE DIMENSÕES 20X20 CM, ARGAMASSA TIPO AC I, APLICADAS NA ALTURA INTEIRA DAS PAREDES. AF_02/2023_PE</t>
  </si>
  <si>
    <t>REVESTIMENTO CERÂMICO PARA PAREDES INTERNAS COM PLACAS TIPO ESMALTADA PADRÃO POPULAR DE DIMENSÕES 20X20 CM, ARGAMASSA TIPO AC I, APLICADAS A MEIA ALTURA DAS PAREDES. AF_02/2023_PE</t>
  </si>
  <si>
    <t>REVESTIMENTO CERÂMICO PARA PAREDES INTERNAS COM PLACAS TIPO ESMALTADA PADRÃO POPULAR DE DIMENSÕES 20X20 CM, ARGAMASSA TIPO AC III, APLICADAS NA ALTURA INTEIRA DAS PAREDES.  AF_02/2023_PE</t>
  </si>
  <si>
    <t>REVESTIMENTO CERÂMICO PARA PAREDES INTERNAS COM PLACAS TIPO ESMALTADA PADRÃO POPULAR DE DIMENSÕES 20X20 CM, ARGAMASSA TIPO AC III, APLICADAS A MEIA ALTURA DAS PAREDES. AF_02/2023_PE</t>
  </si>
  <si>
    <t>73,91</t>
  </si>
  <si>
    <t>REVESTIMENTO CERÂMICO PARA PAREDES INTERNAS COM PLACAS TIPO ESMALTADA EXTRA DE DIMENSÕES 60X60 CM APLICADAS NA ALTURA INTEIRA DAS PAREDES. AF_02/2023_PE</t>
  </si>
  <si>
    <t>94,88</t>
  </si>
  <si>
    <t>REVESTIMENTO CERÂMICO PARA PAREDES INTERNAS COM PLACAS TIPO ESMALTADA EXTRA DE DIMENSÕES 60X60 CM APLICADAS A MEIA ALTURA DAS PAREDES. AF_02/2023_PE</t>
  </si>
  <si>
    <t>REVESTIMENTO CERÂMICO PARA PAREDES INTERNAS COM PLACAS TIPO ESMALTADA EXTRA DE DIMENSÕES 20X20 CM APLICADAS EM DIAGONAL, NA ALTURA INTEIRA DAS PAREDES. AF_02/2023_PE</t>
  </si>
  <si>
    <t>74,13</t>
  </si>
  <si>
    <t>REVESTIMENTO CERÂMICO PARA PAREDES INTERNAS COM PLACAS TIPO ESMALTADA EXTRA DE DIMENSÕES 20X20 CM APLICADAS EM DIAGONAL, A MEIA ALTURA DAS PAREDES. AF_02/2023_PE</t>
  </si>
  <si>
    <t>82,77</t>
  </si>
  <si>
    <t>REVESTIMENTO CERÂMICO PARA PAREDES INTERNAS COM PLACAS TIPO PASTILHA DE DIMENSÕES 5 X 5 CM (PLACAS DE 30 X 30 CM) CM APLICADAS NA ALTURA INTEIRA DAS PAREDES. AF_02/2023</t>
  </si>
  <si>
    <t>220,98</t>
  </si>
  <si>
    <t>REVESTIMENTO CERÂMICO PARA PAREDES INTERNAS COM PLACAS TIPO PASTILHA DE DIMENSÕES 2,5 X 2,5 CM (PLACAS DE 30 X 30 CM) CM APLICADAS NA ALTURA INTEIRA DAS PAREDES. AF_02/2023</t>
  </si>
  <si>
    <t>312,93</t>
  </si>
  <si>
    <t>REVESTIMENTO CERÂMICO PARA PAREDES INTERNAS COM PLACAS TIPO PASTILHA DE DIMENSÕES 5 X 5 CM (PLACAS DE 30 X 30 CM) CM APLICADAS A MEIA ALTURA DAS PAREDES. AF_02/2023</t>
  </si>
  <si>
    <t>234,41</t>
  </si>
  <si>
    <t>REVESTIMENTO CERÂMICO PARA PAREDES INTERNAS COM PLACAS TIPO PASTILHA DE DIMENSÕES 2,5 X 2,5 CM (PLACAS DE 30 X 30 CM) CM APLICADAS A MEIA ALTURA DAS PAREDES. AF_02/2023</t>
  </si>
  <si>
    <t>326,36</t>
  </si>
  <si>
    <t>RODAPÉ CERÂMICO DE 7CM DE ALTURA COM PLACAS TIPO ESMALTADA EXTRA DE DIMENSÕES 80X80CM. AF_02/2023</t>
  </si>
  <si>
    <t>PEITORIL LINEAR EM GRANITO OU MÁRMORE, L = 15CM, COMPRIMENTO DE ATÉ 2M, ASSENTADO COM ARGAMASSA 1:6 COM ADITIVO. AF_11/2020</t>
  </si>
  <si>
    <t>164,17</t>
  </si>
  <si>
    <t>CHAPIM SOBRE MUROS LINEARES, EM GRANITO OU MÁRMORE, L = 25 CM, ASSENTADO COM ARGAMASSA 1:6 COM ADITIVO. AF_11/2020</t>
  </si>
  <si>
    <t>207,89</t>
  </si>
  <si>
    <t>CHAPIM (RUFO CAPA) EM AÇO GALVANIZADO, CORTE 33. AF_11/2020</t>
  </si>
  <si>
    <t>45,94</t>
  </si>
  <si>
    <t>FORRO EM MADEIRA PINUS, PARA AMBIENTES RESIDENCIAIS, INCLUSIVE ESTRUTURA UNIDIRECIONAL DE FIXAÇÃO. AF_08/2023_PS</t>
  </si>
  <si>
    <t>170,75</t>
  </si>
  <si>
    <t>ACABAMENTOS PARA FORRO (RODA-FORRO EM MADEIRA PINUS). AF_08/2023</t>
  </si>
  <si>
    <t>60,08</t>
  </si>
  <si>
    <t>FORRO EM MADEIRA PINUS, PARA AMBIENTES RESIDENCIAIS E COMERCIAIS, INCLUSIVE ESTRUTURA BIDIRECIONAL DE FIXAÇÃO. AF_08/2023</t>
  </si>
  <si>
    <t>243,00</t>
  </si>
  <si>
    <t>FORRO EM PLACAS DE GESSO, PARA AMBIENTES RESIDENCIAIS. AF_08/2023_PS</t>
  </si>
  <si>
    <t>60,83</t>
  </si>
  <si>
    <t>FORRO EM DRYWALL PARA AMBIENTES RESIDENCIAIS, INCLUSIVE ESTRUTURA UNIDIRECIONAL DE FIXAÇÃO. AF_08/2023_PS</t>
  </si>
  <si>
    <t>FORRO EM PLACAS DE GESSO, PARA AMBIENTES COMERCIAIS. AF_08/2023_PS</t>
  </si>
  <si>
    <t>54,64</t>
  </si>
  <si>
    <t>FORRO EM DRYWALL, PARA AMBIENTES COMERCIAIS, INCLUSIVE ESTRUTURA BIRECIONAL DE FIXAÇÃO. AF_08/2023_PS</t>
  </si>
  <si>
    <t>87,06</t>
  </si>
  <si>
    <t>ACABAMENTOS PARA FORRO (MOLDURA DE GESSO). AF_08/2023</t>
  </si>
  <si>
    <t>3,46</t>
  </si>
  <si>
    <t>ACABAMENTOS PARA FORRO (MOLDURA EM DRYWALL, COM LARGURA DE 15 CM). AF_08/2023_PS</t>
  </si>
  <si>
    <t>ACABAMENTOS PARA FORRO (SANCA DE GESSO, MONTADA NA OBRA). AF_08/2023_PS</t>
  </si>
  <si>
    <t>69,95</t>
  </si>
  <si>
    <t>FORRO EM RÉGUAS DE PVC, FRISADO, PARA AMBIENTES RESIDENCIAIS, INCLUSIVE ESTRUTURA UNIDIRECIONAL DE FIXAÇÃO. AF_08/2023_PS</t>
  </si>
  <si>
    <t>76,02</t>
  </si>
  <si>
    <t>FORRO EM RÉGUAS DE PVC, FRISADO, PARA AMBIENTES COMERCIAIS, INCLUSIVE ESTRUTURA BIDIRECIONAL DE FIXAÇÃO. AF_08/2023</t>
  </si>
  <si>
    <t>78,36</t>
  </si>
  <si>
    <t>ACABAMENTOS PARA FORRO (RODA-FORRO EM PERFIL METÁLICO E PLÁSTICO). AF_08/2023</t>
  </si>
  <si>
    <t>FORRO EM RÉGUAS DE PVC, LISO, PARA AMBIENTES RESIDENCIAIS, INCLUSIVE ESTRUTURA UNIDIRECIONAL DE FIXAÇÃO. AF_08/2023_PS</t>
  </si>
  <si>
    <t>87,35</t>
  </si>
  <si>
    <t>FORRO EM RÉGUAS DE PVC, LISO, PARA AMBIENTES COMERCIAIS, INCLUSIVE ESTRUTURA BIDIRECIONAL DE FIXAÇÃO. AF_08/2023_PS</t>
  </si>
  <si>
    <t>89,69</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</si>
  <si>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</si>
  <si>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</si>
  <si>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10,51</t>
  </si>
  <si>
    <t>ESTUCAMENTO DE DENSIDADE BAIXA NAS FACES INTERNAS DE PAREDES DO SISTEMA DE PAREDES DE CONCRETO, EM AMBIENTES COM ÁREA ENTRE 5 M² E 10 M², UTILIZAÇÃO DE ARGAMASSA COLANTE. AF_10/2022</t>
  </si>
  <si>
    <t>2,90</t>
  </si>
  <si>
    <t>ESTUCAMENTO PARA QUALQUER REVESTIMENTO, EM TETO DO SISTEMA DE PAREDES DE CONCRETO, EM AMBIENTES COM ÁREA ENTRE 5 M² E 10 M², UTILIZAÇÃO DE ARGAMASSA COLANTE. AF_10/2022</t>
  </si>
  <si>
    <t>4,03</t>
  </si>
  <si>
    <t>ESTUCAMENTO DE DENSIDADE ALTA NAS FACES INTERNAS DE PAREDES DO SISTEMA DE PAREDES DE CONCRETO, EM AMBIENTES COM ÁREA ENTRE 5 M² E 10 M², UTILIZAÇÃO DE ARGAMASSA COLANTE. AF_10/2022</t>
  </si>
  <si>
    <t>ESTUCAMENTO PARA QUALQUER REVESTIMENTO, EM TETO DO SISTEMA DE PAREDES DE CONCRETO, EM AMBIENTES COM ÁREA MAIOR QUE 10 M², UTILIZAÇÃO DE ARGAMASSA COLANTE. AF_10/2022</t>
  </si>
  <si>
    <t>3,60</t>
  </si>
  <si>
    <t>ESTUCAMENTO PARA QUALQUER REVESTIMENTO, EM TETO DO SISTEMA DE PAREDES DE CONCRETO, EM AMBIENTES COM ÁREA MENOR QUE 5 M², UTILIZAÇÃO DE ARGAMASSA COLANTE. AF_10/2022</t>
  </si>
  <si>
    <t>ESTUCAMENTO DE DENSIDADE ALTA NAS FACES INTERNAS DE PAREDES DO SISTEMA DE PAREDES DE CONCRETO, EM AMBIENTES COM ÁREA MAIOR QUE 10 M², UTILIZAÇÃO DE ARGAMASSA COLANTE. AF_10/2022</t>
  </si>
  <si>
    <t>7,75</t>
  </si>
  <si>
    <t>ESTUCAMENTO DE DENSIDADE ALTA NAS FACES INTERNAS DE PAREDES DO SISTEMA DE PAREDES DE CONCRETO, EM AMBIENTES COM ÁREA MENOR QUE 5 M², UTILIZAÇÃO DE ARGAMASSA COLANTE. AF_10/2022</t>
  </si>
  <si>
    <t>ESTUCAMENTO DE DENSIDADE BAIXA NAS FACES INTERNAS DE PAREDES DO SISTEMA DE PAREDES DE CONCRETO, EM AMBIENTES COM ÁREA MAIOR QUE 10 M², UTILIZAÇÃO DE ARGAMASSA COLANTE. AF_10/2022</t>
  </si>
  <si>
    <t>2,48</t>
  </si>
  <si>
    <t>ESTUCAMENTO DE DENSIDADE BAIXA NAS FACES INTERNAS DE PAREDES DO SISTEMA DE PAREDES DE CONCRETO, EM AMBIENTES COM ÁREA MENOR QUE 5 M², UTILIZAÇÃO DE ARGAMASSA COLANTE. AF_10/2022</t>
  </si>
  <si>
    <t>ESTUCAMENTO DE DENSIDADE BAIXA DE PANOS DE FACHADA DO SISTEMA DE PAREDES DE CONCRETO EM EDIFICAÇÕES DE MÚLTIPLOS PAVIMENTOS, ACESSO COM BALANCIM, UTILIZAÇÃO DE ARGAMASSA COLANTE. AF_10/2022</t>
  </si>
  <si>
    <t>ESTUCAMENTO DE DENSIDADE BAIXA DE PANOS DE FACHADA DO SISTEMA DE PAREDES DE CONCRETO EM UNIDADES HABITACIONAIS DE DOIS PAVIMENTOS (SOBRADO), ACESSO COM ANDAIME FACHADEIRO, UTILIZAÇÃO DE ARGAMASSA COLANTE. AF_10/2022</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</si>
  <si>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</si>
  <si>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</si>
  <si>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16,83</t>
  </si>
  <si>
    <t>ESTUCAMENTO DE DENSIDADE ALTA DE PANOS DE FACHADA DO SISTEMA DE PAREDES DE CONCRETO EM EDIFICAÇÕES DE MÚLTIPLOS PAVIMENTOS, ACESSO COM BALANCIM, UTILIZAÇÃO DE ARGAMASSA COLANTE. AF_10/2022</t>
  </si>
  <si>
    <t>9,37</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</si>
  <si>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</si>
  <si>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</si>
  <si>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ESTUCAMENTO DE DENSIDADE ALTA DE PANOS DE FACHADA DO SISTEMA DE PAREDES DE CONCRETO EM UNIDADES HABITACIONAIS DE PAVIMENTO ÚNICO, UTILIZAÇÃO DE ARGAMASSA COLANTE. AF_10/2022</t>
  </si>
  <si>
    <t>21,42</t>
  </si>
  <si>
    <t>ARGAMASSA TRAÇO 1:7 (EM VOLUME DE CIMENTO E AREIA MÉDIA ÚMIDA) COM ADIÇÃO DE PLASTIFICANTE PARA EMBOÇO/MASSA ÚNICA/ASSENTAMENTO DE ALVENARIA DE VEDAÇÃO, PREPARO MECÂNICO COM BETONEIRA 400 L. AF_08/2019</t>
  </si>
  <si>
    <t>423,22</t>
  </si>
  <si>
    <t>ARGAMASSA TRAÇO 1:7 (EM VOLUME DE CIMENTO E AREIA MÉDIA ÚMIDA) COM ADIÇÃO DE PLASTIFICANTE PARA EMBOÇO/MASSA ÚNICA/ASSENTAMENTO DE ALVENARIA DE VEDAÇÃO, PREPARO MECÂNICO COM BETONEIRA 600 L. AF_08/2019</t>
  </si>
  <si>
    <t>410,40</t>
  </si>
  <si>
    <t>ARGAMASSA TRAÇO 1:6 (EM VOLUME DE CIMENTO E AREIA MÉDIA ÚMIDA) COM ADIÇÃO DE PLASTIFICANTE PARA EMBOÇO/MASSA ÚNICA/ASSENTAMENTO DE ALVENARIA DE VEDAÇÃO, PREPARO MECÂNICO COM BETONEIRA 400 L. AF_08/2019</t>
  </si>
  <si>
    <t>431,89</t>
  </si>
  <si>
    <t>ARGAMASSA TRAÇO 1:6 (EM VOLUME DE CIMENTO E AREIA MÉDIA ÚMIDA) COM ADIÇÃO DE PLASTIFICANTE PARA EMBOÇO/MASSA ÚNICA/ASSENTAMENTO DE ALVENARIA DE VEDAÇÃO, PREPARO MECÂNICO COM BETONEIRA 600 L. AF_08/2019</t>
  </si>
  <si>
    <t>417,43</t>
  </si>
  <si>
    <t>ARGAMASSA TRAÇO 1:1:6 (EM VOLUME DE CIMENTO, CAL E AREIA MÉDIA ÚMIDA) PARA EMBOÇO/MASSA ÚNICA/ASSENTAMENTO DE ALVENARIA DE VEDAÇÃO, PREPARO MECÂNICO COM BETONEIRA 400 L. AF_08/2019</t>
  </si>
  <si>
    <t>567,24</t>
  </si>
  <si>
    <t>ARGAMASSA TRAÇO 1:1:6 (EM VOLUME DE CIMENTO, CAL E AREIA MÉDIA ÚMIDA) PARA EMBOÇO/MASSA ÚNICA/ASSENTAMENTO DE ALVENARIA DE VEDAÇÃO, PREPARO MECÂNICO COM BETONEIRA 600 L. AF_08/2019</t>
  </si>
  <si>
    <t>536,99</t>
  </si>
  <si>
    <t>ARGAMASSA TRAÇO 1:1,5:7,5 (EM VOLUME DE CIMENTO, CAL E AREIA MÉDIA ÚMIDA) PARA EMBOÇO/MASSA ÚNICA/ASSENTAMENTO DE ALVENARIA DE VEDAÇÃO, PREPARO MECÂNICO COM BETONEIRA 400 L. AF_08/2019</t>
  </si>
  <si>
    <t>553,30</t>
  </si>
  <si>
    <t>ARGAMASSA TRAÇO 1:1,5:7,5 (EM VOLUME DE CIMENTO, CAL E AREIA MÉDIA ÚMIDA) PARA EMBOÇO/MASSA ÚNICA/ASSENTAMENTO DE ALVENARIA DE VEDAÇÃO, PREPARO MECÂNICO COM BETONEIRA 600 L. AF_08/2019</t>
  </si>
  <si>
    <t>536,53</t>
  </si>
  <si>
    <t>ARGAMASSA TRAÇO 1:2:8 (EM VOLUME DE CIMENTO, CAL E AREIA MÉDIA ÚMIDA) PARA EMBOÇO/MASSA ÚNICA/ASSENTAMENTO DE ALVENARIA DE VEDAÇÃO, PREPARO MECÂNICO COM BETONEIRA 400 L. AF_08/2019</t>
  </si>
  <si>
    <t>568,06</t>
  </si>
  <si>
    <t>ARGAMASSA TRAÇO 1:2:9 (EM VOLUME DE CIMENTO, CAL E AREIA MÉDIA ÚMIDA) PARA EMBOÇO/MASSA ÚNICA/ASSENTAMENTO DE ALVENARIA DE VEDAÇÃO, PREPARO MECÂNICO COM BETONEIRA 600 L. AF_08/2019</t>
  </si>
  <si>
    <t>540,72</t>
  </si>
  <si>
    <t>ARGAMASSA TRAÇO 1:3:12 (EM VOLUME DE CIMENTO, CAL E AREIA MÉDIA ÚMIDA) PARA EMBOÇO/MASSA ÚNICA/ASSENTAMENTO DE ALVENARIA DE VEDAÇÃO, PREPARO MECÂNICO COM BETONEIRA 400 L. AF_08/2019</t>
  </si>
  <si>
    <t>570,59</t>
  </si>
  <si>
    <t>ARGAMASSA TRAÇO 1:3:12 (EM VOLUME DE CIMENTO, CAL E AREIA MÉDIA ÚMIDA) PARA EMBOÇO/MASSA ÚNICA/ASSENTAMENTO DE ALVENARIA DE VEDAÇÃO, PREPARO MECÂNICO COM BETONEIRA 600 L. AF_08/2019</t>
  </si>
  <si>
    <t>527,92</t>
  </si>
  <si>
    <t>ARGAMASSA TRAÇO 1:3 (EM VOLUME DE CIMENTO E AREIA MÉDIA ÚMIDA) PARA CONTRAPISO, PREPARO MECÂNICO COM BETONEIRA 400 L. AF_08/2019</t>
  </si>
  <si>
    <t>617,04</t>
  </si>
  <si>
    <t>ARGAMASSA TRAÇO 1:3 (EM VOLUME DE CIMENTO E AREIA MÉDIA ÚMIDA) PARA CONTRAPISO, PREPARO MECÂNICO COM BETONEIRA 600 L. AF_08/2019</t>
  </si>
  <si>
    <t>418,04</t>
  </si>
  <si>
    <t>ARGAMASSA TRAÇO 1:4 (EM VOLUME DE CIMENTO E AREIA MÉDIA ÚMIDA) PARA CONTRAPISO, PREPARO MECÂNICO COM BETONEIRA 400 L. AF_08/2019</t>
  </si>
  <si>
    <t>565,53</t>
  </si>
  <si>
    <t>ARGAMASSA TRAÇO 1:4 (EM VOLUME DE CIMENTO E AREIA MÉDIA ÚMIDA) PARA CONTRAPISO, PREPARO MECÂNICO COM BETONEIRA 600 L. AF_08/2019</t>
  </si>
  <si>
    <t>548,42</t>
  </si>
  <si>
    <t>ARGAMASSA TRAÇO 1:5 (EM VOLUME DE CIMENTO E AREIA MÉDIA ÚMIDA) PARA CONTRAPISO, PREPARO MECÂNICO COM BETONEIRA 400 L. AF_08/2019</t>
  </si>
  <si>
    <t>511,53</t>
  </si>
  <si>
    <t>ARGAMASSA TRAÇO 1:5 (EM VOLUME DE CIMENTO E AREIA MÉDIA ÚMIDA) PARA CONTRAPISO, PREPARO MECÂNICO COM BETONEIRA 600 L. AF_08/2019</t>
  </si>
  <si>
    <t>511,11</t>
  </si>
  <si>
    <t>ARGAMASSA TRAÇO 1:6 (EM VOLUME DE CIMENTO E AREIA MÉDIA ÚMIDA) PARA CONTRAPISO, PREPARO MECÂNICO COM BETONEIRA 400 L. AF_08/2019</t>
  </si>
  <si>
    <t>494,75</t>
  </si>
  <si>
    <t>ARGAMASSA TRAÇO 1:6 (EM VOLUME DE CIMENTO E AREIA MÉDIA ÚMIDA) PARA CONTRAPISO, PREPARO MECÂNICO COM BETONEIRA 600 L. AF_08/2019</t>
  </si>
  <si>
    <t>478,49</t>
  </si>
  <si>
    <t>ARGAMASSA TRAÇO 1:5 (EM VOLUME DE CIMENTO E AREIA GROSSA ÚMIDA) PARA CHAPISCO CONVENCIONAL, PREPARO MECÂNICO COM BETONEIRA 400 L. AF_08/2019</t>
  </si>
  <si>
    <t>414,68</t>
  </si>
  <si>
    <t>ARGAMASSA TRAÇO 1:5 (EM VOLUME DE CIMENTO E AREIA GROSSA ÚMIDA) PARA CHAPISCO CONVENCIONAL, PREPARO MECÂNICO COM BETONEIRA 600 L. AF_08/2019</t>
  </si>
  <si>
    <t>398,39</t>
  </si>
  <si>
    <t>ARGAMASSA TRAÇO 1:3 (EM VOLUME DE CIMENTO E AREIA GROSSA ÚMIDA) PARA CHAPISCO CONVENCIONAL, PREPARO MECÂNICO COM BETONEIRA 400 L. AF_08/2019</t>
  </si>
  <si>
    <t>492,14</t>
  </si>
  <si>
    <t>ARGAMASSA TRAÇO 1:3 (EM VOLUME DE CIMENTO E AREIA GROSSA ÚMIDA) PARA CHAPISCO CONVENCIONAL, PREPARO MECÂNICO COM BETONEIRA 600 L. AF_08/2019</t>
  </si>
  <si>
    <t>477,37</t>
  </si>
  <si>
    <t>ARGAMASSA TRAÇO 1:4 (EM VOLUME DE CIMENTO E AREIA GROSSA ÚMIDA) PARA CHAPISCO CONVENCIONAL, PREPARO MECÂNICO COM BETONEIRA 400 L. AF_08/2019</t>
  </si>
  <si>
    <t>455,23</t>
  </si>
  <si>
    <t>ARGAMASSA TRAÇO 1:4 (EM VOLUME DE CIMENTO E AREIA GROSSA ÚMIDA) PARA CHAPISCO CONVENCIONAL, PREPARO MECÂNICO COM BETONEIRA 600 L. AF_08/2019</t>
  </si>
  <si>
    <t>430,79</t>
  </si>
  <si>
    <t>ARGAMASSA TRAÇO 1:5 (EM VOLUME DE CIMENTO E AREIA GROSSA ÚMIDA) COM ADIÇÃO DE EMULSÃO POLIMÉRICA PARA CHAPISCO ROLADO, PREPARO MECÂNICO COM BETONEIRA 400 L. AF_08/2019</t>
  </si>
  <si>
    <t>3.126,02</t>
  </si>
  <si>
    <t>ARGAMASSA TRAÇO 1:5 (EM VOLUME DE CIMENTO E AREIA GROSSA ÚMIDA) COM ADIÇÃO DE EMULSÃO POLIMÉRICA PARA CHAPISCO ROLADO, PREPARO MECÂNICO COM BETONEIRA 600 L. AF_08/2019</t>
  </si>
  <si>
    <t>3.123,65</t>
  </si>
  <si>
    <t>ARGAMASSA TRAÇO 1:3 (EM VOLUME DE CIMENTO E AREIA GROSSA ÚMIDA) COM ADIÇÃO DE EMULSÃO POLIMÉRICA PARA CHAPISCO ROLADO, PREPARO MECÂNICO COM BETONEIRA 400 L. AF_08/2019</t>
  </si>
  <si>
    <t>3.221,66</t>
  </si>
  <si>
    <t>ARGAMASSA TRAÇO 1:3 (EM VOLUME DE CIMENTO E AREIA GROSSA ÚMIDA) COM ADIÇÃO DE EMULSÃO POLIMÉRICA PARA CHAPISCO ROLADO, PREPARO MECÂNICO COM BETONEIRA 600 L. AF_08/2019</t>
  </si>
  <si>
    <t>3.209,47</t>
  </si>
  <si>
    <t>ARGAMASSA TRAÇO 1:4 (EM VOLUME DE CIMENTO E AREIA GROSSA ÚMIDA) COM ADIÇÃO DE EMULSÃO POLIMÉRICA PARA CHAPISCO ROLADO, PREPARO MECÂNICO COM BETONEIRA 400 L. AF_08/2019</t>
  </si>
  <si>
    <t>3.153,27</t>
  </si>
  <si>
    <t>ARGAMASSA TRAÇO 1:4 (EM VOLUME DE CIMENTO E AREIA GROSSA ÚMIDA) COM ADIÇÃO DE EMULSÃO POLIMÉRICA PARA CHAPISCO ROLADO, PREPARO MECÂNICO COM BETONEIRA 600 L. AF_08/2019</t>
  </si>
  <si>
    <t>3.146,20</t>
  </si>
  <si>
    <t>ARGAMASSA TRAÇO 1:7 (EM VOLUME DE CIMENTO E AREIA MÉDIA ÚMIDA) COM ADIÇÃO DE PLASTIFICANTE PARA EMBOÇO/MASSA ÚNICA/ASSENTAMENTO DE ALVENARIA DE VEDAÇÃO, PREPARO MECÂNICO COM MISTURADOR DE EIXO HORIZONTAL DE 300 KG. AF_08/2019</t>
  </si>
  <si>
    <t>456,04</t>
  </si>
  <si>
    <t>ARGAMASSA TRAÇO 1:7 (EM VOLUME DE CIMENTO E AREIA MÉDIA ÚMIDA) COM ADIÇÃO DE PLASTIFICANTE PARA EMBOÇO/MASSA ÚNICA/ASSENTAMENTO DE ALVENARIA DE VEDAÇÃO, PREPARO MECÂNICO COM MISTURADOR DE EIXO HORIZONTAL DE 600 KG. AF_08/2019</t>
  </si>
  <si>
    <t>374,50</t>
  </si>
  <si>
    <t>ARGAMASSA TRAÇO 1:6 (EM VOLUME DE CIMENTO E AREIA MÉDIA ÚMIDA) COM ADIÇÃO DE PLASTIFICANTE PARA EMBOÇO/MASSA ÚNICA/ASSENTAMENTO DE ALVENARIA DE VEDAÇÃO, PREPARO MECÂNICO COM MISTURADOR DE EIXO HORIZONTAL DE 300 KG. AF_08/2019</t>
  </si>
  <si>
    <t>490,12</t>
  </si>
  <si>
    <t>ARGAMASSA TRAÇO 1:6 (EM VOLUME DE CIMENTO E AREIA MÉDIA ÚMIDA) COM ADIÇÃO DE PLASTIFICANTE PARA EMBOÇO/MASSA ÚNICA/ASSENTAMENTO DE ALVENARIA DE VEDAÇÃO, PREPARO MECÂNICO COM MISTURADOR DE EIXO HORIZONTAL DE 600 KG. AF_08/2019</t>
  </si>
  <si>
    <t>398,08</t>
  </si>
  <si>
    <t>ARGAMASSA TRAÇO 1:1:6 (EM VOLUME DE CIMENTO, CAL E AREIA MÉDIA ÚMIDA) PARA EMBOÇO/MASSA ÚNICA/ASSENTAMENTO DE ALVENARIA DE VEDAÇÃO, PREPARO MECÂNICO COM MISTURADOR DE EIXO HORIZONTAL DE 300 KG. AF_08/2019</t>
  </si>
  <si>
    <t>598,88</t>
  </si>
  <si>
    <t>ARGAMASSA TRAÇO 1:1:6 (EM VOLUME DE CIMENTO, CAL E AREIA MÉDIA ÚMIDA) PARA EMBOÇO/MASSA ÚNICA/ASSENTAMENTO DE ALVENARIA DE VEDAÇÃO, PREPARO MECÂNICO COM MISTURADOR DE EIXO HORIZONTAL DE 600 KG. AF_08/2019</t>
  </si>
  <si>
    <t>513,81</t>
  </si>
  <si>
    <t>ARGAMASSA TRAÇO 1:1,5:7,5 (EM VOLUME DE CIMENTO, CAL E AREIA MÉDIA ÚMIDA) PARA EMBOÇO/MASSA ÚNICA/ASSENTAMENTO DE ALVENARIA DE VEDAÇÃO, PREPARO MECÂNICO COM MISTURADOR DE EIXO HORIZONTAL DE 300 KG. AF_08/2019</t>
  </si>
  <si>
    <t>563,18</t>
  </si>
  <si>
    <t>ARGAMASSA TRAÇO 1:1,5:7,5 (EM VOLUME DE CIMENTO, CAL E AREIA MÉDIA ÚMIDA) PARA EMBOÇO/MASSA ÚNICA/ASSENTAMENTO DE ALVENARIA DE VEDAÇÃO, PREPARO MECÂNICO COM MISTURADOR DE EIXO HORIZONTAL DE 600 KG. AF_08/2019</t>
  </si>
  <si>
    <t>511,03</t>
  </si>
  <si>
    <t>ARGAMASSA TRAÇO 1:2:8 (EM VOLUME DE CIMENTO, CAL E AREIA MÉDIA ÚMIDA) PARA EMBOÇO/MASSA ÚNICA/ASSENTAMENTO DE ALVENARIA DE VEDAÇÃO, PREPARO MECÂNICO COM MISTURADOR DE EIXO HORIZONTAL DE 300 KG. AF_08/2019</t>
  </si>
  <si>
    <t>552,53</t>
  </si>
  <si>
    <t>ARGAMASSA TRAÇO 1:2:8 (EM VOLUME DE CIMENTO, CAL E AREIA MÉDIA ÚMIDA) PARA EMBOÇO/MASSA ÚNICA/ASSENTAMENTO DE ALVENARIA DE VEDAÇÃO, PREPARO MECÂNICO COM MISTURADOR DE EIXO HORIZONTAL DE 600 KG. AF_08/2019</t>
  </si>
  <si>
    <t>532,02</t>
  </si>
  <si>
    <t>ARGAMASSA TRAÇO 1:2:9 (EM VOLUME DE CIMENTO, CAL E AREIA MÉDIA ÚMIDA) PARA EMBOÇO/MASSA ÚNICA/ASSENTAMENTO DE ALVENARIA DE VEDAÇÃO, PREPARO MECÂNICO COM MISTURADOR DE EIXO HORIZONTAL DE 300 KG. AF_08/2019</t>
  </si>
  <si>
    <t>549,35</t>
  </si>
  <si>
    <t>ARGAMASSA TRAÇO 1:3:12 (EM VOLUME DE CIMENTO, CAL E AREIA MÉDIA ÚMIDA) PARA EMBOÇO/MASSA ÚNICA/ASSENTAMENTO DE ALVENARIA DE VEDAÇÃO, PREPARO MECÂNICO COM MISTURADOR DE EIXO HORIZONTAL DE 600 KG. AF_08/2019</t>
  </si>
  <si>
    <t>530,60</t>
  </si>
  <si>
    <t>ARGAMASSA TRAÇO 1:3 (EM VOLUME DE CIMENTO E AREIA MÉDIA ÚMIDA) PARA CONTRAPISO, PREPARO MECÂNICO COM MISTURADOR DE EIXO HORIZONTAL DE 160 KG. AF_08/2019</t>
  </si>
  <si>
    <t>789,50</t>
  </si>
  <si>
    <t>ARGAMASSA TRAÇO 1:3 (EM VOLUME DE CIMENTO E AREIA MÉDIA ÚMIDA) PARA CONTRAPISO, PREPARO MECÂNICO COM MISTURADOR DE EIXO HORIZONTAL DE 300 KG. AF_08/2019</t>
  </si>
  <si>
    <t>620,81</t>
  </si>
  <si>
    <t>ARGAMASSA TRAÇO 1:3 (EM VOLUME DE CIMENTO E AREIA MÉDIA ÚMIDA) PARA CONTRAPISO, PREPARO MECÂNICO COM MISTURADOR DE EIXO HORIZONTAL DE 600 KG. AF_08/2019</t>
  </si>
  <si>
    <t>576,75</t>
  </si>
  <si>
    <t>ARGAMASSA TRAÇO 1:4 (EM VOLUME DE CIMENTO E AREIA MÉDIA ÚMIDA) PARA CONTRAPISO, PREPARO MECÂNICO COM MISTURADOR DE EIXO HORIZONTAL DE 160 KG. AF_08/2019</t>
  </si>
  <si>
    <t>667,11</t>
  </si>
  <si>
    <t>ARGAMASSA TRAÇO 1:4 (EM VOLUME DE CIMENTO E AREIA MÉDIA ÚMIDA) PARA CONTRAPISO, PREPARO MECÂNICO COM MISTURADOR DE EIXO HORIZONTAL DE 300 KG. AF_08/2019</t>
  </si>
  <si>
    <t>571,70</t>
  </si>
  <si>
    <t>ARGAMASSA TRAÇO 1:4 (EM VOLUME DE CIMENTO E AREIA MÉDIA ÚMIDA) PARA CONTRAPISO, PREPARO MECÂNICO COM MISTURADOR DE EIXO HORIZONTAL DE 600 KG. AF_08/2019</t>
  </si>
  <si>
    <t>516,43</t>
  </si>
  <si>
    <t>ARGAMASSA TRAÇO 1:5 (EM VOLUME DE CIMENTO E AREIA MÉDIA ÚMIDA) PARA CONTRAPISO, PREPARO MECÂNICO COM MISTURADOR DE EIXO HORIZONTAL DE 160 KG. AF_08/2019</t>
  </si>
  <si>
    <t>598,05</t>
  </si>
  <si>
    <t>ARGAMASSA TRAÇO 1:5 (EM VOLUME DE CIMENTO E AREIA MÉDIA ÚMIDA) PARA CONTRAPISO, PREPARO MECÂNICO COM MISTURADOR DE EIXO HORIZONTAL DE 300 KG. AF_08/2019</t>
  </si>
  <si>
    <t>519,03</t>
  </si>
  <si>
    <t>ARGAMASSA TRAÇO 1:5 (EM VOLUME DE CIMENTO E AREIA MÉDIA ÚMIDA) PARA CONTRAPISO, PREPARO MECÂNICO COM MISTURADOR DE EIXO HORIZONTAL DE 600 KG. AF_08/2019</t>
  </si>
  <si>
    <t>475,22</t>
  </si>
  <si>
    <t>ARGAMASSA TRAÇO 1:6 (EM VOLUME DE CIMENTO E AREIA MÉDIA ÚMIDA) PARA CONTRAPISO, PREPARO MECÂNICO COM MISTURADOR DE EIXO HORIZONTAL DE 160 KG. AF_08/2019</t>
  </si>
  <si>
    <t>545,86</t>
  </si>
  <si>
    <t>ARGAMASSA TRAÇO 1:6 (EM VOLUME DE CIMENTO E AREIA MÉDIA ÚMIDA) PARA CONTRAPISO, PREPARO MECÂNICO COM MISTURADOR DE EIXO HORIZONTAL DE 600 KG. AF_08/2019</t>
  </si>
  <si>
    <t>440,13</t>
  </si>
  <si>
    <t>ARGAMASSA TRAÇO 1:5 (EM VOLUME DE CIMENTO E AREIA GROSSA ÚMIDA) PARA CHAPISCO CONVENCIONAL, PREPARO MECÂNICO COM MISTURADOR DE EIXO HORIZONTAL DE 300 KG. AF_08/2019</t>
  </si>
  <si>
    <t>479,29</t>
  </si>
  <si>
    <t>ARGAMASSA TRAÇO 1:5 (EM VOLUME DE CIMENTO E AREIA GROSSA ÚMIDA) PARA CHAPISCO CONVENCIONAL, PREPARO MECÂNICO COM MISTURADOR DE EIXO HORIZONTAL DE 600 KG. AF_08/2019</t>
  </si>
  <si>
    <t>380,82</t>
  </si>
  <si>
    <t>ARGAMASSA TRAÇO 1:3 (EM VOLUME DE CIMENTO E AREIA GROSSA ÚMIDA) PARA CHAPISCO CONVENCIONAL, PREPARO MECÂNICO COM MISTURADOR DE EIXO HORIZONTAL DE 160 KG. AF_08/2019</t>
  </si>
  <si>
    <t>605,58</t>
  </si>
  <si>
    <t>ARGAMASSA TRAÇO 1:3 (EM VOLUME DE CIMENTO E AREIA GROSSA ÚMIDA) PARA CHAPISCO CONVENCIONAL, PREPARO MECÂNICO COM MISTURADOR DE EIXO HORIZONTAL DE 300 KG. AF_08/2019</t>
  </si>
  <si>
    <t>502,18</t>
  </si>
  <si>
    <t>ARGAMASSA TRAÇO 1:3 (EM VOLUME DE CIMENTO E AREIA GROSSA ÚMIDA) PARA CHAPISCO CONVENCIONAL, PREPARO MECÂNICO COM MISTURADOR DE EIXO HORIZONTAL DE 600 KG. AF_08/2019</t>
  </si>
  <si>
    <t>452,95</t>
  </si>
  <si>
    <t>ARGAMASSA TRAÇO 1:4 (EM VOLUME DE CIMENTO E AREIA GROSSA ÚMIDA) PARA CHAPISCO CONVENCIONAL, PREPARO MECÂNICO COM MISTURADOR DE EIXO HORIZONTAL DE 160 KG. AF_08/2019</t>
  </si>
  <si>
    <t>510,52</t>
  </si>
  <si>
    <t>ARGAMASSA TRAÇO 1:4 (EM VOLUME DE CIMENTO E AREIA GROSSA ÚMIDA) PARA CHAPISCO CONVENCIONAL, PREPARO MECÂNICO COM MISTURADOR DE EIXO HORIZONTAL DE 300 KG. AF_08/2019</t>
  </si>
  <si>
    <t>439,82</t>
  </si>
  <si>
    <t>ARGAMASSA TRAÇO 1:4 (EM VOLUME DE CIMENTO E AREIA GROSSA ÚMIDA) PARA CHAPISCO CONVENCIONAL, PREPARO MECÂNICO COM MISTURADOR DE EIXO HORIZONTAL DE 600 KG. AF_08/2019</t>
  </si>
  <si>
    <t>404,26</t>
  </si>
  <si>
    <t>ARGAMASSA TRAÇO 1:5 (EM VOLUME DE CIMENTO E AREIA GROSSA ÚMIDA) COM ADIÇÃO DE EMULSÃO POLIMÉRICA PARA CHAPISCO ROLADO, PREPARO MECÂNICO COM MISTURADOR DE EIXO HORIZONTAL DE 300 KG. AF_08/2019</t>
  </si>
  <si>
    <t>3.104,68</t>
  </si>
  <si>
    <t>ARGAMASSA TRAÇO 1:5 (EM VOLUME DE CIMENTO E AREIA GROSSA ÚMIDA) COM ADIÇÃO DE EMULSÃO POLIMÉRICA PARA CHAPISCO ROLADO, PREPARO MECÂNICO COM MISTURADOR DE EIXO HORIZONTAL DE 600 KG. AF_08/2019</t>
  </si>
  <si>
    <t>3.059,44</t>
  </si>
  <si>
    <t>ARGAMASSA TRAÇO 1:3 (EM VOLUME DE CIMENTO E AREIA GROSSA ÚMIDA) COM ADIÇÃO DE EMULSÃO POLIMÉRICA PARA CHAPISCO ROLADO, PREPARO MECÂNICO COM MISTURADOR DE EIXO HORIZONTAL DE 160 KG. AF_08/2019</t>
  </si>
  <si>
    <t>3.210,84</t>
  </si>
  <si>
    <t>ARGAMASSA TRAÇO 1:3 (EM VOLUME DE CIMENTO E AREIA GROSSA ÚMIDA) COM ADIÇÃO DE EMULSÃO POLIMÉRICA PARA CHAPISCO ROLADO, PREPARO MECÂNICO COM MISTURADOR DE EIXO HORIZONTAL DE 300 KG. AF_08/2019</t>
  </si>
  <si>
    <t>3.142,98</t>
  </si>
  <si>
    <t>ARGAMASSA TRAÇO 1:3 (EM VOLUME DE CIMENTO E AREIA GROSSA ÚMIDA) COM ADIÇÃO DE EMULSÃO POLIMÉRICA PARA CHAPISCO ROLADO, PREPARO MECÂNICO COM MISTURADOR DE EIXO HORIZONTAL DE 600 KG. AF_08/2019</t>
  </si>
  <si>
    <t>3.129,16</t>
  </si>
  <si>
    <t>ARGAMASSA TRAÇO 1:4 (EM VOLUME DE CIMENTO E AREIA GROSSA ÚMIDA) COM ADIÇÃO DE EMULSÃO POLIMÉRICA PARA CHAPISCO ROLADO, PREPARO MECÂNICO COM MISTURADOR DE EIXO HORIZONTAL DE 300 KG. AF_08/2019</t>
  </si>
  <si>
    <t>3.141,62</t>
  </si>
  <si>
    <t>ARGAMASSA TRAÇO 1:4 (EM VOLUME DE CIMENTO E AREIA GROSSA ÚMIDA) COM ADIÇÃO DE EMULSÃO POLIMÉRICA PARA CHAPISCO ROLADO, PREPARO MECÂNICO COM MISTURADOR DE EIXO HORIZONTAL DE 600 KG. AF_08/2019</t>
  </si>
  <si>
    <t>3.086,97</t>
  </si>
  <si>
    <t>ARGAMASSA TRAÇO 1:7 (EM VOLUME DE CIMENTO E AREIA MÉDIA ÚMIDA) COM ADIÇÃO DE PLASTIFICANTE PARA EMBOÇO/MASSA ÚNICA/ASSENTAMENTO DE ALVENARIA DE VEDAÇÃO, PREPARO MANUAL. AF_08/2019</t>
  </si>
  <si>
    <t>566,25</t>
  </si>
  <si>
    <t>ARGAMASSA TRAÇO 1:6 (EM VOLUME DE CIMENTO E AREIA MÉDIA ÚMIDA) COM ADIÇÃO DE PLASTIFICANTE PARA EMBOÇO/MASSA ÚNICA/ASSENTAMENTO DE ALVENARIA DE VEDAÇÃO, PREPARO MANUAL. AF_08/2019</t>
  </si>
  <si>
    <t>594,82</t>
  </si>
  <si>
    <t>ARGAMASSA TRAÇO 1:1:6 (EM VOLUME DE CIMENTO, CAL E AREIA MÉDIA ÚMIDA) PARA EMBOÇO/MASSA ÚNICA/ASSENTAMENTO DE ALVENARIA DE VEDAÇÃO, PREPARO MANUAL. AF_08/2019</t>
  </si>
  <si>
    <t>710,41</t>
  </si>
  <si>
    <t>ARGAMASSA TRAÇO 1:1,5:7,5 (EM VOLUME DE CIMENTO, CAL E AREIA MÉDIA ÚMIDA) PARA EMBOÇO/MASSA ÚNICA/ASSENTAMENTO DE ALVENARIA DE VEDAÇÃO, PREPARO MANUAL. AF_08/2019</t>
  </si>
  <si>
    <t>703,98</t>
  </si>
  <si>
    <t>ARGAMASSA TRAÇO 1:2:8 (EM VOLUME DE CIMENTO, CAL E AREIA MÉDIA ÚMIDA) PARA EMBOÇO/MASSA ÚNICA/ASSENTAMENTO DE ALVENARIA DE VEDAÇÃO, PREPARO MANUAL. AF_08/2019</t>
  </si>
  <si>
    <t>723,63</t>
  </si>
  <si>
    <t>ARGAMASSA TRAÇO 1:2:9 (EM VOLUME DE CIMENTO, CAL E AREIA MÉDIA ÚMIDA) PARA EMBOÇO/MASSA ÚNICA/ASSENTAMENTO DE ALVENARIA DE VEDAÇÃO, PREPARO MANUAL. AF_08/2019</t>
  </si>
  <si>
    <t>699,67</t>
  </si>
  <si>
    <t>ARGAMASSA TRAÇO 1:3:12 (EM VOLUME DE CIMENTO, CAL E AREIA MÉDIA ÚMIDA) PARA EMBOÇO/MASSA ÚNICA/ASSENTAMENTO DE ALVENARIA DE VEDAÇÃO, PREPARO MANUAL. AF_08/2019</t>
  </si>
  <si>
    <t>692,16</t>
  </si>
  <si>
    <t>ARGAMASSA TRAÇO 1:3 (EM VOLUME DE CIMENTO E AREIA MÉDIA ÚMIDA) PARA CONTRAPISO, PREPARO MANUAL. AF_08/2019</t>
  </si>
  <si>
    <t>789,13</t>
  </si>
  <si>
    <t>ARGAMASSA TRAÇO 1:4 (EM VOLUME DE CIMENTO E AREIA MÉDIA ÚMIDA) PARA CONTRAPISO, PREPARO MANUAL. AF_08/2019</t>
  </si>
  <si>
    <t>711,29</t>
  </si>
  <si>
    <t>ARGAMASSA TRAÇO 1:5 (EM VOLUME DE CIMENTO E AREIA MÉDIA ÚMIDA) PARA CONTRAPISO, PREPARO MANUAL. AF_08/2019</t>
  </si>
  <si>
    <t>671,70</t>
  </si>
  <si>
    <t>ARGAMASSA TRAÇO 1:6 (EM VOLUME DE CIMENTO E AREIA MÉDIA ÚMIDA) PARA CONTRAPISO, PREPARO MANUAL. AF_08/2019</t>
  </si>
  <si>
    <t>647,89</t>
  </si>
  <si>
    <t>ARGAMASSA TRAÇO 1:5 (EM VOLUME DE CIMENTO E AREIA GROSSA ÚMIDA) PARA CHAPISCO CONVENCIONAL, PREPARO MANUAL. AF_08/2019</t>
  </si>
  <si>
    <t>571,91</t>
  </si>
  <si>
    <t>ARGAMASSA TRAÇO 1:3 (EM VOLUME DE CIMENTO E AREIA GROSSA ÚMIDA) PARA CHAPISCO CONVENCIONAL, PREPARO MANUAL. AF_08/2019</t>
  </si>
  <si>
    <t>655,03</t>
  </si>
  <si>
    <t>ARGAMASSA TRAÇO 1:4 (EM VOLUME DE CIMENTO E AREIA GROSSA ÚMIDA) PARA CHAPISCO CONVENCIONAL, PREPARO MANUAL. AF_08/2019</t>
  </si>
  <si>
    <t>599,03</t>
  </si>
  <si>
    <t>ARGAMASSA TRAÇO 1:5 (EM VOLUME DE CIMENTO E AREIA GROSSA ÚMIDA) COM ADIÇÃO DE EMULSÃO POLIMÉRICA PARA CHAPISCO ROLADO, PREPARO MANUAL. AF_08/2019</t>
  </si>
  <si>
    <t>3.262,90</t>
  </si>
  <si>
    <t>ARGAMASSA TRAÇO 1:3 (EM VOLUME DE CIMENTO E AREIA GROSSA ÚMIDA) COM ADIÇÃO DE EMULSÃO POLIMÉRICA PARA CHAPISCO ROLADO, PREPARO MANUAL. AF_08/2019</t>
  </si>
  <si>
    <t>3.344,64</t>
  </si>
  <si>
    <t>ARGAMASSA TRAÇO 1:4 (EM VOLUME DE CIMENTO E AREIA GROSSA ÚMIDA) COM ADIÇÃO DE EMULSÃO POLIMÉRICA PARA CHAPISCO ROLADO, PREPARO MANUAL. AF_08/2019</t>
  </si>
  <si>
    <t>3.289,28</t>
  </si>
  <si>
    <t>ARGAMASSA INDUSTRIALIZADA MULTIUSO PARA REVESTIMENTOS E ASSENTAMENTO DA ALVENARIA, PREPARO COM MISTURADOR DE EIXO HORIZONTAL DE 160 KG. AF_08/2019</t>
  </si>
  <si>
    <t>1.631,01</t>
  </si>
  <si>
    <t>ARGAMASSA INDUSTRIALIZADA MULTIUSO PARA REVESTIMENTOS E ASSENTAMENTO DA ALVENARIA, PREPARO COM MISTURADOR DE EIXO HORIZONTAL DE 300 KG. AF_08/2019</t>
  </si>
  <si>
    <t>1.617,20</t>
  </si>
  <si>
    <t>ARGAMASSA INDUSTRIALIZADA MULTIUSO PARA REVESTIMENTOS E ASSENTAMENTO DA ALVENARIA, PREPARO COM MISTURADOR DE EIXO HORIZONTAL DE 600 KG. AF_08/2019</t>
  </si>
  <si>
    <t>1.599,69</t>
  </si>
  <si>
    <t>ARGAMASSA PRONTA PARA CONTRAPISO, PREPARO COM MISTURADOR DE EIXO HORIZONTAL DE 160 KG. AF_08/2019</t>
  </si>
  <si>
    <t>1.903,04</t>
  </si>
  <si>
    <t>ARGAMASSA PRONTA PARA CONTRAPISO, PREPARO COM MISTURADOR DE EIXO HORIZONTAL DE 300 KG. AF_08/2019</t>
  </si>
  <si>
    <t>1.881,12</t>
  </si>
  <si>
    <t>ARGAMASSA PRONTA PARA CONTRAPISO, PREPARO COM MISTURADOR DE EIXO HORIZONTAL DE 600 KG. AF_08/2019</t>
  </si>
  <si>
    <t>1.864,65</t>
  </si>
  <si>
    <t>ARGAMASSA PARA REVESTIMENTO DECORATIVO MONOCAMADA (MONOCAPA), PREPARO COM MISTURADOR DE EIXO HORIZONTAL DE 160 KG. AF_08/2019</t>
  </si>
  <si>
    <t>4.485,47</t>
  </si>
  <si>
    <t>ARGAMASSA PARA REVESTIMENTO DECORATIVO MONOCAMADA (MONOCAPA), PREPARO COM MISTURADOR DE EIXO HORIZONTAL DE 300 KG. AF_08/2019</t>
  </si>
  <si>
    <t>4.491,30</t>
  </si>
  <si>
    <t>ARGAMASSA PARA REVESTIMENTO DECORATIVO MONOCAMADA (MONOCAPA), PREPARO COM MISTURADOR DE EIXO HORIZONTAL DE 600 KG. AF_08/2019</t>
  </si>
  <si>
    <t>4.503,57</t>
  </si>
  <si>
    <t>ARGAMASSA INDUSTRIALIZADA PARA CHAPISCO ROLADO, PREPARO COM MISTURADOR DE EIXO HORIZONTAL DE 160 KG. AF_08/2019</t>
  </si>
  <si>
    <t>4.993,11</t>
  </si>
  <si>
    <t>ARGAMASSA INDUSTRIALIZADA PARA CHAPISCO ROLADO, PREPARO COM MISTURADOR DE EIXO HORIZONTAL DE 300 KG. AF_08/2019</t>
  </si>
  <si>
    <t>5.024,81</t>
  </si>
  <si>
    <t>ARGAMASSA INDUSTRIALIZADA PARA CHAPISCO ROLADO, PREPARO COM MISTURADOR DE EIXO HORIZONTAL DE 600 KG. AF_08/2019</t>
  </si>
  <si>
    <t>5.056,44</t>
  </si>
  <si>
    <t>ARGAMASSA INDUSTRIALIZADA PARA CHAPISCO COLANTE, PREPARO COM MISTURADOR DE EIXO HORIZONTAL DE 160 KG. AF_08/2019</t>
  </si>
  <si>
    <t>3.174,99</t>
  </si>
  <si>
    <t>ARGAMASSA INDUSTRIALIZADA PARA CHAPISCO COLANTE, PREPARO COM MISTURADOR DE EIXO HORIZONTAL DE 300 KG. AF_08/2019</t>
  </si>
  <si>
    <t>3.182,27</t>
  </si>
  <si>
    <t>ARGAMASSA INDUSTRIALIZADA PARA CHAPISCO COLANTE, PREPARO COM MISTURADOR DE EIXO HORIZONTAL DE 600 KG. AF_08/2019</t>
  </si>
  <si>
    <t>3.190,57</t>
  </si>
  <si>
    <t>ARGAMASSA INDUSTRIALIZADA MULTIUSO PARA REVESTIMENTOS E ASSENTAMENTO DA ALVENARIA, PREPARO MANUAL. AF_08/2019</t>
  </si>
  <si>
    <t>1.872,34</t>
  </si>
  <si>
    <t>ARGAMASSA PRONTA PARA CONTRAPISO, PREPARO MANUAL. AF_08/2019</t>
  </si>
  <si>
    <t>2.145,63</t>
  </si>
  <si>
    <t>ARGAMASSA INDUSTRIALIZADA PARA CHAPISCO ROLADO, PREPARO MANUAL. AF_08/2019</t>
  </si>
  <si>
    <t>5.335,65</t>
  </si>
  <si>
    <t>ARGAMASSA INDUSTRIALIZADA PARA CHAPISCO COLANTE, PREPARO MANUAL. AF_08/2019</t>
  </si>
  <si>
    <t>3.480,30</t>
  </si>
  <si>
    <t>ARGAMASSA PARA REVESTIMENTO DECORATIVO MONOCAMADA (MONOCAPA), MISTURA E PROJEÇÃO DE 1,5 M3/H DE ARGAMASSA. AF_08/2019</t>
  </si>
  <si>
    <t>4.686,90</t>
  </si>
  <si>
    <t>4.680,28</t>
  </si>
  <si>
    <t>ARGAMASSA INDUSTRIALIZADA PARA REVESTIMENTOS, MISTURA E PROJEÇÃO DE 1,5 M³/H DE ARGAMASSA. AF_08/2019</t>
  </si>
  <si>
    <t>1.666,02</t>
  </si>
  <si>
    <t>1.643,37</t>
  </si>
  <si>
    <t>ARGAMASSA À BASE DE GESSO, MISTURA E PROJEÇÃO DE 1,5 M³/H DE ARGAMASSA. AF_08/2019</t>
  </si>
  <si>
    <t>934,82</t>
  </si>
  <si>
    <t>ARGAMASSA TRAÇO 1:0,5:4,5 (EM VOLUME DE CIMENTO, CAL E AREIA MÉDIA ÚMIDA), PREPARO MECÂNICO COM BETONEIRA 400 L. AF_08/2019</t>
  </si>
  <si>
    <t>524,89</t>
  </si>
  <si>
    <t>ARGAMASSA TRAÇO 1:0,5:4,5 (EM VOLUME DE CIMENTO, CAL E AREIA MÉDIA ÚMIDA) PARA ASSENTAMENTO DE ALVENARIA, PREPARO MANUAL. AF_08/2019</t>
  </si>
  <si>
    <t>643,95</t>
  </si>
  <si>
    <t>ARGAMASSA TRAÇO 1:3 (EM VOLUME DE CIMENTO E AREIA MÉDIA ÚMIDA), PREPARO MECÂNICO COM BETONEIRA 400 L. AF_08/2019</t>
  </si>
  <si>
    <t>510,80</t>
  </si>
  <si>
    <t>ARGAMASSA TRAÇO 1:3 (EM VOLUME DE CIMENTO E AREIA MÉDIA ÚMIDA), PREPARO MANUAL. AF_08/2019</t>
  </si>
  <si>
    <t>637,80</t>
  </si>
  <si>
    <t>441,02</t>
  </si>
  <si>
    <t>ARGAMASSA TRAÇO 1:4 (EM VOLUME DE CIMENTO E AREIA MÉDIA ÚMIDA), PREPARO MANUAL. AF_08/2019</t>
  </si>
  <si>
    <t>577,62</t>
  </si>
  <si>
    <t>ARGAMASSA TRAÇO 1:2:9 (EM VOLUME DE CIMENTO, CAL E AREIA MÉDIA ÚMIDA) PARA EMBOÇO/MASSA ÚNICA/ASSENTAMENTO DE ALVENARIA DE VEDAÇÃO, PREPARO MECÂNICO COM BETONEIRA 400 L. AF_08/2019</t>
  </si>
  <si>
    <t>535,04</t>
  </si>
  <si>
    <t>ARGAMASSA TRAÇO 1:1,93 (EM VOLUME DE CIMENTO E AREIA MÉDIA ÚMIDA), FCK 20 MPA, PREPARO MECÂNICO COM MISTURADOR DUPLO HORIZONTAL DE ALTA TURBULÊNCIA. AF_03/2020</t>
  </si>
  <si>
    <t>778,05</t>
  </si>
  <si>
    <t>ARGAMASSA TRAÇO 1:0,5:4,5  (EM VOLUME DE CIMENTO, CAL E AREIA MÉDIA ÚMIDA), PREPARO MECÂNICO COM MISTURADOR DE EIXO HORIZONTAL DE 160 KG. AF_08/2019</t>
  </si>
  <si>
    <t>563,35</t>
  </si>
  <si>
    <t>ARGAMASSA TRAÇO 1:0,5:4,5  (EM VOLUME DE CIMENTO, CAL E AREIA MÉDIA ÚMIDA), PREPARO MECÂNICO COM MISTURADOR DE EIXO HORIZONTAL DE 300 KG. AF_08/2019</t>
  </si>
  <si>
    <t>510,55</t>
  </si>
  <si>
    <t>ARGAMASSA TRAÇO 1:0,5:4,5  (EM VOLUME DE CIMENTO, CAL E AREIA MÉDIA ÚMIDA), PREPARO MECÂNICO COM MISTURADOR DE EIXO HORIZONTAL DE 600 KG. AF_08/2019</t>
  </si>
  <si>
    <t>482,92</t>
  </si>
  <si>
    <t>ARGAMASSA TRAÇO 1:3 (EM VOLUME DE CIMENTO E AREIA MÉDIA ÚMIDA), PREPARO MECÂNICO COM MISTURADOR DE EIXO HORIZONTAL DE 160 KG. AF_08/2019</t>
  </si>
  <si>
    <t>655,88</t>
  </si>
  <si>
    <t>ARGAMASSA TRAÇO 1:3 (EM VOLUME DE CIMENTO E AREIA MÉDIA ÚMIDA), PREPARO MECÂNICO COM MISTURADOR DE EIXO HORIZONTAL DE 300 KG. AF_08/2019</t>
  </si>
  <si>
    <t>501,52</t>
  </si>
  <si>
    <t>ARGAMASSA TRAÇO 1:3 (EM VOLUME DE CIMENTO E AREIA MÉDIA ÚMIDA), PREPARO MECÂNICO COM MISTURADOR DE EIXO HORIZONTAL DE 600 KG. AF_08/2019</t>
  </si>
  <si>
    <t>458,56</t>
  </si>
  <si>
    <t>ARGAMASSA TRAÇO 1:4 (EM VOLUME DE CIMENTO E AREIA MÉDIA ÚMIDA), PREPARO MECÂNICO COM MISTURADOR DE EIXO HORIZONTAL DE 160 KG. AF_08/2019</t>
  </si>
  <si>
    <t>524,70</t>
  </si>
  <si>
    <t>ARGAMASSA TRAÇO 1:4 (EM VOLUME DE CIMENTO E AREIA MÉDIA ÚMIDA), PREPARO MECÂNICO COM MISTURADOR DE EIXO HORIZONTAL DE 300 KG. AF_08/2019</t>
  </si>
  <si>
    <t>458,31</t>
  </si>
  <si>
    <t>ARGAMASSA TRAÇO 1:4 (EM VOLUME DE CIMENTO E AREIA MÉDIA ÚMIDA), PREPARO MECÂNICO COM MISTURADOR DE EIXO HORIZONTAL DE 600 KG. AF_08/2019</t>
  </si>
  <si>
    <t>427,05</t>
  </si>
  <si>
    <t>ARGAMASSA TRAÇO 1:3 (EM VOLUME DE CIMENTO E AREIA MÉDIA ÚMIDA) COM ADIÇÃO DE IMPERMEABILIZANTE, PREPARO MECÂNICO COM BETONEIRA 400 L. AF_08/2019</t>
  </si>
  <si>
    <t>651,03</t>
  </si>
  <si>
    <t>ARGAMASSA TRAÇO 1:3 (EM VOLUME DE CIMENTO E AREIA MÉDIA ÚMIDA) COM ADIÇÃO DE IMPERMEABILIZANTE, PREPARO MECÂNICO COM MISTURADOR DE EIXO HORIZONTAL DE 160 KG. AF_08/2019</t>
  </si>
  <si>
    <t>742,70</t>
  </si>
  <si>
    <t>ARGAMASSA TRAÇO 1:3 (EM VOLUME DE CIMENTO E AREIA MÉDIA ÚMIDA) COM ADIÇÃO DE IMPERMEABILIZANTE, PREPARO MECÂNICO COM MISTURADOR DE EIXO HORIZONTAL DE 300 KG. AF_08/2019</t>
  </si>
  <si>
    <t>638,57</t>
  </si>
  <si>
    <t>ARGAMASSA TRAÇO 1:3 (EM VOLUME DE CIMENTO E AREIA MÉDIA ÚMIDA) COM ADIÇÃO DE IMPERMEABILIZANTE, PREPARO MECÂNICO COM MISTURADOR DE EIXO HORIZONTAL DE 600 KG. AF_08/2019</t>
  </si>
  <si>
    <t>614,48</t>
  </si>
  <si>
    <t>ARGAMASSA TRAÇO 1:3 (EM VOLUME DE CIMENTO E AREIA MÉDIA ÚMIDA) COM ADIÇÃO DE IMPERMEABILIZANTE, PREPARO MANUAL. AF_08/2019</t>
  </si>
  <si>
    <t>776,13</t>
  </si>
  <si>
    <t>ARGAMASSA TRAÇO 1:4 (EM VOLUME DE CIMENTO E AREIA MÉDIA ÚMIDA) COM ADIÇÃO DE IMPERMEABILIZANTE, PREPARO MECÂNICO COM BETONEIRA 400 L. AF_08/2019</t>
  </si>
  <si>
    <t>564,65</t>
  </si>
  <si>
    <t>ARGAMASSA TRAÇO 1:4 (EM VOLUME DE CIMENTO E AREIA MÉDIA ÚMIDA) COM ADIÇÃO DE IMPERMEABILIZANTE, PREPARO MECÂNICO COM MISTURADOR DE EIXO HORIZONTAL DE 160 KG. AF_08/2019</t>
  </si>
  <si>
    <t>633,10</t>
  </si>
  <si>
    <t>ARGAMASSA TRAÇO 1:4 (EM VOLUME DE CIMENTO E AREIA MÉDIA ÚMIDA) COM ADIÇÃO DE IMPERMEABILIZANTE, PREPARO MECÂNICO COM MISTURADOR DE EIXO HORIZONTAL DE 300 KG. AF_08/2019</t>
  </si>
  <si>
    <t>567,72</t>
  </si>
  <si>
    <t>ARGAMASSA TRAÇO 1:4 (EM VOLUME DE CIMENTO E AREIA MÉDIA ÚMIDA) COM ADIÇÃO DE IMPERMEABILIZANTE, PREPARO MECÂNICO COM MISTURADOR DE EIXO HORIZONTAL DE 600 KG. AF_08/2019</t>
  </si>
  <si>
    <t>538,23</t>
  </si>
  <si>
    <t>ARGAMASSA TRAÇO 1:4 (EM VOLUME DE CIMENTO E AREIA MÉDIA ÚMIDA) COM ADIÇÃO DE IMPERMEABILIZANTE, PREPARO MANUAL. AF_08/2019</t>
  </si>
  <si>
    <t>693,55</t>
  </si>
  <si>
    <t>ARGAMASSA TRAÇO 1:2:9 (EM VOLUME DE CIMENTO, CAL E AREIA MÉDIA ÚMIDA) PARA EMBOÇO/MASSA ÚNICA/ASSENTAMENTO DE ALVENARIA DE VEDAÇÃO, PREPARO MECÂNICO COM MISTURADOR DE EIXO HORIZONTAL DE 600 KG. AF_08/2019</t>
  </si>
  <si>
    <t>502,69</t>
  </si>
  <si>
    <t>ARGAMASSA TRAÇO 1:0,5:4,5 (EM VOLUME DE CIMENTO, CAL E AREIA MÉDIA ÚMIDA), PREPARO MECÂNICO COM BETONEIRA 600 L. AF_08/2019</t>
  </si>
  <si>
    <t>509,51</t>
  </si>
  <si>
    <t>ARGAMASSA TRAÇO 1:3 (EM VOLUME DE CIMENTO E AREIA MÉDIA ÚMIDA), PREPARO MECÂNICO COM BETONEIRA 600 L. AF_08/2019</t>
  </si>
  <si>
    <t>505,57</t>
  </si>
  <si>
    <t>ARGAMASSA TRAÇO 1:4 (EM VOLUME DE CIMENTO E AREIA MÉDIA ÚMIDA), PREPARO MECÂNICO COM BETONEIRA 600 L. AF_08/2019</t>
  </si>
  <si>
    <t>448,16</t>
  </si>
  <si>
    <t>ARGAMASSA TRAÇO 1:3 (EM VOLUME DE CIMENTO E AREIA MÉDIA ÚMIDA) COM ADIÇÃO DE IMPERMEABILIZANTE, PREPARO MECÂNICO COM BETONEIRA 600 L. AF_08/2019</t>
  </si>
  <si>
    <t>646,94</t>
  </si>
  <si>
    <t>ARGAMASSA TRAÇO 1:4 (EM VOLUME DE CIMENTO E AREIA MÉDIA ÚMIDA) COM ADIÇÃO DE IMPERMEABILIZANTE, PREPARO MECÂNICO COM BETONEIRA 600 L. AF_08/2019</t>
  </si>
  <si>
    <t>560,92</t>
  </si>
  <si>
    <t>38,47</t>
  </si>
  <si>
    <t>TRANSPORTE HORIZONTAL MANUAL, DE SACOS DE 50 KG (UNIDADE: KGXKM). AF_07/2019</t>
  </si>
  <si>
    <t>KGXKM</t>
  </si>
  <si>
    <t>0,99</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</si>
  <si>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</si>
  <si>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</si>
  <si>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</si>
  <si>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</si>
  <si>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</si>
  <si>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</si>
  <si>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</si>
  <si>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</si>
  <si>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1,39</t>
  </si>
  <si>
    <t>TRANSPORTE HORIZONTAL COM MANIPULADOR TELESCÓPICO, DE PÁLETE DE SACOS (UNIDADE: KGXKM). AF_07/2019</t>
  </si>
  <si>
    <t>TRANSPORTE HORIZONTAL COM JERICA DE 60 L, DE MASSA/ GRANEL (UNIDADE: M3XKM). AF_07/2019</t>
  </si>
  <si>
    <t>1.852,47</t>
  </si>
  <si>
    <t>TRANSPORTE HORIZONTAL COM JERICA DE 90 L, DE MASSA/ GRANEL (UNIDADE: M3XKM). AF_07/2019</t>
  </si>
  <si>
    <t>1.339,02</t>
  </si>
  <si>
    <t>TRANSPORTE HORIZONTAL COM CARREGADEIRA, DE MASSA/ GRANEL (UNIDADE: M3XKM). AF_07/2019</t>
  </si>
  <si>
    <t>577,26</t>
  </si>
  <si>
    <t>TRANSPORTE HORIZONTAL MANUAL, DE BLOCOS VAZADOS DE CONCRETO OU CERÂMICO DE 19X19X39CM (UNIDADE: BLOCOXKM). AF_07/2019</t>
  </si>
  <si>
    <t>UNXKM</t>
  </si>
  <si>
    <t>24,50</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</si>
  <si>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</si>
  <si>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</si>
  <si>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</si>
  <si>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</si>
  <si>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9,62</t>
  </si>
  <si>
    <t>TRANSPORTE HORIZONTAL COM CARRINHO PLATAFORMA, DE BLOCOS CERÂMICOS FURADOS NA HORIZONTAL DE 9X19X19CM (UNIDADE: BLOCOXKM). AF_07/2019</t>
  </si>
  <si>
    <t>3,45</t>
  </si>
  <si>
    <t>TRANSPORTE HORIZONTAL COM CARRINHO MINI PÁLETES, DE BLOCOS VAZADOS DE CONCRETO DE 19X19X39CM (UNIDADE: BLOCOXKM). AF_07/2019</t>
  </si>
  <si>
    <t>5,30</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</si>
  <si>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</si>
  <si>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</si>
  <si>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1,22</t>
  </si>
  <si>
    <t>TRANSPORTE HORIZONTAL COM MANIPULADOR TELESCÓPICO, DE BLOCOS VAZADOS DE CONCRETO DE 19X19X39CM (UNIDADE: BLOCOXKM). AF_07/2019</t>
  </si>
  <si>
    <t>3,34</t>
  </si>
  <si>
    <t>TRANSPORTE HORIZONTAL COM MANIPULADOR TELESCÓPICO, DE BLOCOS CERÂMICOS FURADOS NA VERTICAL DE 19X19X39CM (UNIDADE: BLOCOXKM). AF_07/2019</t>
  </si>
  <si>
    <t>2,29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</si>
  <si>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</si>
  <si>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</si>
  <si>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</si>
  <si>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</si>
  <si>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</si>
  <si>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</si>
  <si>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</si>
  <si>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</si>
  <si>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</si>
  <si>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</si>
  <si>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</si>
  <si>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</si>
  <si>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</si>
  <si>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</si>
  <si>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</si>
  <si>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</si>
  <si>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0,46</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</si>
  <si>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</si>
  <si>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</si>
  <si>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</si>
  <si>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</si>
  <si>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</si>
  <si>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3,51</t>
  </si>
  <si>
    <t>TRANSPORTE HORIZONTAL MANUAL, DE TUBO DE PVC SOLDÁVEL COM DIÂMETRO MAIOR QUE 60 MM E MENOR OU IGUAL A 85 MM (UNIDADE: MXKM). AF_07/2019</t>
  </si>
  <si>
    <t>TRANSPORTE HORIZONTAL MANUAL, DE TUBO DE CPVC COM DIÂMETRO MENOR OU IGUAL A 73 MM (UNIDADE: MXKM). AF_07/2019</t>
  </si>
  <si>
    <t>6,73</t>
  </si>
  <si>
    <t>TRANSPORTE HORIZONTAL MANUAL, DE TUBO DE CPVC COM DIÂMETRO MAIOR QUE 73 MM E MENOR OU IGUAL A 89 MM (UNIDADE: MXKM). AF_07/2019</t>
  </si>
  <si>
    <t>8,42</t>
  </si>
  <si>
    <t>TRANSPORTE HORIZONTAL MANUAL, DE TUBO DE PPR - PN12 OU PN25 - COM DIÂMETRO MENOR OU IGUAL A 50 MM (UNIDADE: MXKM). AF_07/2019</t>
  </si>
  <si>
    <t>5,05</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</si>
  <si>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</si>
  <si>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</si>
  <si>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</si>
  <si>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</si>
  <si>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</si>
  <si>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10,10</t>
  </si>
  <si>
    <t>TRANSPORTE HORIZONTAL MANUAL, DE TUBO DE PVC SÉRIE NORMAL - ESGOTO PREDIAL, OU REFORÇADO PARA ESGOTO OU ÁGUAS PLUVIAIS PREDIAL, COM DIÂMETRO MENOR OU IGUAL A 75 MM (UNIDADE: MXKM). AF_07/2019</t>
  </si>
  <si>
    <t>3,36</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</si>
  <si>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</si>
  <si>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</si>
  <si>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</si>
  <si>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</si>
  <si>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5,61</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</si>
  <si>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</si>
  <si>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</si>
  <si>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</si>
  <si>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33,18</t>
  </si>
  <si>
    <t>TRANSPORTE HORIZONTAL MANUAL, DE TUBO DE AÇO CARBONO LEVE OU MÉDIO, PRETO OU GALVANIZADO, COM DIÂMETRO MAIOR QUE 125 MM E MENOR OU IGUAL A 150 MM (UNIDADE: MXKM). AF_07/2019</t>
  </si>
  <si>
    <t>49,77</t>
  </si>
  <si>
    <t>TRANSPORTE HORIZONTAL MANUAL, DE TÁBUAS DE MADEIRA COM SEÇÃO TRANSVERSAL DE 2,5 X 25 CM E 2,5 X 30 CM (UNIDADE: MXKM). AF_07/2019</t>
  </si>
  <si>
    <t>TRANSPORTE HORIZONTAL MANUAL, DE CAIBROS DE MADEIRA COM SEÇÃO TRANSVERSAL DE 7,5 X 6 CM E 6 X 8 CM (UNIDADE: MXKM). AF_07/2019</t>
  </si>
  <si>
    <t>11,23</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</si>
  <si>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</si>
  <si>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</si>
  <si>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</si>
  <si>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</si>
  <si>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</si>
  <si>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</si>
  <si>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4,26</t>
  </si>
  <si>
    <t>TRANSPORTE HORIZONTAL MANUAL, DE VERGALHÕES DE AÇO COM DIÂMETRO DE 10 MM; 12,5 MM; 16 MM; 20 MM; 25 MM OU 32 MM (UNIDADE: KGXKM). AF_07/2019</t>
  </si>
  <si>
    <t>TRANSPORTE HORIZONTAL MANUAL, DE JANELA (UNIDADE: M2XKM). AF_07/2019</t>
  </si>
  <si>
    <t>49,70</t>
  </si>
  <si>
    <t>TRANSPORTE VERTICAL MANUAL, 1 PAVIMENTO, DE JANELA (UNIDADE: M2). AF_07/2019</t>
  </si>
  <si>
    <t>TRANSPORTE HORIZONTAL MANUAL, DE PORTA (UNIDADE: UNIDXKM). AF_07/2019</t>
  </si>
  <si>
    <t>105,62</t>
  </si>
  <si>
    <t>TRANSPORTE VERTICAL MANUAL, 1 PAVIMENTO, DE PORTA (UNIDADE: UNID). AF_07/2019</t>
  </si>
  <si>
    <t>2,09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</si>
  <si>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</si>
  <si>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</si>
  <si>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</si>
  <si>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79,17</t>
  </si>
  <si>
    <t>TRANSPORTE HORIZONTAL MANUAL, DE VIDRO (UNIDADE: M2XKM). AF_07/2019</t>
  </si>
  <si>
    <t>79,21</t>
  </si>
  <si>
    <t>TRANSPORTE VERTICAL MANUAL, 1 PAVIMENTO, DE VIDRO (UNIDADE: M2). AF_07/2019</t>
  </si>
  <si>
    <t>1,57</t>
  </si>
  <si>
    <t>TRANSPORTE HORIZONTAL MANUAL, DE TELA DE AÇO (UNIDADE: KGXKM). AF_07/2019</t>
  </si>
  <si>
    <t>TRANSPORTE HORIZONTAL MANUAL, DE COMPENSADO DE MADEIRA (UNIDADE: M2XKM). AF_07/2019</t>
  </si>
  <si>
    <t>35,22</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</si>
  <si>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</si>
  <si>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</si>
  <si>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</si>
  <si>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2,14</t>
  </si>
  <si>
    <t>TRANSPORTE HORIZONTAL MANUAL, DE BACIA SANITÁRIA, CAIXA ACOPLADA, TANQUE OU PIA (UNIDADE: UNIDXKM). AF_07/2019</t>
  </si>
  <si>
    <t>50,53</t>
  </si>
  <si>
    <t>TRANSPORTE VERTICAL MANUAL, 1 PAVIMENTO, DE BACIA SANITÁRIA, CAIXA ACOPLADA, TANQUE OU PIA (UNIDADE: UNID). AF_07/2019</t>
  </si>
  <si>
    <t>TRANSPORTE HORIZONTAL COM CARRINHO PLATAFORMA, DE BACIA SANITÁRIA, CAIXA ACOPLADA, TANQUE OU PIA (UNIDADE: UNIDXKM). AF_07/2019</t>
  </si>
  <si>
    <t>23,20</t>
  </si>
  <si>
    <t>TRANSPORTE HORIZONTAL COM MANIPULADOR TELESCÓPICO, DE BACIA SANITÁRIA, CAIXA ACOPLADA, TANQUE OU PIA (UNIDADE: UNIDXKM). AF_07/2019</t>
  </si>
  <si>
    <t>TRANSPORTE HORIZONTAL MANUAL, DE TELHA DE CONCRETO OU CERÂMICA (UNIDADE: M2XKM). AF_07/2019</t>
  </si>
  <si>
    <t>197,88</t>
  </si>
  <si>
    <t>TRANSPORTE HORIZONTAL COM CARRINHO PLATAFORMA, DE TELHA DE CONCRETO OU CERÂMICA (UNIDADE: M2XKM). AF_07/2019</t>
  </si>
  <si>
    <t>TRANSPORTE HORIZONTAL COM MANIPULADOR TELESCÓPICO, DE TELHA DE CONCRETO OU CERÂMICA (UNIDADE: M2XKM). AF_07/2019</t>
  </si>
  <si>
    <t>11,98</t>
  </si>
  <si>
    <t>TRANSPORTE HORIZONTAL MANUAL, DE BARRAMENTO BLINDADO (UNIDADE: MXKM). AF_07/2019</t>
  </si>
  <si>
    <t>53,16</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</si>
  <si>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</si>
  <si>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</si>
  <si>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</si>
  <si>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0,67</t>
  </si>
  <si>
    <t>LIMPEZA DE PISO CERÂMICO OU PORCELANATO COM PANO ÚMIDO. AF_04/2019</t>
  </si>
  <si>
    <t>LIMPEZA DE PISO CERÂMICO OU PORCELANATO UTILIZANDO DETERGENTE NEUTRO E ESCOVAÇÃO MANUAL. AF_04/2019</t>
  </si>
  <si>
    <t>LIMPEZA DE PISO CERÂMICO OU COM PEDRAS RÚSTICAS UTILIZANDO ÁCIDO MURIÁTICO. AF_04/2019</t>
  </si>
  <si>
    <t>14,17</t>
  </si>
  <si>
    <t>LIMPEZA DE REVESTIMENTO CERÂMICO EM PAREDE COM PANO ÚMIDO AF_04/2019</t>
  </si>
  <si>
    <t>LIMPEZA DE REVESTIMENTO CERÂMICO EM PAREDE UTILIZANDO DETERGENTE NEUTRO E ESCOVAÇÃO MANUAL. AF_04/2019</t>
  </si>
  <si>
    <t>2,05</t>
  </si>
  <si>
    <t>LIMPEZA DE REVESTIMENTO CERÂMICO EM PAREDE UTILIZANDO ÁCIDO MURIÁTICO. AF_04/2019</t>
  </si>
  <si>
    <t>LIMPEZA DE PISO DE LADRILHO HIDRÁULICO COM PANO ÚMIDO. AF_04/2019</t>
  </si>
  <si>
    <t>7,48</t>
  </si>
  <si>
    <t>LIMPEZA DE PISO DE MÁRMORE/GRANITO UTILIZANDO DETERGENTE NEUTRO E ESCOVAÇÃO MANUAL. AF_04/2019</t>
  </si>
  <si>
    <t>9,30</t>
  </si>
  <si>
    <t>LIMPEZA DE CONTRAPISO COM VASSOURA A SECO. AF_04/2019</t>
  </si>
  <si>
    <t>LIMPEZA DE LADRILHO HIDRÁULICO EM PAREDE COM PANO ÚMIDO. AF_04/2019</t>
  </si>
  <si>
    <t>1,43</t>
  </si>
  <si>
    <t>LIMPEZA DE MÁRMORE/GRANITO EM PAREDE UTILIZANDO DETERGENTE NEUTRO E ESCOVAÇÃO MANUAL. AF_04/2019</t>
  </si>
  <si>
    <t>LIMPEZA DE SUPERFÍCIE COM JATO DE ALTA PRESSÃO. AF_04/2019</t>
  </si>
  <si>
    <t>2,44</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</si>
  <si>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</si>
  <si>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</si>
  <si>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</si>
  <si>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</si>
  <si>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</si>
  <si>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21,29</t>
  </si>
  <si>
    <t>LIMPEZA DE JANELA INTEIRAMENTE DE VIDRO. AF_04/2019</t>
  </si>
  <si>
    <t>2,43</t>
  </si>
  <si>
    <t>LIMPEZA DE JANELA DE VIDRO COM CAIXILHO EM AÇO/ALUMÍNIO/PVC. AF_04/2019</t>
  </si>
  <si>
    <t>LIMPEZA DE PORTA DE MADEIRA. AF_04/2019</t>
  </si>
  <si>
    <t>LIMPEZA DE PORTA INTEIRAMENTE DE VIDRO. AF_04/2019</t>
  </si>
  <si>
    <t>2,87</t>
  </si>
  <si>
    <t>LIMPEZA DE PORTA EM AÇO/ALUMÍNIO. AF_04/2019</t>
  </si>
  <si>
    <t>3,15</t>
  </si>
  <si>
    <t>LIMPEZA DE PORTA DE VIDRO COM CAIXILHO EM AÇO/ ALUMÍNIO/ PVC. AF_04/2019</t>
  </si>
  <si>
    <t>4,42</t>
  </si>
  <si>
    <t>LIMPEZA DE FORRO REMOVÍVEL COM PANO ÚMIDO. AF_04/2019</t>
  </si>
  <si>
    <t>GUARDA-CORPO FIXADO EM FÔRMA DE MADEIRA COM TRAVESSÕES EM MADEIRA PREGADA E FECHAMENTO EM TELA DE POLIPROPILENO PARA EDIFICAÇÕES COM ATÉ 2 PAVIMENTOS. AF_11/2017</t>
  </si>
  <si>
    <t>95,22</t>
  </si>
  <si>
    <t>GUARDA-CORPO FIXADO EM FÔRMA DE MADEIRA COM TRAVESSÕES EM MADEIRA PREGADA E FECHAMENTO EM TELA DE POLIPROPILENO PARA EDIFICAÇÕES COM  3 PAVIMENTOS. AF_11/2017</t>
  </si>
  <si>
    <t>72,31</t>
  </si>
  <si>
    <t>GUARDA-CORPO FIXADO EM FÔRMA DE MADEIRA COM TRAVESSÕES EM MADEIRA PREGADA E FECHAMENTO EM TELA DE POLIPROPILENO PARA EDIFICAÇÕES COM ALTURA IGUAL OU SUPERIOR A 4 PAVIMENTOS. AF_11/2017</t>
  </si>
  <si>
    <t>60,86</t>
  </si>
  <si>
    <t>GUARDA-CORPO FIXADO EM FÔRMA DE MADEIRA COM TRAVESSÕES EM MADEIRA PREGADA E FECHAMENTO EM PAINEL COMPENSADO PARA EDIFICAÇÕES COM ATÉ 2 PAVIMENTOS. AF_11/2017</t>
  </si>
  <si>
    <t>122,74</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</si>
  <si>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</si>
  <si>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</si>
  <si>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74,98</t>
  </si>
  <si>
    <t>GUARDA-CORPO FIXADO EM FÔRMA DE MADEIRA COM TRAVESSÕES EM MADEIRA PREGADA PRÉ-MONTADA E ENCAIXE NA FÔRMA. PARA EDIFICAÇÕES COM ATÉ 2 PAVIMENTOS. AF_11/2017</t>
  </si>
  <si>
    <t>85,13</t>
  </si>
  <si>
    <t>GUARDA-CORPO FIXADO EM FÔRMA DE MADEIRA COM TRAVESSÕES EM MADEIRA PREGADA PRÉ-MONTADA E ENCAIXE NA FÔRMA PARA EDIFICAÇÕES COM 3 PAVIMENTOS. AF_11/2017</t>
  </si>
  <si>
    <t>63,30</t>
  </si>
  <si>
    <t>GUARDA-CORPO FIXADO EM FÔRMA DE MADEIRA COM TRAVESSÕES EM MADEIRA PREGADA PRÉ-MONTADA E ENCAIXE NA FÔRMA. PARA EDIFICAÇÕES COM ALTURA IGUAL OU SUPERIOR A 4 PAVIMENTOS. AF_11/2017</t>
  </si>
  <si>
    <t>51,98</t>
  </si>
  <si>
    <t>GUARDA-CORPO EM LAJE PÓS-DESFÔRMA, PARA ESTRUTURAS EM CONCRETO, COM ESCORAS DE MADEIRA ESTRONCADAS NA ESTRUTURA, TRAVESSÕES DE MADEIRA PREGADOS E FECHAMENTO EM TELA DE POLIPROPILENO PARA EDIFICAÇÕES COM ALTURA ATÉ 4 PAVIMENTOS (1 MONTAGEM POR OBRA). AF_11/2017</t>
  </si>
  <si>
    <t>127,87</t>
  </si>
  <si>
    <t>GUARDA-CORPO EM LAJE PÓS-DESFÔRMA, PARA ESTRUTURAS EM CONCRETO, COM ESCORAS DE MADEIRA ESTRONCADAS NA ESTRUTURA, TRAVESSÕES DE MADEIRA PREGADOS E FECHAMENTO EM TELA DE POLIPROPILENO PARA EDIFICAÇÕES ACIMA DE 4 PAV. (2 MONTAGENS POR OBRA). AF_11/2017</t>
  </si>
  <si>
    <t>78,05</t>
  </si>
  <si>
    <t>GUARDA-CORPO EM LAJE PÓS-DESFORMA, PARA ESTRUTURAS EM CONCRETO, COM ESCORAS METÁLICAS ESTRONCADAS NA ESTRUTURA, TRAVESSÕES DE MADEIRA E FECHAMENTO EM TELA DE POLIPROPILENO PARA EDIFICAÇÕES COM ALTURA ATÉ 4 PAVIMENTOS (1 MONTAGEM POR OBRA). AF_11/2017</t>
  </si>
  <si>
    <t>166,88</t>
  </si>
  <si>
    <t>GUARDA-CORPO EM LAJE PÓS-DESFORMA, PARA ESTRUTURAS EM CONCRETO, COM ESCORAS METÁLICAS ESTRONCADAS NA ESTRUTURA, TRAVESSÕES DE MADEIRA E FECHAMENTO EM TELA DE POLIPROPILENO PARA EDIFICAÇÕES ACIMA DE 4 PAVIMENTOS (2 MONTAGENS POR OBRA). AF_11/2017</t>
  </si>
  <si>
    <t>96,16</t>
  </si>
  <si>
    <t>FECHAMENTO REMOVÍVEL DE VÃO DE PORTAS, EM MADEIRA (VÃO DO ELEVADOR)  1 MONTAGEM EM OBRA. AF_11/2017</t>
  </si>
  <si>
    <t>55,70</t>
  </si>
  <si>
    <t>FECHAMENTO REMOVÍVEL DE ABERTURA DE CAIXILHO, EM MADEIRA  4 MONTAGENS EM OBRA. AF_11/2017</t>
  </si>
  <si>
    <t>FECHAMENTO REMOVÍVEL DE ABERTURA NO PISO, EM MADEIRA  1 MONTAGEM EM OBRA. AF_11/2017</t>
  </si>
  <si>
    <t>384,64</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</si>
  <si>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</si>
  <si>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</si>
  <si>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</si>
  <si>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INSTALAÇÃO DE SINALIZADOR NOTURNO LED.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</si>
  <si>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</si>
  <si>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</si>
  <si>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</si>
  <si>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</si>
  <si>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</si>
  <si>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119,74</t>
  </si>
  <si>
    <t>PLATAFORMA DE PROTEÇÃO PRINCIPAL PARA ALVENARIA ESTRUTURAL PARA SER APOIADA EM ANDAIME, INCLUSIVE MONTAGEM E DESMONTAGEM. AF_11/2017</t>
  </si>
  <si>
    <t>1.017,29</t>
  </si>
  <si>
    <t>DEMOLIÇÃO DE ALVENARIA DE BLOCO FURADO, DE FORMA MANUAL, COM REAPROVEITAMENTO. AF_12/2017</t>
  </si>
  <si>
    <t>145,32</t>
  </si>
  <si>
    <t>DEMOLIÇÃO DE ALVENARIA DE BLOCO FURADO, DE FORMA MANUAL, SEM REAPROVEITAMENTO. AF_12/2017</t>
  </si>
  <si>
    <t>70,82</t>
  </si>
  <si>
    <t>DEMOLIÇÃO DE ALVENARIA DE TIJOLO MACIÇO, DE FORMA MANUAL, COM REAPROVEITAMENTO. AF_12/2017</t>
  </si>
  <si>
    <t>216,96</t>
  </si>
  <si>
    <t>DEMOLIÇÃO DE ALVENARIA DE TIJOLO MACIÇO, DE FORMA MANUAL, SEM REAPROVEITAMENTO. AF_12/2017</t>
  </si>
  <si>
    <t>133,16</t>
  </si>
  <si>
    <t>DEMOLIÇÃO DE ALVENARIA PARA QUALQUER TIPO DE BLOCO, DE FORMA MECANIZADA, SEM REAPROVEITAMENTO. AF_12/2017</t>
  </si>
  <si>
    <t>63,87</t>
  </si>
  <si>
    <t>DEMOLIÇÃO DE PILARES E VIGAS EM CONCRETO ARMADO, DE FORMA MANUAL, SEM REAPROVEITAMENTO. AF_12/2017</t>
  </si>
  <si>
    <t>758,98</t>
  </si>
  <si>
    <t>DEMOLIÇÃO DE PILARES E VIGAS EM CONCRETO ARMADO, DE FORMA MECANIZADA COM MARTELETE, SEM REAPROVEITAMENTO. AF_12/2017</t>
  </si>
  <si>
    <t>388,23</t>
  </si>
  <si>
    <t>DEMOLIÇÃO DE LAJES, DE FORMA MANUAL, SEM REAPROVEITAMENTO. AF_12/2017</t>
  </si>
  <si>
    <t>DEMOLIÇÃO DE LAJES, DE FORMA MECANIZADA COM MARTELETE, SEM REAPROVEITAMENTO. AF_12/2017</t>
  </si>
  <si>
    <t>172,31</t>
  </si>
  <si>
    <t>DEMOLIÇÃO DE ARGAMASSAS, DE FORMA MANUAL, SEM REAPROVEITAMENTO. AF_12/2017</t>
  </si>
  <si>
    <t>4,14</t>
  </si>
  <si>
    <t>DEMOLIÇÃO DE RODAPÉ CERÂMICO, DE FORMA MANUAL, SEM REAPROVEITAMENTO. AF_12/2017</t>
  </si>
  <si>
    <t>DEMOLIÇÃO DE REVESTIMENTO CERÂMICO, DE FORMA MANUAL, SEM REAPROVEITAMENTO. AF_12/2017</t>
  </si>
  <si>
    <t>28,84</t>
  </si>
  <si>
    <t>DEMOLIÇÃO DE REVESTIMENTO CERÂMICO, DE FORMA MECANIZADA COM MARTELETE, SEM REAPROVEITAMENTO. AF_12/2017</t>
  </si>
  <si>
    <t>16,36</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</si>
  <si>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</si>
  <si>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</si>
  <si>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</si>
  <si>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3,57</t>
  </si>
  <si>
    <t>REMOÇÃO DE CHAPAS E PERFIS DE DRYWALL, DE FORMA MANUAL, SEM REAPROVEITAMENTO. AF_12/2017</t>
  </si>
  <si>
    <t>10,39</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</si>
  <si>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</si>
  <si>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</si>
  <si>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</si>
  <si>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6,19</t>
  </si>
  <si>
    <t>REMOÇÃO DE TRAMA METÁLICA OU DE MADEIRA PARA FORRO, DE FORMA MANUAL, SEM REAPROVEITAMENTO. AF_12/2017</t>
  </si>
  <si>
    <t>REMOÇÃO DE PISO DE MADEIRA (ASSOALHO E BARROTE), DE FORMA MANUAL, SEM REAPROVEITAMENTO. AF_12/2017</t>
  </si>
  <si>
    <t>30,96</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</si>
  <si>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</si>
  <si>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</si>
  <si>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</si>
  <si>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</si>
  <si>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</si>
  <si>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5,35</t>
  </si>
  <si>
    <t>REMOÇÃO DE TRAMA DE MADEIRA PARA COBERTURA, DE FORMA MANUAL, SEM REAPROVEITAMENTO. AF_12/2017</t>
  </si>
  <si>
    <t>9,34</t>
  </si>
  <si>
    <t>REMOÇÃO DE TESOURAS DE MADEIRA, COM VÃO MENOR QUE 8M, DE FORMA MANUAL, SEM REAPROVEITAMENTO. AF_12/2017</t>
  </si>
  <si>
    <t>103,46</t>
  </si>
  <si>
    <t>REMOÇÃO DE TESOURAS DE MADEIRA, COM VÃO MAIOR OU IGUAL A 8M, DE FORMA MANUAL, SEM REAPROVEITAMENTO. AF_12/2017</t>
  </si>
  <si>
    <t>234,54</t>
  </si>
  <si>
    <t>REMOÇÃO DE TESOURAS DE MADEIRA, COM VÃO MENOR QUE 8M, DE FORMA MECANIZADA, COM REAPROVEITAMENTO. AF_12/2017</t>
  </si>
  <si>
    <t>143,77</t>
  </si>
  <si>
    <t>REMOÇÃO DE TESOURAS DE MADEIRA, COM VÃO MAIOR OU IGUAL A 8M, DE FORMA MECANIZADA, COM REAPROVEITAMENTO. AF_12/2017</t>
  </si>
  <si>
    <t>179,67</t>
  </si>
  <si>
    <t>REMOÇÃO DE TRAMA METÁLICA PARA COBERTURA, DE FORMA MANUAL, SEM REAPROVEITAMENTO. AF_12/2017</t>
  </si>
  <si>
    <t>REMOÇÃO DE TESOURAS METÁLICAS, COM VÃO MENOR QUE 8M, DE FORMA MANUAL, SEM REAPROVEITAMENTO. AF_12/2017</t>
  </si>
  <si>
    <t>343,50</t>
  </si>
  <si>
    <t>REMOÇÃO DE TESOURAS METÁLICAS, COM VÃO MAIOR OU IGUAL A 8M, DE FORMA MANUAL, SEM REAPROVEITAMENTO. AF_12/2017</t>
  </si>
  <si>
    <t>680,83</t>
  </si>
  <si>
    <t>REMOÇÃO DE TESOURAS METÁLICAS, COM VÃO MENOR QUE 8M, DE FORMA MECANIZADA, COM REAPROVEITAMENTO. AF_12/2017</t>
  </si>
  <si>
    <t>227,75</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</si>
  <si>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</si>
  <si>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</si>
  <si>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</si>
  <si>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</si>
  <si>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0,62</t>
  </si>
  <si>
    <t>REMOÇÃO DE LOUÇAS, DE FORMA MANUAL, SEM REAPROVEITAMENTO. AF_12/2017</t>
  </si>
  <si>
    <t>15,55</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</si>
  <si>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</si>
  <si>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</si>
  <si>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</si>
  <si>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</si>
  <si>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181,59</t>
  </si>
  <si>
    <t>LOCAÇÃO DE PONTO PARA REFERÊNCIA TOPOGRÁFICA. AF_10/2018</t>
  </si>
  <si>
    <t>LOCACAO CONVENCIONAL DE OBRA, UTILIZANDO GABARITO DE TÁBUAS CORRIDAS PONTALETADAS A CADA 2,00M -  2 UTILIZAÇÕES. AF_10/2018</t>
  </si>
  <si>
    <t>75,88</t>
  </si>
  <si>
    <t>LOCAÇÃO COM CAVALETE COM ALTURA DE 1,00 M - 2 UTILIZAÇÕES. AF_10/2018</t>
  </si>
  <si>
    <t>208,49</t>
  </si>
  <si>
    <t>LOCAÇÃO COM CAVALETE COM ALTURA DE 0,50 M - 2 UTILIZAÇÕES. AF_10/2018</t>
  </si>
  <si>
    <t>137,61</t>
  </si>
  <si>
    <t>MARCAÇÃO DE PONTOS EM GABARITO OU CAVALETE. AF_10/2018</t>
  </si>
  <si>
    <t>3,25</t>
  </si>
  <si>
    <t>LOCAÇÃO DE REDE DE ÁGUA OU ESGOTO. AF_10/2018</t>
  </si>
  <si>
    <t>6,88</t>
  </si>
  <si>
    <t>LOCAÇÃO DE PAVIMENTAÇÃO. AF_10/2018</t>
  </si>
  <si>
    <t>0,45</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</si>
  <si>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</si>
  <si>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</si>
  <si>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</si>
  <si>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1,03</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</si>
  <si>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</si>
  <si>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</si>
  <si>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</si>
  <si>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</si>
  <si>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2,21</t>
  </si>
  <si>
    <t>TRANSPORTE COM CAMINHÃO BASCULANTE DE 10 M³, EM VIA URBANA EM REVESTIMENTO PRIMÁRIO (UNIDADE: TXKM). AF_07/2020</t>
  </si>
  <si>
    <t>1,92</t>
  </si>
  <si>
    <t>TRANSPORTE COM CAMINHÃO BASCULANTE DE 10 M³, EM VIA URBANA PAVIMENTADA, ADICIONAL PARA DMT EXCEDENTE A 30 KM (UNIDADE: TXKM). AF_07/2020</t>
  </si>
  <si>
    <t>TRANSPORTE COM CAMINHÃO BASCULANTE DE 14 M³, EM VIA URBANA EM LEITO NATURAL (UNIDADE: TXKM). AF_07/2020</t>
  </si>
  <si>
    <t>1,83</t>
  </si>
  <si>
    <t>TRANSPORTE COM CAMINHÃO BASCULANTE DE 14 M³, EM VIA URBANA EM REVESTIMENTO PRIMÁRIO (UNIDADE: TXKM). AF_07/2020</t>
  </si>
  <si>
    <t>TRANSPORTE COM CAMINHÃO BASCULANTE DE 14 M³, EM VIA URBANA PAVIMENTADA, ADICIONAL PARA DMT EXCEDENTE A 30 KM (UNIDADE: TXKM). AF_07/2020</t>
  </si>
  <si>
    <t>0,58</t>
  </si>
  <si>
    <t>TRANSPORTE COM CAMINHÃO BASCULANTE DE 18 M³, EM VIA URBANA EM LEITO NATURAL (UNIDADE: M3XKM). AF_07/2020</t>
  </si>
  <si>
    <t>2,32</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</si>
  <si>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</si>
  <si>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</si>
  <si>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</si>
  <si>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</si>
  <si>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1,35</t>
  </si>
  <si>
    <t>TRANSPORTE COM CAMINHÃO BASCULANTE DE 18 M³, EM VIA URBANA PAVIMENTADA, ADICIONAL PARA DMT EXCEDENTE A 30 KM (UNIDADE: TXKM). AF_07/2020</t>
  </si>
  <si>
    <t>TRANSPORTE COM CAMINHÃO BASCULANTE DE 10 M³, EM VIA URBANA PAVIMENTADA, DMT ATÉ 30 KM (UNIDADE: M3XKM). AF_07/2020</t>
  </si>
  <si>
    <t>2,62</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</si>
  <si>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</si>
  <si>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</si>
  <si>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</si>
  <si>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1,76</t>
  </si>
  <si>
    <t>TRANSPORTE COM CAMINHÃO BASCULANTE DE 14 M³, EM VIA URBANA PAVIMENTADA, DMT ATÉ 30 KM (UNIDADE: TXKM). AF_07/2020</t>
  </si>
  <si>
    <t>1,47</t>
  </si>
  <si>
    <t>TRANSPORTE COM CAMINHÃO BASCULANTE DE 18 M³, EM VIA URBANA PAVIMENTADA, DMT ATÉ 30 KM (UNIDADE: TXKM). AF_07/2020</t>
  </si>
  <si>
    <t>1,23</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</si>
  <si>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</si>
  <si>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</si>
  <si>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</si>
  <si>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</si>
  <si>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</si>
  <si>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</si>
  <si>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</si>
  <si>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6,58</t>
  </si>
  <si>
    <t>TRANSPORTE COM CAMINHÃO BASCULANTE DE 18 M³, EM VIA INTERNA (DENTRO DO CANTEIRO - UNIDADE: M3XKM). AF_07/2020</t>
  </si>
  <si>
    <t>5,56</t>
  </si>
  <si>
    <t>TRANSPORTE COM CAMINHÃO BASCULANTE DE 6 M³, EM VIA INTERNA (DENTRO DO CANTEIRO - UNIDADE: TXKM). AF_07/2020</t>
  </si>
  <si>
    <t>6,61</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</si>
  <si>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</si>
  <si>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</si>
  <si>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</si>
  <si>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</si>
  <si>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3,03</t>
  </si>
  <si>
    <t>TRANSPORTE COM CAMINHÃO CARROCERIA 9T, EM VIA URBANA EM REVESTIMENTO PRIMÁRIO (UNIDADE: TXKM). AF_07/2020</t>
  </si>
  <si>
    <t>2,61</t>
  </si>
  <si>
    <t>TRANSPORTE COM CAMINHÃO CARROCERIA 9T, EM VIA URBANA PAVIMENTADA, DMT ATÉ 30KM (UNIDADE: TXKM). AF_07/2020</t>
  </si>
  <si>
    <t>TRANSPORTE COM CAMINHÃO CARROCERIA 9T, EM VIA URBANA PAVIMENTADA, ADICIONAL PARA DMT EXCEDENTE A 30 KM (UNIDADE: TXKM). AF_07/2020</t>
  </si>
  <si>
    <t>0,96</t>
  </si>
  <si>
    <t>TRANSPORTE COM CAMINHÃO CARROCERIA 9T, EM VIA INTERNA (DENTRO DO CANTEIRO - UNIDADE: TXKM). AF_07/2020</t>
  </si>
  <si>
    <t>TRANSPORTE COM CAMINHÃO CARROCERIA COM GUINDAUTO (MUNCK),  MOMENTO MÁXIMO DE CARGA 11,7 TM, EM VIA URBANA EM LEITO NATURAL (UNIDADE: TXKM). AF_07/2020</t>
  </si>
  <si>
    <t>3,75</t>
  </si>
  <si>
    <t>TRANSPORTE COM CAMINHÃO CARROCERIA COM GUINDAUTO (MUNCK),  MOMENTO MÁXIMO DE CARGA 11,7 TM, EM VIA URBANA EM REVESTIMENTO PRIMÁRIO (UNIDADE: TXKM). AF_07/2020</t>
  </si>
  <si>
    <t>3,24</t>
  </si>
  <si>
    <t>TRANSPORTE COM CAMINHÃO CARROCERIA COM GUINDAUTO (MUNCK),  MOMENTO MÁXIMO DE CARGA 11,7 TM, EM VIA URBANA PAVIMENTADA, DMT ATÉ 30KM (UNIDADE: TXKM). AF_07/2020</t>
  </si>
  <si>
    <t>2,99</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</si>
  <si>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</si>
  <si>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</si>
  <si>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8,94</t>
  </si>
  <si>
    <t>TRANSPORTE COM CAMINHÃO PIPA DE 6 M³, EM VIA URBANA EM LEITO NATURAL (UNIDADE: M3XKM). AF_07/2020</t>
  </si>
  <si>
    <t>TRANSPORTE COM CAMINHÃO PIPA DE 6 M³, EM VIA URBANA EM REVESTIMENTO PRIMÁRIO (UNIDADE: M3XKM). AF_07/2020</t>
  </si>
  <si>
    <t>4,45</t>
  </si>
  <si>
    <t>TRANSPORTE COM CAMINHÃO PIPA DE 6 M³, EM VIA URBANA PAVIMENTADA, DMT ATÉ 30KM (UNIDADE: M3XKM). AF_07/2020</t>
  </si>
  <si>
    <t>4,08</t>
  </si>
  <si>
    <t>TRANSPORTE COM CAMINHÃO PIPA DE 6 M³, EM VIA URBANA PAVIMENTADA, ADICIONAL PARA DMT EXCEDENTE A 30 KM (UNIDADE: M3XKM). AF_07/2020</t>
  </si>
  <si>
    <t>1,63</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</si>
  <si>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</si>
  <si>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</si>
  <si>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</si>
  <si>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</si>
  <si>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2,96</t>
  </si>
  <si>
    <t>TRANSPORTE COM CAMINHÃO PIPA DE 10 M³, EM VIA URBANA PAVIMENTADA, ADICIONAL PARA DMT EXCEDENTE A 30 KM (UNIDADE: M3XKM). AF_07/2020</t>
  </si>
  <si>
    <t>TRANSPORTE COM CAMINHÃO PIPA DE 10 M³, EM VIA INTERNA (DENTRO DO CANTEIRO - UNIDADE: M3XKM). AF_07/2020</t>
  </si>
  <si>
    <t>8,99</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</si>
  <si>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</si>
  <si>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</si>
  <si>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9,51</t>
  </si>
  <si>
    <t>CARGA, MANOBRA E DESCARGA DE SOLOS E MATERIAIS GRANULARES EM CAMINHÃO BASCULANTE 14 M³ - CARGA COM PÁ CARREGADEIRA (CAÇAMBA DE 1,7 A 2,8 M³ / 128 HP) E DESCARGA LIVRE (UNIDADE: M3). AF_07/2020</t>
  </si>
  <si>
    <t>9,15</t>
  </si>
  <si>
    <t>TRANSPORTE COM CAMINHÃO TANQUE DE TRANSPORTE DE MATERIAL ASFÁLTICO DE 30000 L, EM VIA URBANA EM  LEITO NATURAL (UNIDADE: TXKM). AF_07/2020</t>
  </si>
  <si>
    <t>1,74</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</si>
  <si>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</si>
  <si>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</si>
  <si>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2,30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</si>
  <si>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</si>
  <si>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</si>
  <si>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</si>
  <si>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</si>
  <si>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1,82</t>
  </si>
  <si>
    <t>TRANSPORTE COM CAMINHÃO TANQUE DE TRANSPORTE DE MATERIAL ASFÁLTICO DE 20000 L, EM VIA URBANA PAVIMENTADA, ADICIONAL PARA DMT EXCEDENTE A 30 KM (UNIDADE: TXKM). AF_07/2020</t>
  </si>
  <si>
    <t>0,73</t>
  </si>
  <si>
    <t>CARGA, MANOBRA E DESCARGA MANUAL DE TUBOS PLÁSTICOS, DN MENOR OU IGUAL A 100 MM, EM CAMINHÃO CARROCERIA 9T. AF_07/2020</t>
  </si>
  <si>
    <t>646,32</t>
  </si>
  <si>
    <t>CARGA, MANOBRA E DESCARGA MANUAL DE TUBOS PLÁSTICOS, DN 200 MM, EM CAMINHÃO CARROCERIA 9T. AF_07/2020</t>
  </si>
  <si>
    <t>188,30</t>
  </si>
  <si>
    <t>CARGA, MANOBRA E DESCARGA MANUAL DE TUBOS PLÁSTICOS, DN 150 MM, EM CAMINHÃO CARROCERIA 9T. AF_06/2021</t>
  </si>
  <si>
    <t>CARGA, MANOBRA E DESCARGA DE SOLOS E MATERIAIS GRANULARES EM CAMINHÃO BASCULANTE 18 M³ - CARGA COM PÁ CARREGADEIRA (CAÇAMBA DE 1,7 A 2,8 M³ / 128 HP) E DESCARGA LIVRE (UNIDADE: M3). AF_07/2020</t>
  </si>
  <si>
    <t>8,89</t>
  </si>
  <si>
    <t>CARGA, MANOBRA E DESCARGA DE SOLOS E MATERIAIS GRANULARES EM CAMINHÃO BASCULANTE 6 M³ - CARGA COM ESCAVADEIRA HIDRÁULICA (CAÇAMBA DE 1,20 M³ / 155 HP) E DESCARGA LIVRE (UNIDADE: M3). AF_07/2020</t>
  </si>
  <si>
    <t>8,74</t>
  </si>
  <si>
    <t>CARGA, MANOBRA E DESCARGA DE SOLOS E MATERIAIS GRANULARES EM CAMINHÃO BASCULANTE 10 M³ - CARGA COM ESCAVADEIRA HIDRÁULICA (CAÇAMBA DE 1,20 M³ / 155 HP) E DESCARGA LIVRE (UNIDADE: M3). AF_07/2020</t>
  </si>
  <si>
    <t>7,56</t>
  </si>
  <si>
    <t>CARGA, MANOBRA E DESCARGA DE SOLOS E MATERIAIS GRANULARES EM CAMINHÃO BASCULANTE 14 M³ - CARGA COM ESCAVADEIRA HIDRÁULICA (CAÇAMBA DE 1,20 M³ / 155 HP) E DESCARGA LIVRE (UNIDADE: M3). AF_07/2020</t>
  </si>
  <si>
    <t>6,93</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</si>
  <si>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</si>
  <si>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</si>
  <si>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</si>
  <si>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9,76</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</si>
  <si>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</si>
  <si>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</si>
  <si>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9,11</t>
  </si>
  <si>
    <t>CARGA DE MISTURA ASFÁLTICA EM CAMINHÃO BASCULANTE 6 M³ (UNIDADE: M3). AF_07/2020</t>
  </si>
  <si>
    <t>8,52</t>
  </si>
  <si>
    <t>CARGA DE MISTURA ASFÁLTICA EM CAMINHÃO BASCULANTE 10 M³ (UNIDADE: M3). AF_07/2020</t>
  </si>
  <si>
    <t>9,67</t>
  </si>
  <si>
    <t>CARGA DE MISTURA ASFÁLTICA EM CAMINHÃO BASCULANTE 14 M³ (UNIDADE: M3). AF_07/2020</t>
  </si>
  <si>
    <t>10,52</t>
  </si>
  <si>
    <t>CARGA DE MISTURA ASFÁLTICA EM CAMINHÃO BASCULANTE 18 M³ (UNIDADE: M3). AF_07/2020</t>
  </si>
  <si>
    <t>11,01</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</si>
  <si>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</si>
  <si>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</si>
  <si>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6,34</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</si>
  <si>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</si>
  <si>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</si>
  <si>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5,92</t>
  </si>
  <si>
    <t>CARGA, MANOBRA E DESCARGA DE SOLOS E MATERIAIS GRANULARES EM CAMINHÃO BASCULANTE 6 M³ - CARGA COM ESCAVADEIRA HIDRÁULICA (CAÇAMBA DE 1,20 M³ / 155 HP) E DESCARGA LIVRE (UNIDADE: T). AF_07/2020</t>
  </si>
  <si>
    <t>5,82</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</si>
  <si>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</si>
  <si>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</si>
  <si>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</si>
  <si>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4,31</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</si>
  <si>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</si>
  <si>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</si>
  <si>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</si>
  <si>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</si>
  <si>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</si>
  <si>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5,68</t>
  </si>
  <si>
    <t>CARGA DE MISTURA ASFÁLTICA EM CAMINHÃO BASCULANTE 10 M³ (UNIDADE: T). AF_07/2020</t>
  </si>
  <si>
    <t>6,44</t>
  </si>
  <si>
    <t>CARGA DE MISTURA ASFÁLTICA EM CAMINHÃO BASCULANTE 14 M³ (UNIDADE: T). AF_07/2020</t>
  </si>
  <si>
    <t>CARGA DE MISTURA ASFÁLTICA EM CAMINHÃO BASCULANTE 18 M³ (UNIDADE: T). AF_07/2020</t>
  </si>
  <si>
    <t>CARGA, MANOBRA E DESCARGA DE ÁGUA EM CAMINHÃO PIPA 6 M³. AF_07/2020</t>
  </si>
  <si>
    <t>19,52</t>
  </si>
  <si>
    <t>CARGA, MANOBRA E DESCARGA DE ÁGUA EM CAMINHÃO PIPA 10 M³. AF_07/2020</t>
  </si>
  <si>
    <t>CARGA DE ÁGUA EM CAMINHÃO PIPA 6 M³. AF_07/2020</t>
  </si>
  <si>
    <t>5,66</t>
  </si>
  <si>
    <t>CARGA DE ÁGUA EM CAMINHÃO PIPA 10 M³. AF_07/2020</t>
  </si>
  <si>
    <t>5,65</t>
  </si>
  <si>
    <t>CARGA, MANOBRA E DESCARGA DE POSTE DE CONCRETO EM CAMINHÃO CARROCERIA COM GUINDAUTO (MUNCK) 11,7 TM. AF_07/2020</t>
  </si>
  <si>
    <t>45,27</t>
  </si>
  <si>
    <t>CARGA, MANOBRA E DESCARGA DE PERFIL METÁLICO EM CAMINHÃO CARROCERIA COM GUINDAUTO (MUNCK) 11,7 TM. AF_07/2020</t>
  </si>
  <si>
    <t>28,51</t>
  </si>
  <si>
    <t>CARGA, MANOBRA E DESCARGA DE TUBOS DE CONCRETO, DN MENOR OU IGUAL A 300 MM, EM CAMINHÃO CARROCERIA COM GUINDAUTO (MUNCK) 11,7 TM. AF_07/2020</t>
  </si>
  <si>
    <t>49,07</t>
  </si>
  <si>
    <t>CARGA, MANOBRA E DESCARGA DE TUBOS DE CONCRETO, DN 400 MM, EM CAMINHÃO CARROCERIA COM GUINDAUTO (MUNCK) 11,7 TM. AF_07/2020</t>
  </si>
  <si>
    <t>44,95</t>
  </si>
  <si>
    <t>CARGA, MANOBRA E DESCARGA DE TUBOS DE CONCRETO, DN 500 MM, EM CAMINHÃO CARROCERIA COM GUINDAUTO (MUNCK) 11,7 TM. AF_07/2020</t>
  </si>
  <si>
    <t>36,94</t>
  </si>
  <si>
    <t>CARGA, MANOBRA E DESCARGA DE TUBOS METÁLICOS, DN MENOR OU IGUAL A 150 MM, EM CAMINHÃO CARROCERIA COM GUINDAUTO (MUNCK) 11,7 TM. AF_07/2020</t>
  </si>
  <si>
    <t>42,75</t>
  </si>
  <si>
    <t>CARGA, MANOBRA E DESCARGA DE TUBOS METÁLICOS, DN 200 MM, EM CAMINHÃO CARROCERIA COM GUINDAUTO (MUNCK) 11,7 TM. AF_07/2020</t>
  </si>
  <si>
    <t>32,41</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</si>
  <si>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</si>
  <si>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</si>
  <si>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</si>
  <si>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37,80</t>
  </si>
  <si>
    <t>CARGA, MANOBRA E DESCARGA DE TUBOS DE CONCRETO, DN 800 MM, EM CAMINHÃO CARROCERIA COM GUINDAUTO (MUNCK) 11,7 TM. AF_07/2020</t>
  </si>
  <si>
    <t>28,90</t>
  </si>
  <si>
    <t>CARGA, MANOBRA E DESCARGA DE TUBOS DE CONCRETO, DN 900 MM, EM CAMINHÃO CARROCERIA COM GUINDAUTO (MUNCK) 11,7 TM. AF_07/2020</t>
  </si>
  <si>
    <t>23,51</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</si>
  <si>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</si>
  <si>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</si>
  <si>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</si>
  <si>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40,27</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</si>
  <si>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</si>
  <si>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</si>
  <si>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</si>
  <si>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21,35</t>
  </si>
  <si>
    <t>CARGA, MANOBRA E DESCARGA DE TUBOS METÁLICOS, DN 600 MM, EM CAMINHÃO CARROCERIA COM GUINDAUTO (MUNCK) 11,7 TM. AF_07/2020</t>
  </si>
  <si>
    <t>30,73</t>
  </si>
  <si>
    <t>CARGA, MANOBRA E DESCARGA DE TUBOS METÁLICOS, DN 700 MM, EM CAMINHÃO CARROCERIA COM GUINDAUTO (MUNCK) 11,7 TM. AF_07/2020</t>
  </si>
  <si>
    <t>22,00</t>
  </si>
  <si>
    <t>CARGA, MANOBRA E DESCARGA DE TUBOS METÁLICOS, DN 800 MM, EM CAMINHÃO CARROCERIA COM GUINDAUTO (MUNCK) 11,7 TM. AF_07/2020</t>
  </si>
  <si>
    <t>CARGA, MANOBRA E DESCARGA DE TUBOS METÁLICOS, DN 900 MM, EM CAMINHÃO CARROCERIA COM GUINDAUTO (MUNCK) 11,7 TM. AF_07/2020</t>
  </si>
  <si>
    <t>17,40</t>
  </si>
  <si>
    <t>CARGA, MANOBRA E DESCARGA DE TUBOS METÁLICOS, DN 1000 MM, EM CAMINHÃO CARROCERIA COM GUINDAUTO (MUNCK) 11,7 TM. AF_07/2020</t>
  </si>
  <si>
    <t>14,24</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</si>
  <si>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</si>
  <si>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</si>
  <si>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</si>
  <si>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52,02</t>
  </si>
  <si>
    <t>CARGA, MANOBRA E DESCARGA DE TUBOS PLÁSTICOS, DN 400 MM, EM CAMINHÃO CARROCERIA COM GUINDAUTO (MUNCK) 11,7 TM. AF_07/2020</t>
  </si>
  <si>
    <t>38,89</t>
  </si>
  <si>
    <t>CARGA, MANOBRA E DESCARGA DE TUBOS PLÁSTICOS, DN 500 MM, EM CAMINHÃO CARROCERIA COM GUINDAUTO (MUNCK) 11,7 TM. AF_07/2020</t>
  </si>
  <si>
    <t>40,36</t>
  </si>
  <si>
    <t>CARGA, MANOBRA E DESCARGA DE TUBOS PLÁSTICOS, DN 600 MM, EM CAMINHÃO CARROCERIA COM GUINDAUTO (MUNCK) 11,7 TM. AF_07/2020</t>
  </si>
  <si>
    <t>209,15</t>
  </si>
  <si>
    <t>CARGA, MANOBRA E DESCARGA DE TUBOS PLÁSTICOS, DN 750 MM, EM CAMINHÃO CARROCERIA COM GUINDAUTO (MUNCK) 11,7 TM. AF_07/2020</t>
  </si>
  <si>
    <t>160,55</t>
  </si>
  <si>
    <t>CARGA, MANOBRA E DESCARGA DE TUBOS PLÁSTICOS, DN 900 MM, EM CAMINHÃO CARROCERIA COM GUINDAUTO (MUNCK) 11,7 TM. AF_07/2020</t>
  </si>
  <si>
    <t>144,62</t>
  </si>
  <si>
    <t>CARGA, MANOBRA E DESCARGA DE TUBOS PLÁSTICOS, DN 1000 MM, EM CAMINHÃO CARROCERIA COM GUINDAUTO (MUNCK) 11,7 TM. AF_07/2020</t>
  </si>
  <si>
    <t>105,89</t>
  </si>
  <si>
    <t>CARGA, MANOBRA E DESCARGA DE TUBOS PLÁSTICOS, DN 1200 MM, EM CAMINHÃO CARROCERIA COM GUINDAUTO (MUNCK) 11,7 TM. AF_07/2020</t>
  </si>
  <si>
    <t>91,62</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</si>
  <si>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</si>
  <si>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</si>
  <si>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78,44</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</si>
  <si>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</si>
  <si>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</si>
  <si>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77,95</t>
  </si>
  <si>
    <t>CERCA COM MOURÕES DE CONCRETO, RETO, H=2,30 M, ESPAÇAMENTO DE 2,5 M, CRAVADOS 0,5 M, COM 4 FIOS DE ARAME FARPADO Nº 14 CLASSE 250 - FORNECIMENTO E INSTALAÇÃO. AF_05/2020</t>
  </si>
  <si>
    <t>80,62</t>
  </si>
  <si>
    <t>CERCA COM MOURÕES DE CONCRETO, RETO, H=2,30 M, ESPAÇAMENTO DE 2,5 M, CRAVADOS 0,5 M, COM 4 FIOS DE ARAME DE AÇO OVALADO 15X17 - FORNECIMENTO E INSTALAÇÃO. AF_05/2020</t>
  </si>
  <si>
    <t>71,37</t>
  </si>
  <si>
    <t>CERCA COM MOURÕES DE CONCRETO, RETO, H=2,30 M, ESPAÇAMENTO DE 2,5 M, CRAVADOS 0,5 M, COM 4 FIOS DE ARAME MISTO - FORNECIMENTO E INSTALAÇÃO. AF_05/2020</t>
  </si>
  <si>
    <t>71,86</t>
  </si>
  <si>
    <t>CERCA COM MOURÕES DE CONCRETO, SEÇÃO "T" PONTA INCLINADA, 10X10 CM, ESPAÇAMENTO DE 2,5 M, CRAVADOS 0,5 M, COM 11 FIOS DE ARAME FARPADO Nº 14 - FORNECIMENTO E INSTALAÇÃO. AF_05/2020</t>
  </si>
  <si>
    <t>143,87</t>
  </si>
  <si>
    <t>CERCA COM MOURÕES DE CONCRETO, SEÇÃO "T" PONTA INCLINADA, 10X10 CM, ESPAÇAMENTO DE 2,5 M, CRAVADOS 0,5 M, COM 11 FIOS DE ARAME DE AÇO OVALADO 15X17 - FORNECIMENTO E INSTALAÇÃO. AF_05/2020</t>
  </si>
  <si>
    <t>110,19</t>
  </si>
  <si>
    <t>CERCA COM MOURÕES DE CONCRETO, SEÇÃO "T" PONTA INCLINADA, 10X10CM, ESPAÇAMENTO DE 2,5M, CRAVADOS 0,5M, COM 11 FIOS DE ARAME MISTO - FORNECIMENTO E INSTALAÇÃO. AF_05/2020</t>
  </si>
  <si>
    <t>111,42</t>
  </si>
  <si>
    <t>CERCA COM MOURÕES DE MADEIRA, 7,5X7,5 CM, ESPAÇAMENTO DE 2,5 M, ALTURA LIVRE DE 2 M, CRAVADOS 0,5 M, COM 4 FIOS DE ARAME FARPADO Nº 14 CLASSE 250 - FORNECIMENTO E INSTALAÇÃO. AF_05/2020</t>
  </si>
  <si>
    <t>78,69</t>
  </si>
  <si>
    <t>CERCA COM MOURÕES DE MADEIRA, 7,5X7,5 CM, ESPAÇAMENTO DE 2,5 M, ALTURA LIVRE DE 2 M, CRAVADOS 0,5 M, COM 8 FIOS DE ARAME FARPADO Nº 14 CLASSE 250 - FORNECIMENTO E INSTALAÇÃO. AF_05/2020</t>
  </si>
  <si>
    <t>96,11</t>
  </si>
  <si>
    <t>CERCA COM MOURÕES DE MADEIRA ROLIÇA, DIÂMETRO 11 CM, ESPAÇAMENTO DE 2,5 M, ALTURA LIVRE DE 1,7 M, CRAVADOS 0,5 M, COM 5 FIOS DE ARAME FARPADO Nº 14 CLASSE 250 - FORNECIMENTO E INSTALAÇÃO. AF_05/2020</t>
  </si>
  <si>
    <t>51,58</t>
  </si>
  <si>
    <t>CERCA COM MOURÕES DE MADEIRA ROLIÇA, DIÂMETRO 11 CM, ESPAÇAMENTO DE 2,5 M, ALTURA LIVRE DE 1,7 M, CRAVADOS 0,5 M, COM 5 FIOS DE ARAME DE AÇO OVALADO 15X17 - FORNECIMENTO E INSTALAÇÃO. AF_05/2020</t>
  </si>
  <si>
    <t>50,35</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</si>
  <si>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</si>
  <si>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</si>
  <si>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</si>
  <si>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</si>
  <si>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192,64</t>
  </si>
  <si>
    <t>ALAMBRADO PARA QUADRA POLIESPORTIVA, ESTRUTURADO POR TUBOS DE ACO GALVANIZADO, (MONTANTES COM DIAMETRO 2", TRAVESSAS E ESCORAS COM DIÂMETRO 1 ¼), COM TELA DE ARAME GALVANIZADO, FIO 10 BWG E MALHA QUADRADA 5X5CM (EXCETO MURETA). AF_03/2021</t>
  </si>
  <si>
    <t>218,57</t>
  </si>
  <si>
    <t>PLANTIO DE ARBUSTO OU  CERCA VIVA. AF_05/2018</t>
  </si>
  <si>
    <t>21,28</t>
  </si>
  <si>
    <t>PLANTIO DE ÁRVORE ORNAMENTAL COM ALTURA DE MUDA MENOR OU IGUAL A 2,00 M. AF_05/2018</t>
  </si>
  <si>
    <t>46,06</t>
  </si>
  <si>
    <t>PLANTIO DE ÁRVORE ORNAMENTAL COM ALTURA DE MUDA MAIOR QUE 2,00 M E MENOR OU IGUAL A 4,00 M. AF_05/2018</t>
  </si>
  <si>
    <t>79,14</t>
  </si>
  <si>
    <t>PLANTIO DE PALMEIRA COM ALTURA DE MUDA MENOR OU IGUAL A 2,00 M. AF_05/2018</t>
  </si>
  <si>
    <t>371,40</t>
  </si>
  <si>
    <t>REVOLVIMENTO E LIMPEZA MANUAL DE SOLO. AF_05/2018</t>
  </si>
  <si>
    <t>2,58</t>
  </si>
  <si>
    <t>APLICAÇÃO DE ADUBO EM SOLO. AF_05/2018</t>
  </si>
  <si>
    <t>6,25</t>
  </si>
  <si>
    <t>APLICAÇÃO DE CALCÁRIO PARA CORREÇÃO DO PH DO SOLO. AF_05/2018</t>
  </si>
  <si>
    <t>ALAMBRADO EM MOURÕES DE CONCRETO, COM TELA DE ARAME GALVANIZADO (INCLUSIVE MURETA EM CONCRETO). AF_05/2018</t>
  </si>
  <si>
    <t>196,80</t>
  </si>
  <si>
    <t>LIMPEZA MANUAL DE VEGETAÇÃO EM TERRENO COM ENXADA.AF_05/2018</t>
  </si>
  <si>
    <t>PLANTIO DE GRAMA EM PAVIMENTO CONCREGRAMA. AF_05/2018</t>
  </si>
  <si>
    <t>25,79</t>
  </si>
  <si>
    <t>PLANTIO DE GRAMA BATATAIS EM PLACAS. AF_05/2018</t>
  </si>
  <si>
    <t>PLANTIO DE FORRAÇÃO. AF_05/2018</t>
  </si>
  <si>
    <t>32,19</t>
  </si>
  <si>
    <t>PLANTIO DE GRAMA ESMERALDA OU SÃO CARLOS OU CURITIBANA, EM PLACAS. AF_05/2022</t>
  </si>
  <si>
    <t>22,33</t>
  </si>
  <si>
    <t>INSTALAÇÃO DE ESQUI TRIPLO, EM TUBO DE AÇO CARBONO - EQUIPAMENTO DE GINÁSTICA PARA ACADEMIA AO AR LIVRE / ACADEMIA DA TERCEIRA IDADE - ATI, INSTALADO SOBRE PISO DE CONCRETO EXISTENTE. AF_10/2021</t>
  </si>
  <si>
    <t>6.186,56</t>
  </si>
  <si>
    <t>INSTALAÇÃO DE MULTIEXERCITADOR COM SEIS FUNÇÕES, EM TUBO DE AÇO CARBONO - EQUIPAMENTO DE GINÁSTICA PARA ACADEMIA AO AR LIVRE / ACADEMIA DA TERCEIRA IDADE - ATI, INSTALADO SOBRE PISO DE CONCRETO EXISTENTE. AF_10/2021</t>
  </si>
  <si>
    <t>6.500,36</t>
  </si>
  <si>
    <t>INSTALAÇÃO DE SIMULADOR DE CAMINHADA TRIPLO, EM TUBO DE AÇO CARBONO - EQUIPAMENTO DE GINÁSTICA PARA ACADEMIA AO AR LIVRE / ACADEMIA DA TERCEIRA IDADE - ATI, INSTALADO SOBRE PISO DE CONCRETO EXISTENTE. AF_10/2021</t>
  </si>
  <si>
    <t>4.899,62</t>
  </si>
  <si>
    <t>INSTALAÇÃO DE SIMULADOR DE CAVALGADA TRIPLO, EM TUBO DE AÇO CARBONO - EQUIPAMENTO DE GINÁSTICA PARA ACADEMIA AO AR LIVRE / ACADEMIA DA TERCEIRA IDADE - ATI, INSTALADO SOBRE PISO DE CONCRETO EXISTENTE. AF_10/2021</t>
  </si>
  <si>
    <t>5.260,33</t>
  </si>
  <si>
    <t>INSTALAÇÃO DE SIMULADOR DE REMO INDIVIDUAL, EM TUBO DE AÇO CARBONO - EQUIPAMENTO DE GINÁSTICA PARA ACADEMIA AO AR LIVRE / ACADEMIA DA TERCEIRA IDADE - ATI, INSTALADO SOBRE PISO DE CONCRETO EXISTENTE. AF_10/2021</t>
  </si>
  <si>
    <t>2.640,20</t>
  </si>
  <si>
    <t>INSTALAÇÃO DE PRESSÃO DE PERNAS TRIPLO, EM TUBO DE AÇO CARBONO - EQUIPAMENTO DE GINÁSTICA PARA ACADEMIA AO AR LIVRE / ACADEMIA DA TERCEIRA IDADE - ATI, INSTALADO SOBRE SOLO. AF_10/2021</t>
  </si>
  <si>
    <t>4.104,88</t>
  </si>
  <si>
    <t>INSTALAÇÃO DE ALONGADOR COM TRÊS ALTURAS, EM TUBO DE AÇO CARBONO - EQUIPAMENTO DE GINASTICA PARA ACADEMIA AO AR LIVRE / ACADEMIA DA TERCEIRA IDADE - ATI, INSTALADO SOBRE SOLO. AF_10/2021</t>
  </si>
  <si>
    <t>2.397,88</t>
  </si>
  <si>
    <t>INSTALAÇÃO DE ROTAÇÃO DIAGONAL DUPLA, APARELHO TRIPLO, EM TUBO DE AÇO CARBONO - EQUIPAMENTO DE GINÁSTICA PARA ACADEMIA AO AR LIVRE / ACADEMIA DA TERCEIRA IDADE - ATI, INSTALADO SOBRE SOLO. AF_10/2021</t>
  </si>
  <si>
    <t>2.551,52</t>
  </si>
  <si>
    <t>INSTALAÇÃO DE ROTAÇÃO VERTICAL DUPLO, EM TUBO DE AÇO CARBONO - EQUIPAMENTO DE GINÁSTICA PARA ACADEMIA AO AR LIVRE / ACADEMIA DA TERCEIRA IDADE - ATI, INSTALADO SOBRE SOLO. AF_10/2021</t>
  </si>
  <si>
    <t>1.970,25</t>
  </si>
  <si>
    <t>INSTALAÇÃO DE SURF DUPLO, EM TUBO DE AÇO CARBONO - EQUIPAMENTO DE GINÁSTICA PARA ACADEMIA AO AR LIVRE / ACADEMIA DA TERCEIRA IDADE - ATI, INSTALADO SOBRE SOLO. AF_10/2021</t>
  </si>
  <si>
    <t>2.828,22</t>
  </si>
  <si>
    <t>INSTALAÇÃO DE PLACA ORIENTATIVA SOBRE EXERCÍCIOS, 2,00M X 1,00M, EM TUBO DE AÇO CARBONO - PARA ACADEMIA AO AR LIVRE / ACADEMIA DA TERCEIRA IDADE - ATI, INSTALADO SOBRE SOLO. AF_10/2021</t>
  </si>
  <si>
    <t>2.212,62</t>
  </si>
  <si>
    <t>INSTALAÇÃO DE PRESSÃO DE PERNAS TRIPLO, EM TUBO DE AÇO CARBONO - EQUIPAMENTO DE GINÁSTICA PARA ACADEMIA AO AR LIVRE / ACADEMIA DA TERCEIRA IDADE - ATI, INSTALADO SOBRE PISO DE CONCRETO EXISTENTE. AF_10/2021</t>
  </si>
  <si>
    <t>4.128,23</t>
  </si>
  <si>
    <t>INSTALAÇÃO DE ALONGADOR COM TRÊS ALTURAS, EM TUBO DE AÇO CARBONO - EQUIPAMENTO DE GINÁSTICA PARA ACADEMIA AO AR LIVRE / ACADEMIA DA TERCEIRA IDADE - ATI, INSTALADO SOBRE PISO DE CONCRETO EXISTENTE. AF_10/2021</t>
  </si>
  <si>
    <t>2.421,22</t>
  </si>
  <si>
    <t>INSTALAÇÃO DE ROTAÇÃO DIAGONAL DUPLA, APARELHO TRIPLO, EM TUBO DE AÇO CARBONO - EQUIPAMENTO DE GINÁSTICA PARA ACADEMIA AO AR LIVRE / ACADEMIA DA TERCEIRA IDADE - ATI, INSTALADO SOBRE PISO DE CONCRETO EXISTENTE. AF_10/2021</t>
  </si>
  <si>
    <t>2.574,86</t>
  </si>
  <si>
    <t>INSTALAÇÃO DE ROTAÇÃO VERTICAL DUPLO, EM TUBO DE ACO CARBONO - EQUIPAMENTO DE GINASTICA PARA ACADEMIA AO AR LIVRE / ACADEMIA DA TERCEIRA IDADE - ATI, INSTALADO SOBRE PISO DE CONCRETO EXISTENTE. AF_10/2021</t>
  </si>
  <si>
    <t>1.993,59</t>
  </si>
  <si>
    <t>INSTALAÇÃO DE SURF DUPLO, EM TUBO DE AÇO CARBONO - EQUIPAMENTO DE GINÁSTICA PARA ACADEMIA AO AR LIVRE / ACADEMIA DA TERCEIRA IDADE - ATI, INSTALADO SOBRE PISO DE CONCRETO EXISTENTE. AF_10/2021</t>
  </si>
  <si>
    <t>2.851,56</t>
  </si>
  <si>
    <t>INSTALAÇÃO DE PLACA ORIENTATIVA SOBRE EXERCÍCIOS, 2,00M X 1,00M, EM TUBO DE AÇO CARBONO - PARA ACADEMIA AO AR LIVRE / ACADEMIA DA TERCEIRA IDADE - ATI, INSTALADO SOBRE PISO DE CONCRETO EXISTENTE. AF_10/2021</t>
  </si>
  <si>
    <t>2.348,75</t>
  </si>
  <si>
    <t>INSTALAÇÃO DE BANCO METÁLICO COM ENCOSTO, 1,60 M DE COMPRIMENTO, EM TUBO DE AÇO CARBONO COM PINTURA ELETROSTÁTICA, SOBRE PISO DE CONCRETO EXISTENTE. AF_11/2021</t>
  </si>
  <si>
    <t>1.258,92</t>
  </si>
  <si>
    <t>INSTALAÇÃO DE LIXEIRA METÁLICA DUPLA, CAPACIDADE DE 60 L, EM TUBO DE AÇO CARBONO E CESTOS EM CHAPA DE AÇO COM PINTURA ELETROSTÁTICA, SOBRE PISO DE CONCRETO EXISTENTE. AF_11/2021</t>
  </si>
  <si>
    <t>1.360,80</t>
  </si>
  <si>
    <t>INSTALAÇÃO DE LIXEIRA METÁLICA DUPLA, CAPACIDADE DE 60 L, EM TUBO DE AÇO CARBONO E CESTOS EM CHAPA DE AÇO COM PINTURA ELETROSTÁTICA, SOBRE SOLO. AF_11/2021</t>
  </si>
  <si>
    <t>1.295,91</t>
  </si>
  <si>
    <t>INSTALAÇÃO DE PERGOLADO DE MADEIRA, EM MAÇARANDUBA, ANGELIM OU EQUIVALENTE DA REGIÃO, FIXADO COM CONCRETO SOBRE PISO DE CONCRETO EXISTENTE. AF_11/2021</t>
  </si>
  <si>
    <t>382,42</t>
  </si>
  <si>
    <t>INSTALAÇÃO DE PERGOLADO DE MADEIRA, EM MAÇARANDUBA, ANGELIM OU EQUIVALENTE DA REGIÃO, FIXADO COM CONCRETO SOBRE SOLO. AF_11/2021</t>
  </si>
  <si>
    <t>371,59</t>
  </si>
  <si>
    <t>PAR DE TABELAS DE BASQUETE DE COMPENSADO NAVAL, COM AROS E REDES - FORNECIMENTO E INSTALAÇÃO. AF_03/2022</t>
  </si>
  <si>
    <t>3.848,66</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</si>
  <si>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</si>
  <si>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</si>
  <si>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98,33</t>
  </si>
  <si>
    <t>REMOÇÃO DE RAÍZES REMANESCENTES DE TRONCO DE ÁRVORE COM DIÂMETRO MAIOR OU IGUAL A 0,40 M E MENOR QUE 0,60 M.AF_05/2018</t>
  </si>
  <si>
    <t>211,68</t>
  </si>
  <si>
    <t>REMOÇÃO DE RAÍZES REMANESCENTES DE TRONCO DE ÁRVORE COM DIÂMETRO MAIOR OU IGUAL A 0,60 M.AF_05/2018</t>
  </si>
  <si>
    <t>309,55</t>
  </si>
  <si>
    <t>CORTE RASO E RECORTE DE ÁRVORE COM DIÂMETRO DE TRONCO MAIOR OU IGUAL A 0,20 M E MENOR QUE 0,40 M.AF_05/2018</t>
  </si>
  <si>
    <t>85,09</t>
  </si>
  <si>
    <t>CORTE RASO E RECORTE DE ÁRVORE COM DIÂMETRO DE TRONCO MAIOR OU IGUAL A 0,40 M E MENOR QUE 0,60 M.AF_05/2018</t>
  </si>
  <si>
    <t>151,57</t>
  </si>
  <si>
    <t>CORTE RASO E RECORTE DE ÁRVORE COM DIÂMETRO DE TRONCO MAIOR OU IGUAL A 0,60 M.AF_05/2018</t>
  </si>
  <si>
    <t>331,80</t>
  </si>
  <si>
    <t>PODA EM ALTURA DE ÁRVORE COM DIÂMETRO DE TRONCO MENOR QUE 0,20 M.AF_05/2018</t>
  </si>
  <si>
    <t>142,32</t>
  </si>
  <si>
    <t>PODA EM ALTURA DE ÁRVORE COM DIÂMETRO DE TRONCO MAIOR OU IGUAL A 0,20 M E MENOR QUE 0,40 M.AF_05/2018</t>
  </si>
  <si>
    <t>401,75</t>
  </si>
  <si>
    <t>PODA EM ALTURA DE ÁRVORE COM DIÂMETRO DE TRONCO MAIOR OU IGUAL A 0,40 M E MENOR QUE 0,60 M.AF_05/2018</t>
  </si>
  <si>
    <t>1.015,02</t>
  </si>
  <si>
    <t>PODA EM ALTURA DE ÁRVORE COM DIÂMETRO DE TRONCO MAIOR OU IGUAL A 0,60 M.AF_05/2018</t>
  </si>
  <si>
    <t>1.630,79</t>
  </si>
  <si>
    <t>AJUDANTE DE ARMADOR COM ENCARGOS COMPLEMENTARES</t>
  </si>
  <si>
    <t>AJUDANTE DE CARPINTEIRO COM ENCARGOS COMPLEMENTARES</t>
  </si>
  <si>
    <t>AJUDANTE DE ESTRUTURA METÁLICA COM ENCARGOS COMPLEMENTARES</t>
  </si>
  <si>
    <t>AJUDANTE DE OPERAÇÃO EM GERAL COM ENCARGOS COMPLEMENTARES</t>
  </si>
  <si>
    <t>29,69</t>
  </si>
  <si>
    <t>AJUDANTE DE PEDREIRO COM ENCARGOS COMPLEMENTARES</t>
  </si>
  <si>
    <t>AJUDANTE ESPECIALIZADO COM ENCARGOS COMPLEMENTARES</t>
  </si>
  <si>
    <t>ARMADOR COM ENCARGOS COMPLEMENTARES</t>
  </si>
  <si>
    <t>33,61</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</si>
  <si>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</si>
  <si>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</si>
  <si>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</si>
  <si>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</si>
  <si>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</si>
  <si>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</si>
  <si>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</si>
  <si>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</si>
  <si>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</si>
  <si>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</si>
  <si>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</si>
  <si>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33,81</t>
  </si>
  <si>
    <t>CADASTRISTA DE REDES DE AGUA E ESGOTO COM ENCARGOS COMPLEMENTARES</t>
  </si>
  <si>
    <t>CALCETEIRO COM ENCARGOS COMPLEMENTARES</t>
  </si>
  <si>
    <t>33,35</t>
  </si>
  <si>
    <t>CARPINTEIRO DE ESQUADRIA COM ENCARGOS COMPLEMENTARES</t>
  </si>
  <si>
    <t>CARPINTEIRO DE FORMAS COM ENCARGOS COMPLEMENTARES</t>
  </si>
  <si>
    <t>35,15</t>
  </si>
  <si>
    <t>CAVOUQUEIRO OU OPERADOR PERFURATRIZ/ROMPEDOR COM ENCARGOS COMPLEMENTARES</t>
  </si>
  <si>
    <t>ELETRICISTA COM ENCARGOS COMPLEMENTARES</t>
  </si>
  <si>
    <t>35,83</t>
  </si>
  <si>
    <t>ELETRICISTA INDUSTRIAL COM ENCARGOS COMPLEMENTARES</t>
  </si>
  <si>
    <t>ELETROTÉCNICO COM ENCARGOS COMPLEMENTARES</t>
  </si>
  <si>
    <t>39,77</t>
  </si>
  <si>
    <t>ENCANADOR OU BOMBEIRO HIDRÁULICO COM ENCARGOS COMPLEMENTARES</t>
  </si>
  <si>
    <t>35,38</t>
  </si>
  <si>
    <t>GESSEIRO COM ENCARGOS COMPLEMENTARES</t>
  </si>
  <si>
    <t>IMPERMEABILIZADOR COM ENCARGOS COMPLEMENTARES</t>
  </si>
  <si>
    <t>MACARIQUEIRO COM ENCARGOS COMPLEMENTARES</t>
  </si>
  <si>
    <t>38,32</t>
  </si>
  <si>
    <t>MARCENEIRO COM ENCARGOS COMPLEMENTARES</t>
  </si>
  <si>
    <t>MARMORISTA/GRANITEIRO COM ENCARGOS COMPLEMENTARES</t>
  </si>
  <si>
    <t>28,53</t>
  </si>
  <si>
    <t>MECÃNICO DE EQUIPAMENTOS PESADOS COM ENCARGOS COMPLEMENTARES</t>
  </si>
  <si>
    <t>MONTADOR (TUBO AÇO/EQUIPAMENTOS) COM ENCARGOS COMPLEMENTARES</t>
  </si>
  <si>
    <t>32,44</t>
  </si>
  <si>
    <t>MONTADOR DE ESTRUTURA METÁLICA COM ENCARGOS COMPLEMENTARES</t>
  </si>
  <si>
    <t>34,43</t>
  </si>
  <si>
    <t>MONTADOR ELETROMECÃNICO COM ENCARGOS COMPLEMENTARES</t>
  </si>
  <si>
    <t>43,78</t>
  </si>
  <si>
    <t>MOTORISTA DE BASCULANTE COM ENCARGOS COMPLEMENTARES</t>
  </si>
  <si>
    <t>50,87</t>
  </si>
  <si>
    <t>MOTORISTA DE CAMINHÃO COM ENCARGOS COMPLEMENTARES</t>
  </si>
  <si>
    <t>MOTORISTA DE CAMINHÃO E CARRETA COM ENCARGOS COMPLEMENTARES</t>
  </si>
  <si>
    <t>59,49</t>
  </si>
  <si>
    <t>MOTORISTA DE VEÍCULO LEVE COM ENCARGOS COMPLEMENTARES</t>
  </si>
  <si>
    <t>41,38</t>
  </si>
  <si>
    <t>MOTORISTA DE VEÍCULO PESADO COM ENCARGOS COMPLEMENTARES</t>
  </si>
  <si>
    <t>46,08</t>
  </si>
  <si>
    <t>MOTORISTA OPERADOR DE MUNCK COM ENCARGOS COMPLEMENTARES</t>
  </si>
  <si>
    <t>53,80</t>
  </si>
  <si>
    <t>NIVELADOR COM ENCARGOS COMPLEMENTARES</t>
  </si>
  <si>
    <t>OPERADOR DE BETONEIRA (CAMINHÃO) COM ENCARGOS COMPLEMENTARES</t>
  </si>
  <si>
    <t>30,72</t>
  </si>
  <si>
    <t>OPERADOR DE COMPRESSOR OU COMPRESSORISTA COM ENCARGOS COMPLEMENTARES</t>
  </si>
  <si>
    <t>OPERADOR DE DEMARCADORA DE FAIXAS COM ENCARGOS COMPLEMENTARES</t>
  </si>
  <si>
    <t>36,20</t>
  </si>
  <si>
    <t>OPERADOR DE ESCAVADEIRA COM ENCARGOS COMPLEMENTARES</t>
  </si>
  <si>
    <t>OPERADOR DE GUINCHO COM ENCARGOS COMPLEMENTARES</t>
  </si>
  <si>
    <t>37,96</t>
  </si>
  <si>
    <t>OPERADOR DE GUINDASTE COM ENCARGOS COMPLEMENTARES</t>
  </si>
  <si>
    <t>OPERADOR DE MÁQUINAS E EQUIPAMENTOS COM ENCARGOS COMPLEMENTARES</t>
  </si>
  <si>
    <t>38,65</t>
  </si>
  <si>
    <t>OPERADOR DE MARTELETE OU MARTELETEIRO COM ENCARGOS COMPLEMENTARES</t>
  </si>
  <si>
    <t>OPERADOR DE MOTO-ESCREIPER COM ENCARGOS COMPLEMENTARES</t>
  </si>
  <si>
    <t>36,69</t>
  </si>
  <si>
    <t>OPERADOR DE MOTONIVELADORA COM ENCARGOS COMPLEMENTARES</t>
  </si>
  <si>
    <t>43,43</t>
  </si>
  <si>
    <t>OPERADOR DE PÁ CARREGADEIRA COM ENCARGOS COMPLEMENTARES</t>
  </si>
  <si>
    <t>OPERADOR DE PAVIMENTADORA COM ENCARGOS COMPLEMENTARES</t>
  </si>
  <si>
    <t>OPERADOR DE ROLO COMPACTADOR COM ENCARGOS COMPLEMENTARES</t>
  </si>
  <si>
    <t>35,33</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</si>
  <si>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</si>
  <si>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</si>
  <si>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</si>
  <si>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</si>
  <si>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</si>
  <si>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</si>
  <si>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</si>
  <si>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33,71</t>
  </si>
  <si>
    <t>PINTOR PARA TINTA EPÓXI COM ENCARGOS COMPLEMENTARES</t>
  </si>
  <si>
    <t>POCEIRO COM ENCARGOS COMPLEMENTARES</t>
  </si>
  <si>
    <t>RASTELEIRO COM ENCARGOS COMPLEMENTARES</t>
  </si>
  <si>
    <t>27,66</t>
  </si>
  <si>
    <t>SERRALHEIRO COM ENCARGOS COMPLEMENTARES</t>
  </si>
  <si>
    <t>SERVENTE COM ENCARGOS COMPLEMENTARES</t>
  </si>
  <si>
    <t>27,12</t>
  </si>
  <si>
    <t>SOLDADOR COM ENCARGOS COMPLEMENTARES</t>
  </si>
  <si>
    <t>37,69</t>
  </si>
  <si>
    <t>SOLDADOR A (PARA SOLDA A SER TESTADA COM RAIOS "X") COM ENCARGOS COMPLEMENTARES</t>
  </si>
  <si>
    <t>63,49</t>
  </si>
  <si>
    <t>TAQUEADOR OU TAQUEIRO COM ENCARGOS COMPLEMENTARES</t>
  </si>
  <si>
    <t>37,22</t>
  </si>
  <si>
    <t>TÉCNICO DE LABORATÓRIO COM ENCARGOS COMPLEMENTARES</t>
  </si>
  <si>
    <t>TÉCNICO DE SONDAGEM COM ENCARGOS COMPLEMENTARES</t>
  </si>
  <si>
    <t>35,29</t>
  </si>
  <si>
    <t>TELHADISTA COM ENCARGOS COMPLEMENTARES</t>
  </si>
  <si>
    <t>34,83</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</si>
  <si>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</si>
  <si>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</si>
  <si>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</si>
  <si>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</si>
  <si>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</si>
  <si>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27,98</t>
  </si>
  <si>
    <t>DESENHISTA DETALHISTA COM ENCARGOS COMPLEMENTARES</t>
  </si>
  <si>
    <t>45,07</t>
  </si>
  <si>
    <t>ALMOXARIFE COM ENCARGOS COMPLEMENTARES</t>
  </si>
  <si>
    <t>32,75</t>
  </si>
  <si>
    <t>APONTADOR OU APROPRIADOR COM ENCARGOS COMPLEMENTARES</t>
  </si>
  <si>
    <t>ARQUITETO DE OBRA JUNIOR COM ENCARGOS COMPLEMENTARES</t>
  </si>
  <si>
    <t>87,63</t>
  </si>
  <si>
    <t>ARQUITETO DE OBRA PLENO COM ENCARGOS COMPLEMENTARES</t>
  </si>
  <si>
    <t>123,66</t>
  </si>
  <si>
    <t>ARQUITETO DE OBRA SENIOR COM ENCARGOS COMPLEMENTARES</t>
  </si>
  <si>
    <t>162,89</t>
  </si>
  <si>
    <t>AUXILIAR DE DESENHISTA COM ENCARGOS COMPLEMENTARES</t>
  </si>
  <si>
    <t>23,72</t>
  </si>
  <si>
    <t>AUXILIAR DE ESCRITORIO COM ENCARGOS COMPLEMENTARES</t>
  </si>
  <si>
    <t>DESENHISTA COPISTA COM ENCARGOS COMPLEMENTARES</t>
  </si>
  <si>
    <t>DESENHISTA PROJETISTA COM ENCARGOS COMPLEMENTARES</t>
  </si>
  <si>
    <t>ENCARREGADO GERAL COM ENCARGOS COMPLEMENTARES</t>
  </si>
  <si>
    <t>46,42</t>
  </si>
  <si>
    <t>ENGENHEIRO CIVIL DE OBRA JUNIOR COM ENCARGOS COMPLEMENTARES</t>
  </si>
  <si>
    <t>118,99</t>
  </si>
  <si>
    <t>ENGENHEIRO CIVIL DE OBRA PLENO COM ENCARGOS COMPLEMENTARES</t>
  </si>
  <si>
    <t>135,17</t>
  </si>
  <si>
    <t>ENGENHEIRO CIVIL DE OBRA SENIOR COM ENCARGOS COMPLEMENTARES</t>
  </si>
  <si>
    <t>184,06</t>
  </si>
  <si>
    <t>MESTRE DE OBRAS COM ENCARGOS COMPLEMENTARES</t>
  </si>
  <si>
    <t>62,84</t>
  </si>
  <si>
    <t>TOPOGRAFO COM ENCARGOS COMPLEMENTARES</t>
  </si>
  <si>
    <t>ENGENHEIRO ELETRICISTA COM ENCARGOS COMPLEMENTARES</t>
  </si>
  <si>
    <t>122,52</t>
  </si>
  <si>
    <t>ENGENHEIRO SANITARISTA COM ENCARGOS COMPLEMENTARES</t>
  </si>
  <si>
    <t>113,98</t>
  </si>
  <si>
    <t>MOTORISTA DE CAMINHAO COM ENCARGOS COMPLEMENTARES</t>
  </si>
  <si>
    <t>8.720,86</t>
  </si>
  <si>
    <t>7.935,06</t>
  </si>
  <si>
    <t>2.832,04</t>
  </si>
  <si>
    <t>4.473,65</t>
  </si>
  <si>
    <t>4.187,93</t>
  </si>
  <si>
    <t>5.769,60</t>
  </si>
  <si>
    <t>5.934,76</t>
  </si>
  <si>
    <t>20.840,20</t>
  </si>
  <si>
    <t>4.388,94</t>
  </si>
  <si>
    <t>23.670,07</t>
  </si>
  <si>
    <t>32.222,61</t>
  </si>
  <si>
    <t>ARQUITETO JUNIOR COM ENCARGOS COMPLEMENTARES</t>
  </si>
  <si>
    <t>15.381,19</t>
  </si>
  <si>
    <t>ARQUITETO PLENO COM ENCARGOS COMPLEMENTARES</t>
  </si>
  <si>
    <t>21.694,48</t>
  </si>
  <si>
    <t>ARQUITETO SENIOR COM ENCARGOS COMPLEMENTARES</t>
  </si>
  <si>
    <t>28.564,66</t>
  </si>
  <si>
    <t>ENCARREGADO GERAL DE OBRAS COM ENCARGOS COMPLEMENTARES</t>
  </si>
  <si>
    <t>8.144,18</t>
  </si>
  <si>
    <t>11.013,65</t>
  </si>
  <si>
    <t>4.796,56</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</si>
  <si>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</si>
  <si>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</si>
  <si>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</si>
  <si>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</si>
  <si>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</si>
  <si>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</si>
  <si>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</si>
  <si>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</si>
  <si>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</si>
  <si>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0,79</t>
  </si>
  <si>
    <t>CURSO DE CAPACITAÇÃO PARA AUXILIAR DE ENCANADOR OU BOMBEIRO HIDRÁULICO (ENCARGOS COMPLEMENTARES) - HORISTA</t>
  </si>
  <si>
    <t>CURSO DE CAPACITAÇÃO PARA AUXILIAR DE LABORATÓRIO (ENCARGOS COMPLEMENTARES) - HORISTA</t>
  </si>
  <si>
    <t>0,26</t>
  </si>
  <si>
    <t>CURSO DE CAPACITAÇÃO PARA AUXILIAR DE MECÂNICO (ENCARGOS COMPLEMENTARES) - HORISTA</t>
  </si>
  <si>
    <t>0,24</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</si>
  <si>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</si>
  <si>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</si>
  <si>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</si>
  <si>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</si>
  <si>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</si>
  <si>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</si>
  <si>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</si>
  <si>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</si>
  <si>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</si>
  <si>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</si>
  <si>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</si>
  <si>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</si>
  <si>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</si>
  <si>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</si>
  <si>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</si>
  <si>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</si>
  <si>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</si>
  <si>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</si>
  <si>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</si>
  <si>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</si>
  <si>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</si>
  <si>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</si>
  <si>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</si>
  <si>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</si>
  <si>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1,11</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</si>
  <si>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</si>
  <si>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</si>
  <si>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</si>
  <si>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0,27</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</si>
  <si>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</si>
  <si>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</si>
  <si>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</si>
  <si>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</si>
  <si>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</si>
  <si>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</si>
  <si>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</si>
  <si>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</si>
  <si>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</si>
  <si>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0,52</t>
  </si>
  <si>
    <t>CURSO DE CAPACITAÇÃO PARA OPERADOR DE GUINDASTE (ENCARGOS COMPLEMENTARES) - HORISTA</t>
  </si>
  <si>
    <t>CURSO DE CAPACITAÇÃO PARA OPERADOR DE MÁQUINAS E EQUIPAMENTOS (ENCARGOS COMPLEMENTARES) - HORISTA</t>
  </si>
  <si>
    <t>0,37</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</si>
  <si>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</si>
  <si>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</si>
  <si>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</si>
  <si>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</si>
  <si>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</si>
  <si>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</si>
  <si>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</si>
  <si>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</si>
  <si>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</si>
  <si>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</si>
  <si>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</si>
  <si>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</si>
  <si>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</si>
  <si>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0,36</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</si>
  <si>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</si>
  <si>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</si>
  <si>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</si>
  <si>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</si>
  <si>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</si>
  <si>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</si>
  <si>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</si>
  <si>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0,65</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</si>
  <si>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</si>
  <si>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</si>
  <si>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</si>
  <si>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</si>
  <si>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</si>
  <si>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</si>
  <si>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</si>
  <si>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0,14</t>
  </si>
  <si>
    <t>CURSO DE CAPACITAÇÃO PARA OPERADOR DE BETONEIRA ESTACIONÁRIA/MISTURADOR (ENCARGOS COMPLEMENTARES) - HORISTA</t>
  </si>
  <si>
    <t>0,19</t>
  </si>
  <si>
    <t>CURSO DE CAPACITAÇÃO PARA JARDINEIRO (ENCARGOS COMPLEMENTARES) - HORISTA</t>
  </si>
  <si>
    <t>CURSO DE CAPACITAÇÃO PARA DESENHISTA DETALHISTA (ENCARGOS COMPLEMENTARES) - HORISTA</t>
  </si>
  <si>
    <t>CURSO DE CAPACITAÇÃO PARA ALMOXARIFE (ENCARGOS COMPLEMENTARES) - HORISTA</t>
  </si>
  <si>
    <t>0,16</t>
  </si>
  <si>
    <t>CURSO DE CAPACITAÇÃO PARA APONTADOR OU APROPRIADOR (ENCARGOS COMPLEMENTARES) - HORISTA</t>
  </si>
  <si>
    <t>CURSO DE CAPACITAÇÃO PARA ARQUITETO DE OBRA JÚNIOR (ENCARGOS COMPLEMENTARES) - HORISTA</t>
  </si>
  <si>
    <t>0,74</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</si>
  <si>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</si>
  <si>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</si>
  <si>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</si>
  <si>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</si>
  <si>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</si>
  <si>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</si>
  <si>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</si>
  <si>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</si>
  <si>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</si>
  <si>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2,03</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</si>
  <si>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</si>
  <si>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</si>
  <si>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</si>
  <si>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</si>
  <si>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</si>
  <si>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29,62</t>
  </si>
  <si>
    <t>CURSO DE CAPACITAÇÃO PARA DESENHISTA DETALHISTA (ENCARGOS COMPLEMENTARES) - MENSALISTA</t>
  </si>
  <si>
    <t>CURSO DE CAPACITAÇÃO PARA DESENHISTA COPISTA (ENCARGOS COMPLEMENTARES) - MENSALISTA</t>
  </si>
  <si>
    <t>9,85</t>
  </si>
  <si>
    <t>CURSO DE CAPACITAÇÃO PARA DESENHISTA PROJETISTA (ENCARGOS COMPLEMENTARES) - MENSALISTA</t>
  </si>
  <si>
    <t>16,42</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</si>
  <si>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</si>
  <si>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</si>
  <si>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</si>
  <si>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91,51</t>
  </si>
  <si>
    <t>CURSO DE CAPACITAÇÃO PARA ENGENHEIRO CIVIL DE OBRA JÚNIOR (ENCARGOS COMPLEMENTARES) - MENSALISTA</t>
  </si>
  <si>
    <t>235,99</t>
  </si>
  <si>
    <t>CURSO DE CAPACITAÇÃO PARA AUXILIAR DE ESCRITÓRIO (ENCARGOS COMPLEMENTARES) - MENSALISTA</t>
  </si>
  <si>
    <t>CURSO DE CAPACITAÇÃO PARA ENGENHEIRO CIVIL DE OBRA PLENO (ENCARGOS COMPLEMENTARES) - MENSALISTA</t>
  </si>
  <si>
    <t>268,61</t>
  </si>
  <si>
    <t>CURSO DE CAPACITAÇÃO PARA ENGENHEIRO CIVIL DE OBRA SÊNIOR (ENCARGOS COMPLEMENTARES) - MENSALISTA</t>
  </si>
  <si>
    <t>367,18</t>
  </si>
  <si>
    <t>CURSO DE CAPACITAÇÃO PARA ARQUITETO JÚNIOR (ENCARGOS COMPLEMENTARES) - MENSALISTA</t>
  </si>
  <si>
    <t>98,01</t>
  </si>
  <si>
    <t>CURSO DE CAPACITAÇÃO PARA ARQUITETO PLENO (ENCARGOS COMPLEMENTARES) - MENSALISTA</t>
  </si>
  <si>
    <t>139,22</t>
  </si>
  <si>
    <t>CURSO DE CAPACITAÇÃO PARA ARQUITETO SÊNIOR (ENCARGOS COMPLEMENTARES) - MENSALISTA</t>
  </si>
  <si>
    <t>CURSO DE CAPACITAÇÃO PARA ENCARREGADO GERAL DE OBRAS (ENCARGOS COMPLEMENTARES) - MENSALISTA</t>
  </si>
  <si>
    <t>126,40</t>
  </si>
  <si>
    <t>CURSO DE CAPACITAÇÃO PARA MESTRE DE OBRAS (ENCARGOS COMPLEMENTARES) - MENSALISTA</t>
  </si>
  <si>
    <t>173,67</t>
  </si>
  <si>
    <t>CURSO DE CAPACITAÇÃO PARA TOPÓGRAFO (ENCARGOS COMPLEMENTARES) - MENSALISTA</t>
  </si>
  <si>
    <t>28,89</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</si>
  <si>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</si>
  <si>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</si>
  <si>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</si>
  <si>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</si>
  <si>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</si>
  <si>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0,90</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</si>
  <si>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</si>
  <si>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</si>
  <si>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</si>
  <si>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</si>
  <si>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1,41</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</si>
  <si>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</si>
  <si>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</si>
  <si>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</si>
  <si>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0,78</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</si>
  <si>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</si>
  <si>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</si>
  <si>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</si>
  <si>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</si>
  <si>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</si>
  <si>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</si>
  <si>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</si>
  <si>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135,46</t>
  </si>
  <si>
    <t>MONTADOR DE ELETROELETRÔNICOS COM ENCARGOS COMPLEMENTARES</t>
  </si>
  <si>
    <t>34,08</t>
  </si>
  <si>
    <t>MECÂNICO DE REFRIGERAÇÃO COM ENCARGOS COMPLEMENTARES</t>
  </si>
  <si>
    <t>TÉCNICO EM SEGURANÇA DO TRABALHO COM ENCARGOS COMPLEMENTARES</t>
  </si>
  <si>
    <t>44,41</t>
  </si>
  <si>
    <t>CURSO DE CAPACITAÇÃO PARA AUXILIAR DE ALMOXARIFE (ENCARGOS COMPLEMENTARES) - MENSALISTA</t>
  </si>
  <si>
    <t>13,90</t>
  </si>
  <si>
    <t>CURSO DE CAPACITAÇÃO PARA COORDENADOR/GERENTE DE OBRA (ENCARGOS COMPLEMENTARES) - MENSALISTA</t>
  </si>
  <si>
    <t>119,27</t>
  </si>
  <si>
    <t>CURSO DE CAPACITAÇÃO PARA ARQUITETO PAISAGISTA (ENCARGOS COMPLEMENTARES) - MENSALISTA</t>
  </si>
  <si>
    <t>175,19</t>
  </si>
  <si>
    <t>CURSO DE CAPACITAÇÃO PARA ENGENHEIRO CIVIL JUNIOR (ENCARGOS COMPLEMENTARES) - MENSALISTA</t>
  </si>
  <si>
    <t>187,07</t>
  </si>
  <si>
    <t>CURSO DE CAPACITAÇÃO PARA ENGENHEIRO CIVIL PLENO (ENCARGOS COMPLEMENTARES) - MENSALISTA</t>
  </si>
  <si>
    <t>CURSO DE CAPACITAÇÃO PARA TÉCNICO EM SEGURANÇA DO TRABALHO (ENCARGOS COMPLEMENTARES) - MENSALISTA</t>
  </si>
  <si>
    <t>103,75</t>
  </si>
  <si>
    <t>3.852,26</t>
  </si>
  <si>
    <t>COORDENADOR / GERENTE DE OBRA COM ENCARGOS COMPLEMENTARES</t>
  </si>
  <si>
    <t>30.153,36</t>
  </si>
  <si>
    <t>17.417,34</t>
  </si>
  <si>
    <t>21.086,53</t>
  </si>
  <si>
    <t>23.743,05</t>
  </si>
  <si>
    <t>7.789,96</t>
  </si>
  <si>
    <t>TECNICO DE EDIFICACOES COM ENCARGOS COMPLEMENTARES</t>
  </si>
  <si>
    <t>22,10</t>
  </si>
  <si>
    <t>3.903,52</t>
  </si>
  <si>
    <t>CURSO DE CAPACITAÇÃO PARA TECNICO DE EDIFICACOES (ENCARGOS COMPLEMENTARES) - HORISTA</t>
  </si>
  <si>
    <t>CURSO DE CAPACITAÇÃO PARA TECNICO DE EDIFICACOES (ENCARGOS COMPLEMENTARES) - MENSALISTA</t>
  </si>
  <si>
    <t>49,33</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</si>
  <si>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</si>
  <si>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</si>
  <si>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</si>
  <si>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29,25</t>
  </si>
  <si>
    <t>CURSO DE CAPACITAÇÃO PARA AJUDANTE DE ELETRICISTA (ENCARGOS COMPLEMENTARES) - MENSALISTA</t>
  </si>
  <si>
    <t>104,95</t>
  </si>
  <si>
    <t>CURSO DE CAPACITAÇÃO PARA AJUDANTE DE ESTRUTURAS METÁLICAS(ENCARGOS COMPLEMENTARES) - MENSALISTA</t>
  </si>
  <si>
    <t>31,37</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</si>
  <si>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</si>
  <si>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</si>
  <si>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</si>
  <si>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</si>
  <si>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31,48</t>
  </si>
  <si>
    <t>CURSO DE CAPACITAÇÃO PARA ARMADOR (ENCARGOS COMPLEMENTARES) - MENSALISTA</t>
  </si>
  <si>
    <t>40,16</t>
  </si>
  <si>
    <t>CURSO DE CAPACITAÇÃO PARA ASSENTADOR DE MANILHA (ENCARGOS COMPLEMENTARES) - MENSALISTA</t>
  </si>
  <si>
    <t>57,82</t>
  </si>
  <si>
    <t>CURSO DE CAPACITAÇÃO PARA AUXILIAR DE AZULEJISTA (ENCARGOS COMPLEMENTARES) - MENSALISTA</t>
  </si>
  <si>
    <t>CURSO DE CAPACITAÇÃO PARA AUXILIAR DE ENCANADOR OU BOMBEIRO HIDRÁULICO (ENCARGOS COMPLEMENTARES) - MENSALISTA</t>
  </si>
  <si>
    <t>51,99</t>
  </si>
  <si>
    <t>CURSO DE CAPACITAÇÃO PARA AUXILIAR DE LABORATORISTA (ENCARGOS COMPLEMENTARES) - MENSALISTA</t>
  </si>
  <si>
    <t>34,64</t>
  </si>
  <si>
    <t>CURSO DE CAPACITAÇÃO PARA AUXILIAR DE MECANICO (ENCARGOS COMPLEMENTARES) - MENSALISTA</t>
  </si>
  <si>
    <t>32,88</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</si>
  <si>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</si>
  <si>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</si>
  <si>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</si>
  <si>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</si>
  <si>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46,59</t>
  </si>
  <si>
    <t>CURSO DE CAPACITAÇÃO PARA MONTADOR DE ELETROELETRONICOS(ENCARGOS COMPLEMENTARES) - MENSALISTA</t>
  </si>
  <si>
    <t>107,41</t>
  </si>
  <si>
    <t>CURSO DE CAPACITAÇÃO PARA AZULEJISTA OU LADRILHISTA (ENCARGOS COMPLEMENTARES) - MENSALISTA</t>
  </si>
  <si>
    <t>CURSO DE CAPACITAÇÃO PARA BLASTER, DINAMITADOR OU CABO DE FORÇA (ENCARGOS COMPLEMENTARES) - MENSALISTA</t>
  </si>
  <si>
    <t>65,59</t>
  </si>
  <si>
    <t>CURSO DE CAPACITAÇÃO PARA CALCETEIRO (ENCARGOS COMPLEMENTARES) - MENSALISTA</t>
  </si>
  <si>
    <t>39,78</t>
  </si>
  <si>
    <t>CURSO DE CAPACITAÇÃO PARA MONTADOR DE ESTRUTURAS METALICAS (ENCARGOS COMPLEMENTARES) - MENSALISTA</t>
  </si>
  <si>
    <t>43,35</t>
  </si>
  <si>
    <t>CURSO DE CAPACITAÇÃO PARA CARPINTEIRO AUXILIAR (ENCARGOS COMPLEMENTARES) - MENSALISTA</t>
  </si>
  <si>
    <t>41,86</t>
  </si>
  <si>
    <t>CURSO DE CAPACITAÇÃO PARA CARPINTEIRO DE ESQUADRIAS (ENCARGOS COMPLEMENTARES) - MENSALISTA</t>
  </si>
  <si>
    <t>59,08</t>
  </si>
  <si>
    <t>CURSO DE CAPACITAÇÃO PARA CARPINTEIRO DE FORMAS (ENCARGOS COMPLEMENTARES) - MENSALISTA</t>
  </si>
  <si>
    <t>42,89</t>
  </si>
  <si>
    <t>CURSO DE CAPACITAÇÃO PARA CAVOUQUEIRO OU OPERADOR DE PERFURATRIZ (ENCARGOS COMPLEMENTARES) - MENSALISTA</t>
  </si>
  <si>
    <t>27,96</t>
  </si>
  <si>
    <t>CURSO DE CAPACITAÇÃO PARA ELETRICISTA (ENCARGOS COMPLEMENTARES) - MENSALISTA</t>
  </si>
  <si>
    <t>137,65</t>
  </si>
  <si>
    <t>CURSO DE CAPACITAÇÃO PARA ELETRICISTA DE MANUTENÇÃO INDUSTRIAL (ENCARGOS COMPLEMENTARES) - MENSALISTA</t>
  </si>
  <si>
    <t>118,55</t>
  </si>
  <si>
    <t>CURSO DE CAPACITAÇÃO PARA ELETROTÉCNICO (ENCARGOS COMPLEMENTARES) - MENSALISTA</t>
  </si>
  <si>
    <t>131,00</t>
  </si>
  <si>
    <t>CURSO DE CAPACITAÇÃO PARA ENCANADOR OU BOMBEIRO HIDRÁULICO (ENCARGOS COMPLEMENTARES) - MENSALISTA</t>
  </si>
  <si>
    <t>68,19</t>
  </si>
  <si>
    <t>CURSO DE CAPACITAÇÃO PARA ENGENHEIRO CIVIL SENIOR (ENCARGOS COMPLEMENTARES) - MENSALISTA</t>
  </si>
  <si>
    <t>289,23</t>
  </si>
  <si>
    <t>CURSO DE CAPACITAÇÃO PARA ENGENHEIRO ELETRICISTA (ENCARGOS COMPLEMENTARES) - MENSALISTA</t>
  </si>
  <si>
    <t>550,56</t>
  </si>
  <si>
    <t>CURSO DE CAPACITAÇÃO PARA ENGENHEIRO SANITARISTA (ENCARGOS COMPLEMENTARES) - MENSALISTA</t>
  </si>
  <si>
    <t>78,67</t>
  </si>
  <si>
    <t>CURSO DE CAPACITAÇÃO PARA MONTADOR DE MAQUINAS (ENCARGOS COMPLEMENTARES) - MENSALISTA</t>
  </si>
  <si>
    <t>CURSO DE CAPACITAÇÃO PARA GESSEIRO (ENCARGOS COMPLEMENTARES) - MENSALISTA</t>
  </si>
  <si>
    <t>40,26</t>
  </si>
  <si>
    <t>CURSO DE CAPACITAÇÃO PARA IMPERMEABILIZADOR (ENCARGOS COMPLEMENTARES) - MENSALISTA</t>
  </si>
  <si>
    <t>76,30</t>
  </si>
  <si>
    <t>CURSO DE CAPACITAÇÃO PARA MOTORISTA DE CAMINHAO-BASCULANTE (ENCARGOS COMPLEMENTARES) - MENSALISTA</t>
  </si>
  <si>
    <t>30,78</t>
  </si>
  <si>
    <t>CURSO DE CAPACITAÇÃO PARA INSTALADOR DE TUBULAÇÕES (ENCARGOS COMPLEMENTARES) - MENSALISTA</t>
  </si>
  <si>
    <t>51,30</t>
  </si>
  <si>
    <t>CURSO DE CAPACITAÇÃO PARA JARDINEIRO (ENCARGOS COMPLEMENTARES) - MENSALISTA</t>
  </si>
  <si>
    <t>CURSO DE CAPACITAÇÃO PARA LEITURISTA OU CADASTRISTA DE REDES DE ÁGUA (ENCARGOS COMPLEMENTARES) - MENSALISTA</t>
  </si>
  <si>
    <t>13,46</t>
  </si>
  <si>
    <t>CURSO DE CAPACITAÇÃO PARA MOTORISTA DE CAMINHAO-CARRETA (ENCARGOS COMPLEMENTARES) - MENSALISTA</t>
  </si>
  <si>
    <t>36,85</t>
  </si>
  <si>
    <t>CURSO DE CAPACITAÇÃO PARA MAÇARIQUEIRO (ENCARGOS COMPLEMENTARES) - MENSALISTA</t>
  </si>
  <si>
    <t>CURSO DE CAPACITAÇÃO PARA MARCENEIRO (ENCARGOS COMPLEMENTARES) - MENSALISTA</t>
  </si>
  <si>
    <t>47,28</t>
  </si>
  <si>
    <t>CURSO DE CAPACITAÇÃO PARA MARMORISTA / GRANITEIRO (ENCARGOS COMPLEMENTARES) - MENSALISTA</t>
  </si>
  <si>
    <t>41,03</t>
  </si>
  <si>
    <t>CURSO DE CAPACITAÇÃO PARA MOTORISTA DE CARRO DE PASSEIO (ENCARGOS COMPLEMENTARES) - MENSALISTA</t>
  </si>
  <si>
    <t>CURSO DE CAPACITAÇÃO PARA MECÂNICO DE EQUIPAMENTOS PESADOS (ENCARGOS COMPLEMENTARES) - MENSALISTA</t>
  </si>
  <si>
    <t>41,45</t>
  </si>
  <si>
    <t>CURSO DE CAPACITAÇÃO PARA MECÂNICO DE REFRIGERAÇÃO (ENCARGOS COMPLEMENTARES) - MENSALISTA</t>
  </si>
  <si>
    <t>89,59</t>
  </si>
  <si>
    <t>CURSO DE CAPACITAÇÃO PARA MOTORISTA DE ONIBUS / MICRO-ONIBUS (ENCARGOS COMPLEMENTARES) - MENSALISTA</t>
  </si>
  <si>
    <t>27,43</t>
  </si>
  <si>
    <t>CURSO DE CAPACITAÇÃO PARA MOTORISTA OPERADOR DE CAMINHAO COM MUNCK (ENCARGOS COMPLEMENTARES) - MENSALISTA</t>
  </si>
  <si>
    <t>104,44</t>
  </si>
  <si>
    <t>CURSO DE CAPACITAÇÃO PARA NIVELADOR (ENCARGOS COMPLEMENTARES) - MENSALISTA</t>
  </si>
  <si>
    <t>CURSO DE CAPACITAÇÃO PARA OPERADOR DE BATE-ESTACAS (ENCARGOS COMPLEMENTARES) - MENSALISTA</t>
  </si>
  <si>
    <t>34,76</t>
  </si>
  <si>
    <t>CURSO DE CAPACITAÇÃO PARA OPERADOR DE BETONEIRA (ENCARGOS COMPLEMENTARES) - MENSALISTA</t>
  </si>
  <si>
    <t>CURSO DE CAPACITAÇÃO PARA OPERADOR DE BETONEIRA ESTACIONARIA / MISTURADOR (ENCARGOS COMPLEMENTARES) - MENSALISTA</t>
  </si>
  <si>
    <t>26,17</t>
  </si>
  <si>
    <t>CURSO DE CAPACITAÇÃO PARA OPERADOR DE COMPRESSOR DE AR OU COMPRESSORISTA (ENCARGOS COMPLEMENTARES) - MENSALISTA</t>
  </si>
  <si>
    <t>28,67</t>
  </si>
  <si>
    <t>CURSO DE CAPACITAÇÃO PARA OPERADOR DE DEMARCADORA DE FAIXAS DE TRAFEGO (ENCARGOS COMPLEMENTARES) - MENSALISTA</t>
  </si>
  <si>
    <t>CURSO DE CAPACITAÇÃO PARA OPERADOR DE ESCAVADEIRA (ENCARGOS COMPLEMENTARES) - MENSALISTA</t>
  </si>
  <si>
    <t>50,71</t>
  </si>
  <si>
    <t>CURSO DE CAPACITAÇÃO PARA OPERADOR DE GUINCHO OU GUINCHEIRO (ENCARGOS COMPLEMENTARES) - MENSALISTA</t>
  </si>
  <si>
    <t>69,09</t>
  </si>
  <si>
    <t>CURSO DE CAPACITAÇÃO PARA OPERADOR DE GUINDASTE (ENCARGOS COMPLEMENTARES) - MENSALISTA</t>
  </si>
  <si>
    <t>CURSO DE CAPACITAÇÃO PARA OPERADOR DE JATO ABRASIVO OU JATISTA (ENCARGOS COMPLEMENTARES) - MENSALISTA</t>
  </si>
  <si>
    <t>45,40</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</si>
  <si>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</si>
  <si>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</si>
  <si>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</si>
  <si>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33,95</t>
  </si>
  <si>
    <t>CURSO DE CAPACITAÇÃO PARA OPERADOR DE MOTONIVELADORA (ENCARGOS COMPLEMENTARES) - MENSALISTA</t>
  </si>
  <si>
    <t>41,65</t>
  </si>
  <si>
    <t>CURSO DE CAPACITAÇÃO PARA OPERADOR DE PA CARREGADEIRA (ENCARGOS COMPLEMENTARES) - MENSALISTA</t>
  </si>
  <si>
    <t>35,11</t>
  </si>
  <si>
    <t>CURSO DE CAPACITAÇÃO PARA OPERADOR DE PAVIMENTADORA / MESA VIBROACABADORA (ENCARGOS COMPLEMENTARES) - MENSALISTA</t>
  </si>
  <si>
    <t>35,05</t>
  </si>
  <si>
    <t>CURSO DE CAPACITAÇÃO PARA OPERADOR DE ROLO COMPACTADOR (ENCARGOS COMPLEMENTARES) - MENSALISTA</t>
  </si>
  <si>
    <t>32,40</t>
  </si>
  <si>
    <t>CURSO DE CAPACITAÇÃO PARA OPERADOR DE TRATOR - EXCLUSIVE AGROPECUARIA (ENCARGOS COMPLEMENTARES) - MENSALISTA</t>
  </si>
  <si>
    <t>47,95</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</si>
  <si>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</si>
  <si>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</si>
  <si>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</si>
  <si>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75,97</t>
  </si>
  <si>
    <t>CURSO DE CAPACITAÇÃO PARA PINTOR (ENCARGOS COMPLEMENTARES) - MENSALISTA</t>
  </si>
  <si>
    <t>52,89</t>
  </si>
  <si>
    <t>CURSO DE CAPACITAÇÃO PARA PINTOR DE LETREIROS (ENCARGOS COMPLEMENTARES) - MENSALISTA</t>
  </si>
  <si>
    <t>48,77</t>
  </si>
  <si>
    <t>CURSO DE CAPACITAÇÃO PARA PINTOR PARA TINTA EPOXI (ENCARGOS COMPLEMENTARES) - MENSALISTA</t>
  </si>
  <si>
    <t>CURSO DE CAPACITAÇÃO PARA POCEIRO / ESCAVADOR DE VALAS E TUBULOES (ENCARGOS COMPLEMENTARES) - MENSALISTA</t>
  </si>
  <si>
    <t>62,72</t>
  </si>
  <si>
    <t>CURSO DE CAPACITAÇÃO PARA RASTELEIRO (ENCARGOS COMPLEMENTARES) - MENSALISTA</t>
  </si>
  <si>
    <t>14,50</t>
  </si>
  <si>
    <t>CURSO DE CAPACITAÇÃO PARA SERRALHEIRO (ENCARGOS COMPLEMENTARES) - MENSALISTA</t>
  </si>
  <si>
    <t>CURSO DE CAPACITAÇÃO PARA SERVENTE DE OBRAS (ENCARGOS COMPLEMENTARES) - MENSALISTA</t>
  </si>
  <si>
    <t>54,94</t>
  </si>
  <si>
    <t>CURSO DE CAPACITAÇÃO PARA SOLDADOR (ENCARGOS COMPLEMENTARES) - MENSALISTA</t>
  </si>
  <si>
    <t>45,28</t>
  </si>
  <si>
    <t>CURSO DE CAPACITAÇÃO PARA SOLDADOR ELETRICO (ENCARGOS COMPLEMENTARES) - MENSALISTA</t>
  </si>
  <si>
    <t>86,08</t>
  </si>
  <si>
    <t>CURSO DE CAPACITAÇÃO PARA TAQUEADOR OU TAQUEIRO (ENCARGOS COMPLEMENTARES) - MENSALISTA</t>
  </si>
  <si>
    <t>CURSO DE CAPACITAÇÃO PARA TECNICO EM LABORATORIO E CAMPO DE CONSTRUCAO CIVIL (ENCARGOS COMPLEMENTARES) - MENSALISTA</t>
  </si>
  <si>
    <t>48,87</t>
  </si>
  <si>
    <t>CURSO DE CAPACITAÇÃO PARA TECNICO EM SONDAGEM (ENCARGOS COMPLEMENTARES) - MENSALISTA</t>
  </si>
  <si>
    <t>52,58</t>
  </si>
  <si>
    <t>CURSO DE CAPACITAÇÃO PARA TELHADOR (ENCARGOS COMPLEMENTARES) - MENSALISTA</t>
  </si>
  <si>
    <t>42,38</t>
  </si>
  <si>
    <t>CURSO DE CAPACITAÇÃO PARA VIDRACEIRO (ENCARGOS COMPLEMENTARES) - MENSALISTA</t>
  </si>
  <si>
    <t>CURSO DE CAPACITAÇÃO PARA VIGIA DIURNO (ENCARGOS COMPLEMENTARES) - MENSALISTA</t>
  </si>
  <si>
    <t>ENGENHEIRO CIVIL SENIOR COM ENCARGOS COMPLEMENTARES</t>
  </si>
  <si>
    <t>184,94</t>
  </si>
  <si>
    <t>4.786,21</t>
  </si>
  <si>
    <t>AJUDANTE DE ELETRICISTA COM ENCARGOS COMPLEMENTARES</t>
  </si>
  <si>
    <t>5.209,28</t>
  </si>
  <si>
    <t>AJUDANTE DE ESTRUTURAS METÁLICAS COM ENCARGOS COMPLEMENTARES</t>
  </si>
  <si>
    <t>4.796,32</t>
  </si>
  <si>
    <t>5.313,10</t>
  </si>
  <si>
    <t>5.297,68</t>
  </si>
  <si>
    <t>AJUDANTE DE SERRALHEIRO COM ENCARGOS COMPLEMENTARES</t>
  </si>
  <si>
    <t>5.036,36</t>
  </si>
  <si>
    <t>4.999,94</t>
  </si>
  <si>
    <t>5.995,58</t>
  </si>
  <si>
    <t>ASSENTADOR DE MANILHAS COM ENCARGOS COMPLEMENTARES</t>
  </si>
  <si>
    <t>6.338,51</t>
  </si>
  <si>
    <t>4.794,39</t>
  </si>
  <si>
    <t>5.130,45</t>
  </si>
  <si>
    <t>AUXILIAR DE LABORATORISTA DE SOLOS E DE CONCRETO COM ENCARGOS COMPLEMENTARES</t>
  </si>
  <si>
    <t>5.687,97</t>
  </si>
  <si>
    <t>4.963,25</t>
  </si>
  <si>
    <t>AUXILIAR DE PEDREIRO COM ENCARGOS COMPLEMENTARES</t>
  </si>
  <si>
    <t>5.361,04</t>
  </si>
  <si>
    <t>2.362,25</t>
  </si>
  <si>
    <t>AUXILIAR TÉCNICO / ASSISTENTE DE ENGENHARIA COM ENCARGOS COMPLEMENTARES</t>
  </si>
  <si>
    <t>7.503,74</t>
  </si>
  <si>
    <t>AZULEJISTA OU LADRILHEIRO COM ENCARGOS COMPLEMENTARES</t>
  </si>
  <si>
    <t>6.506,80</t>
  </si>
  <si>
    <t>BLASTER, DINAMITADOR OU CABO DE FORÇA COM ENCARGOS COMPLEMENTARES</t>
  </si>
  <si>
    <t>6.006,35</t>
  </si>
  <si>
    <t>5.953,03</t>
  </si>
  <si>
    <t>CARPINTEIRO AUXILIAR COM ENCARGOS COMPLEMENTARES</t>
  </si>
  <si>
    <t>5.144,93</t>
  </si>
  <si>
    <t>CARPINTEIRO DE ESQUADRIAS COM ENCARGOS COMPLEMENTARES</t>
  </si>
  <si>
    <t>6.639,30</t>
  </si>
  <si>
    <t>6.264,30</t>
  </si>
  <si>
    <t>CAVOUQUEIRO OU OPERADOR DE PERFURATRIZ COM ENCARGOS COMPLEMENTARES</t>
  </si>
  <si>
    <t>4.419,03</t>
  </si>
  <si>
    <t>6.351,40</t>
  </si>
  <si>
    <t>ELETRICISTA DE MANUTENÇÃO INDUSTRIAL COM ENCARGOS COMPLEMENTARES</t>
  </si>
  <si>
    <t>5.684,22</t>
  </si>
  <si>
    <t>7.047,09</t>
  </si>
  <si>
    <t>6.287,24</t>
  </si>
  <si>
    <t>32.402,63</t>
  </si>
  <si>
    <t>21.359,20</t>
  </si>
  <si>
    <t>20.013,32</t>
  </si>
  <si>
    <t>6.006,66</t>
  </si>
  <si>
    <t>6.178,21</t>
  </si>
  <si>
    <t>INSTALADOR DE TUBULAÇÕES COM ENCARGOS COMPLEMENTARES</t>
  </si>
  <si>
    <t>5.772,21</t>
  </si>
  <si>
    <t>5.018,76</t>
  </si>
  <si>
    <t>LEITURISTA OU CADASTRISTA DE REDES DE ÁGUA COM ENCARGOS COMPLEMENTARES</t>
  </si>
  <si>
    <t>3.743,67</t>
  </si>
  <si>
    <t>MAÇARIQUEIRO COM ENCARGOS COMPLEMENTARES</t>
  </si>
  <si>
    <t>6.822,90</t>
  </si>
  <si>
    <t>5.615,19</t>
  </si>
  <si>
    <t>MARMORISTA / GRANITEIRO COM ENCARGOS COMPLEMENTARES</t>
  </si>
  <si>
    <t>5.106,52</t>
  </si>
  <si>
    <t>MECÂNICO DE EQUIPAMENTOS PESADOS COM ENCARGOS COMPLEMENTARES</t>
  </si>
  <si>
    <t>7.671,57</t>
  </si>
  <si>
    <t>5.734,66</t>
  </si>
  <si>
    <t>MONTADOR DE ELETROELETRÔNICO COM ENCARGOS COMPLEMENTARES</t>
  </si>
  <si>
    <t>6.055,90</t>
  </si>
  <si>
    <t>MONTADOR DE ESTRUTURAS METÁLICAS COM ENCARGOS COMPLEMENTARES</t>
  </si>
  <si>
    <t>6.123,43</t>
  </si>
  <si>
    <t>MONTADOR DE MÁQUINAS COM ENCARGOS COMPLEMENTARES</t>
  </si>
  <si>
    <t>7.639,39</t>
  </si>
  <si>
    <t>MOTORISTA DE CAMINHÃO BASCULANTE COM ENCARGOS COMPLEMENTARES</t>
  </si>
  <si>
    <t>9.010,96</t>
  </si>
  <si>
    <t>MOTORISTA DE CAMINHÃO CARRETA COM ENCARGOS COMPLEMENTARES</t>
  </si>
  <si>
    <t>10.525,09</t>
  </si>
  <si>
    <t>MOTORISTA DE CARRO DE PASSEIO COM ENCARGOS COMPLEMENTARES</t>
  </si>
  <si>
    <t>7.350,59</t>
  </si>
  <si>
    <t>MOTORISTA DE ÔNIBUS / MICRO-ÔNIBUS COM ENCARGOS COMPLEMENTARES</t>
  </si>
  <si>
    <t>8.173,39</t>
  </si>
  <si>
    <t>MOTORISTA OPERADOR DE CAMINHÃO COM MUNCK COM ENCARGOS COMPLEMENTARES</t>
  </si>
  <si>
    <t>9.503,45</t>
  </si>
  <si>
    <t>NIVELADOR  COM ENCARGOS COMPLEMENTARES</t>
  </si>
  <si>
    <t>2.911,84</t>
  </si>
  <si>
    <t>OPERADOR DE BATE-ESTACA COM ENCARGOS COMPLEMENTARES</t>
  </si>
  <si>
    <t>6.647,29</t>
  </si>
  <si>
    <t>5.477,23</t>
  </si>
  <si>
    <t>OPERADOR DE BETONEIRA ESTACIONÁRIA COM ENCARGOS COMPLEMENTARES</t>
  </si>
  <si>
    <t>5.331,92</t>
  </si>
  <si>
    <t>OPERADOR DE COMPRESSOR DE AR OU COMPRESSORISTA COM ENCARGOS COMPLEMENTARES</t>
  </si>
  <si>
    <t>5.713,78</t>
  </si>
  <si>
    <t>OPERADOR DE DEMARCADORA DE FAIXAS DE TRÁFEGO COM ENCARGOS COMPLEMENTARES</t>
  </si>
  <si>
    <t>6.436,35</t>
  </si>
  <si>
    <t>6.938,77</t>
  </si>
  <si>
    <t>OPERADOR DE GUINCHO OU GUINCHEIRO COM ENCARGOS COMPLEMENTARES</t>
  </si>
  <si>
    <t>6.734,29</t>
  </si>
  <si>
    <t>OPERADOR DE JATO ABRASIVO OU JATISTA COM ENCARGOS COMPLEMENTARES</t>
  </si>
  <si>
    <t>6.350,20</t>
  </si>
  <si>
    <t>OPERADOR DE MÁQUINAS E TRATORES DIVERSOS COM ENCARGOS COMPLEMENTARES</t>
  </si>
  <si>
    <t>6.860,09</t>
  </si>
  <si>
    <t>6.111,34</t>
  </si>
  <si>
    <t>OPERADOR DE MOTO SCRAPER COM ENCARGOS COMPLEMENTARES</t>
  </si>
  <si>
    <t>6.523,53</t>
  </si>
  <si>
    <t>7.703,53</t>
  </si>
  <si>
    <t>6.700,31</t>
  </si>
  <si>
    <t>OPERADOR DE PAVIMENTADORA / MESA VIBROACABADORA COM ENCARGOS COMPLEMENTARES</t>
  </si>
  <si>
    <t>6.692,10</t>
  </si>
  <si>
    <t>6.286,27</t>
  </si>
  <si>
    <t>OPERADOR DE TRATOR - EXCLUSIVE AGROPECUÁRIA COM ENCARGOS COMPLEMENTARES</t>
  </si>
  <si>
    <t>6.632,55</t>
  </si>
  <si>
    <t>5.933,54</t>
  </si>
  <si>
    <t>6.158,20</t>
  </si>
  <si>
    <t>6.387,62</t>
  </si>
  <si>
    <t>6.030,62</t>
  </si>
  <si>
    <t>POCEIRO / ESCAVADOR DE VALAS COM ENCARGOS COMPLEMENTARES</t>
  </si>
  <si>
    <t>5.128,59</t>
  </si>
  <si>
    <t>4.944,87</t>
  </si>
  <si>
    <t>6.123,55</t>
  </si>
  <si>
    <t>SERVENTE DE OBRAS COM ENCARGOS COMPLEMENTARES</t>
  </si>
  <si>
    <t>4.847,84</t>
  </si>
  <si>
    <t>6.721,16</t>
  </si>
  <si>
    <t>SOLDADOR ELÉTRICO COM ENCARGOS COMPLEMENTARES</t>
  </si>
  <si>
    <t>11.240,76</t>
  </si>
  <si>
    <t>6.627,55</t>
  </si>
  <si>
    <t>TÉCNICO DE LABORATÓRIO E CAMPO DE CONSTRUÇÃO COM ENCARGOS COMPLEMENTARES</t>
  </si>
  <si>
    <t>7.868,23</t>
  </si>
  <si>
    <t>TÉCNICO EM SONDAGEM COM ENCARGOS COMPLEMENTARES</t>
  </si>
  <si>
    <t>7.145,63</t>
  </si>
  <si>
    <t>TELHADOR COM ENCARGOS COMPLEMENTARES</t>
  </si>
  <si>
    <t>6.207,81</t>
  </si>
  <si>
    <t>5.515,35</t>
  </si>
  <si>
    <t>4.982,35</t>
  </si>
  <si>
    <t>Diametro dos Tubos (m)</t>
  </si>
  <si>
    <t>Metragem (m)</t>
  </si>
  <si>
    <t>PV's - Medida Interna</t>
  </si>
  <si>
    <t>Quantidade</t>
  </si>
  <si>
    <t>1,20 (m)</t>
  </si>
  <si>
    <t>1,30 (m)</t>
  </si>
  <si>
    <t>1,50 (m)</t>
  </si>
  <si>
    <t>RUA 12 / RUA 2</t>
  </si>
  <si>
    <t>PV - 31.1</t>
  </si>
  <si>
    <t>PV - 31.2</t>
  </si>
  <si>
    <t>PV - 31.3</t>
  </si>
  <si>
    <t>PV - 31.4</t>
  </si>
  <si>
    <t>PV - 31.5</t>
  </si>
  <si>
    <t>PV - 31.6</t>
  </si>
  <si>
    <t>PV - 31.7</t>
  </si>
  <si>
    <t>PV - 31.8</t>
  </si>
  <si>
    <t>PV - 31.9</t>
  </si>
  <si>
    <t>PV - 31</t>
  </si>
  <si>
    <t>RUA 2 / RUA 7 / RUA 11</t>
  </si>
  <si>
    <t>PV - 22</t>
  </si>
  <si>
    <t>PV - 23</t>
  </si>
  <si>
    <t>PV - 24</t>
  </si>
  <si>
    <t>PV - 25</t>
  </si>
  <si>
    <t>PV - 26</t>
  </si>
  <si>
    <t>PV - 27</t>
  </si>
  <si>
    <t>PV - 28</t>
  </si>
  <si>
    <t>PV - 29</t>
  </si>
  <si>
    <t>PV - 30</t>
  </si>
  <si>
    <t>PV - 32</t>
  </si>
  <si>
    <t>PV - 33</t>
  </si>
  <si>
    <t>PV - 34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</si>
</sst>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00_);_(* \(#,##0.00\);_(* &quot;-&quot;??_);_(@_)"/>
    <numFmt numFmtId="165" formatCode="_(* #,##0.000_);_(* \(#,##0.000\);_(* &quot;-&quot;??_);_(@_)"/>
    <numFmt numFmtId="166" formatCode="_(&quot;R$&quot;* #,##0.00_);_(&quot;R$&quot;* \(#,##0.00\);_(&quot;R$&quot;* &quot;-&quot;??_);_(@_)"/>
    <numFmt numFmtId="167" formatCode="0.0000"/>
  </numFmts>
  <fonts count="15" x14ac:knownFonts="1">
    <font>
      <sz val="10"/>
      <name val="Arial"/>
    </font>
    <font>
      <sz val="10"/>
      <name val="Arial"/>
      <family val="2"/>
    </font>
    <font>
      <sz val="10"/>
      <color rgb="FFFF0000"/>
      <name val="Arial"/>
      <family val="2"/>
    </font>
    <font>
      <b/>
      <sz val="10"/>
      <name val="Arial"/>
      <family val="2"/>
    </font>
    <font>
      <sz val="10"/>
      <name val="Courier New"/>
      <family val="3"/>
    </font>
    <font>
      <b/>
      <sz val="11"/>
      <color theme="1"/>
      <name val="Calibri"/>
      <family val="2"/>
      <scheme val="minor"/>
    </font>
    <font>
      <sz val="10"/>
      <color theme="1"/>
      <name val="Arial"/>
      <family val="2"/>
    </font>
    <font>
      <b/>
      <sz val="10"/>
      <color theme="1"/>
      <name val="Arial"/>
      <family val="2"/>
    </font>
    <font>
      <b/>
      <sz val="12"/>
      <color theme="1"/>
      <name val="Arial"/>
      <family val="2"/>
    </font>
    <font>
      <b/>
      <sz val="11"/>
      <color theme="1"/>
      <name val="Arial"/>
      <family val="2"/>
    </font>
    <font>
      <b/>
      <sz val="10"/>
      <color theme="1"/>
      <name val="Symbol"/>
      <family val="1"/>
      <charset val="2"/>
    </font>
    <font>
      <sz val="10"/>
      <color theme="1"/>
      <name val="Symbol"/>
      <family val="1"/>
      <charset val="2"/>
    </font>
    <font>
      <i/>
      <sz val="11"/>
      <color rgb="FF7F7F7F"/>
      <name val="Calibri"/>
      <family val="2"/>
      <scheme val="minor"/>
    </font>
    <font>
      <b/>
      <sz val="10"/>
      <name val="Courier New"/>
      <family val="3"/>
    </font>
    <font>
      <sz val="10"/>
      <name val="Arial"/>
      <family val="2"/>
      <charset val="1"/>
    </font>
  </fonts>
  <fills count="14">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7" tint="0.39997558519241921"/>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8"/>
        <bgColor indexed="64"/>
      </patternFill>
    </fill>
    <fill>
      <patternFill patternType="solid">
        <fgColor theme="8" tint="0.79998168889431442"/>
        <bgColor indexed="64"/>
      </patternFill>
    </fill>
    <fill>
      <patternFill patternType="solid">
        <fgColor theme="0"/>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0" fontId="12" fillId="0" borderId="0" applyNumberFormat="0" applyFill="0" applyBorder="0" applyAlignment="0" applyProtection="0"/>
  </cellStyleXfs>
  <cellXfs count="240">
    <xf numFmtId="0" fontId="0" fillId="0" borderId="0" xfId="0"/>
    <xf numFmtId="0" fontId="1" fillId="0" borderId="0" xfId="0" applyFont="1"/>
    <xf numFmtId="164" fontId="0" fillId="0" borderId="0" xfId="1" applyFont="1"/>
    <xf numFmtId="0" fontId="0" fillId="0" borderId="0" xfId="0" applyFill="1"/>
    <xf numFmtId="0" fontId="0" fillId="0" borderId="0" xfId="0" applyFill="1" applyAlignment="1">
      <alignment wrapText="1"/>
    </xf>
    <xf numFmtId="0" fontId="0" fillId="2" borderId="0" xfId="0" applyFill="1"/>
    <xf numFmtId="0" fontId="1" fillId="0" borderId="0" xfId="0" applyFont="1" applyFill="1"/>
    <xf numFmtId="164" fontId="0" fillId="0" borderId="0" xfId="1" applyFont="1" applyFill="1"/>
    <xf numFmtId="0" fontId="1" fillId="3" borderId="0" xfId="0" applyFont="1" applyFill="1"/>
    <xf numFmtId="0" fontId="1" fillId="0" borderId="0" xfId="2"/>
    <xf numFmtId="0" fontId="1" fillId="0" borderId="0" xfId="2" applyAlignment="1"/>
    <xf numFmtId="0" fontId="1" fillId="4" borderId="0" xfId="2" applyFill="1" applyAlignment="1"/>
    <xf numFmtId="0" fontId="2" fillId="3" borderId="0" xfId="2" applyFont="1" applyFill="1" applyAlignment="1"/>
    <xf numFmtId="0" fontId="1" fillId="5" borderId="0" xfId="2" applyFill="1"/>
    <xf numFmtId="0" fontId="7" fillId="7" borderId="0" xfId="2" applyFont="1" applyFill="1" applyBorder="1" applyAlignment="1"/>
    <xf numFmtId="0" fontId="7" fillId="7" borderId="0" xfId="2" applyFont="1" applyFill="1" applyBorder="1" applyAlignment="1">
      <alignment horizontal="right" vertical="center"/>
    </xf>
    <xf numFmtId="0" fontId="6" fillId="0" borderId="0" xfId="2" applyFont="1"/>
    <xf numFmtId="0" fontId="7" fillId="0" borderId="0" xfId="2" applyFont="1" applyFill="1" applyBorder="1" applyAlignment="1"/>
    <xf numFmtId="0" fontId="7" fillId="0" borderId="0" xfId="2" applyFont="1" applyFill="1" applyBorder="1" applyAlignment="1">
      <alignment horizontal="right" vertical="center"/>
    </xf>
    <xf numFmtId="0" fontId="6" fillId="0" borderId="0" xfId="2" applyFont="1" applyFill="1"/>
    <xf numFmtId="0" fontId="9" fillId="0" borderId="1" xfId="2" applyFont="1" applyFill="1" applyBorder="1" applyAlignment="1">
      <alignment horizontal="center"/>
    </xf>
    <xf numFmtId="0" fontId="5" fillId="0" borderId="2" xfId="2" applyFont="1" applyBorder="1" applyAlignment="1">
      <alignment horizontal="center"/>
    </xf>
    <xf numFmtId="0" fontId="6" fillId="0" borderId="0" xfId="2" applyFont="1" applyFill="1" applyBorder="1"/>
    <xf numFmtId="0" fontId="7" fillId="9" borderId="6" xfId="2" applyFont="1" applyFill="1" applyBorder="1" applyAlignment="1">
      <alignment horizontal="center" vertical="center"/>
    </xf>
    <xf numFmtId="0" fontId="7" fillId="9" borderId="2" xfId="2" applyFont="1" applyFill="1" applyBorder="1" applyAlignment="1">
      <alignment horizontal="center" vertical="center"/>
    </xf>
    <xf numFmtId="0" fontId="6" fillId="0" borderId="0" xfId="2" applyFont="1" applyFill="1" applyBorder="1" applyAlignment="1">
      <alignment horizontal="center" vertical="center"/>
    </xf>
    <xf numFmtId="0" fontId="9" fillId="0" borderId="0" xfId="2" applyFont="1" applyFill="1" applyBorder="1" applyAlignment="1">
      <alignment horizontal="center"/>
    </xf>
    <xf numFmtId="0" fontId="6" fillId="10" borderId="10" xfId="2" applyFont="1" applyFill="1" applyBorder="1"/>
    <xf numFmtId="0" fontId="6" fillId="10" borderId="8" xfId="2" applyFont="1" applyFill="1" applyBorder="1"/>
    <xf numFmtId="0" fontId="9" fillId="10" borderId="8" xfId="2" applyFont="1" applyFill="1" applyBorder="1" applyAlignment="1">
      <alignment horizontal="left"/>
    </xf>
    <xf numFmtId="0" fontId="9" fillId="10" borderId="8" xfId="2" applyFont="1" applyFill="1" applyBorder="1" applyAlignment="1">
      <alignment horizontal="center" vertical="center"/>
    </xf>
    <xf numFmtId="0" fontId="6" fillId="0" borderId="4" xfId="2" applyFont="1" applyFill="1" applyBorder="1"/>
    <xf numFmtId="0" fontId="6" fillId="0" borderId="0" xfId="2" applyFont="1" applyFill="1" applyBorder="1" applyAlignment="1">
      <alignment horizontal="left" vertical="top"/>
    </xf>
    <xf numFmtId="0" fontId="9" fillId="0" borderId="0" xfId="2" applyFont="1" applyFill="1" applyBorder="1" applyAlignment="1">
      <alignment horizontal="center" vertical="center"/>
    </xf>
    <xf numFmtId="0" fontId="7" fillId="0" borderId="6" xfId="2" applyFont="1" applyBorder="1" applyAlignment="1">
      <alignment horizontal="center" vertical="center"/>
    </xf>
    <xf numFmtId="0" fontId="6" fillId="0" borderId="5" xfId="2" applyFont="1" applyFill="1" applyBorder="1"/>
    <xf numFmtId="0" fontId="6" fillId="0" borderId="1" xfId="2" applyFont="1" applyFill="1" applyBorder="1"/>
    <xf numFmtId="0" fontId="8" fillId="0" borderId="1" xfId="2" applyFont="1" applyBorder="1" applyAlignment="1">
      <alignment horizontal="center" vertical="center"/>
    </xf>
    <xf numFmtId="0" fontId="6" fillId="0" borderId="0" xfId="2" applyFont="1" applyBorder="1"/>
    <xf numFmtId="0" fontId="6" fillId="0" borderId="0" xfId="2" applyFont="1" applyAlignment="1">
      <alignment horizontal="center" vertical="center"/>
    </xf>
    <xf numFmtId="0" fontId="7" fillId="0" borderId="6" xfId="2" applyFont="1" applyBorder="1" applyAlignment="1">
      <alignment horizontal="center" vertical="center" wrapText="1"/>
    </xf>
    <xf numFmtId="0" fontId="6" fillId="0" borderId="0" xfId="2" applyFont="1" applyBorder="1" applyAlignment="1">
      <alignment horizontal="center" vertical="center"/>
    </xf>
    <xf numFmtId="0" fontId="6" fillId="0" borderId="2" xfId="2" applyFont="1" applyBorder="1" applyAlignment="1">
      <alignment horizontal="center" vertical="center"/>
    </xf>
    <xf numFmtId="2" fontId="6" fillId="0" borderId="2" xfId="2" applyNumberFormat="1" applyFont="1" applyBorder="1" applyAlignment="1">
      <alignment horizontal="center" vertical="center"/>
    </xf>
    <xf numFmtId="0" fontId="7" fillId="0" borderId="0" xfId="2" applyFont="1" applyFill="1" applyBorder="1" applyAlignment="1">
      <alignment horizontal="center" vertical="center"/>
    </xf>
    <xf numFmtId="0" fontId="6" fillId="10" borderId="0" xfId="2" applyFont="1" applyFill="1" applyBorder="1"/>
    <xf numFmtId="0" fontId="9" fillId="10" borderId="0" xfId="2" applyFont="1" applyFill="1" applyBorder="1" applyAlignment="1">
      <alignment horizontal="center"/>
    </xf>
    <xf numFmtId="0" fontId="7" fillId="0" borderId="3" xfId="2" applyFont="1" applyBorder="1" applyAlignment="1">
      <alignment horizontal="center" vertical="center"/>
    </xf>
    <xf numFmtId="0" fontId="6" fillId="0" borderId="11" xfId="2" applyFont="1" applyFill="1" applyBorder="1"/>
    <xf numFmtId="2" fontId="6" fillId="0" borderId="12" xfId="2" applyNumberFormat="1" applyFont="1" applyFill="1" applyBorder="1" applyAlignment="1">
      <alignment horizontal="center" vertical="center"/>
    </xf>
    <xf numFmtId="0" fontId="6" fillId="0" borderId="12" xfId="2" applyFont="1" applyFill="1" applyBorder="1" applyAlignment="1">
      <alignment horizontal="center" vertical="center"/>
    </xf>
    <xf numFmtId="2" fontId="6" fillId="0" borderId="0" xfId="2" applyNumberFormat="1" applyFont="1" applyFill="1" applyBorder="1" applyAlignment="1">
      <alignment horizontal="center" vertical="center"/>
    </xf>
    <xf numFmtId="2" fontId="6" fillId="0" borderId="1" xfId="2" applyNumberFormat="1" applyFont="1" applyFill="1" applyBorder="1" applyAlignment="1">
      <alignment horizontal="center" vertical="center"/>
    </xf>
    <xf numFmtId="0" fontId="6" fillId="0" borderId="1" xfId="2" applyFont="1" applyFill="1" applyBorder="1" applyAlignment="1">
      <alignment horizontal="center" vertical="center"/>
    </xf>
    <xf numFmtId="0" fontId="7" fillId="0" borderId="0" xfId="2" applyFont="1" applyFill="1" applyBorder="1" applyAlignment="1">
      <alignment horizontal="center"/>
    </xf>
    <xf numFmtId="0" fontId="7" fillId="0" borderId="0" xfId="2" applyFont="1" applyBorder="1" applyAlignment="1">
      <alignment horizontal="left" vertical="top"/>
    </xf>
    <xf numFmtId="0" fontId="7" fillId="0" borderId="0" xfId="2" applyFont="1" applyBorder="1" applyAlignment="1">
      <alignment horizontal="center" vertical="center"/>
    </xf>
    <xf numFmtId="0" fontId="7" fillId="0" borderId="1" xfId="2" applyFont="1" applyBorder="1" applyAlignment="1">
      <alignment horizontal="left" vertical="top"/>
    </xf>
    <xf numFmtId="0" fontId="6" fillId="0" borderId="1" xfId="2" applyFont="1" applyBorder="1"/>
    <xf numFmtId="0" fontId="7" fillId="0" borderId="1" xfId="2" applyFont="1" applyBorder="1" applyAlignment="1">
      <alignment horizontal="center" vertical="center"/>
    </xf>
    <xf numFmtId="0" fontId="7" fillId="0" borderId="1" xfId="2" applyFont="1" applyFill="1" applyBorder="1" applyAlignment="1">
      <alignment horizontal="center" vertical="center"/>
    </xf>
    <xf numFmtId="0" fontId="6" fillId="0" borderId="0" xfId="2" applyFont="1" applyBorder="1" applyAlignment="1">
      <alignment horizontal="left" vertical="top"/>
    </xf>
    <xf numFmtId="0" fontId="7" fillId="9" borderId="10" xfId="2" applyFont="1" applyFill="1" applyBorder="1" applyAlignment="1">
      <alignment wrapText="1"/>
    </xf>
    <xf numFmtId="0" fontId="7" fillId="9" borderId="8" xfId="2" applyFont="1" applyFill="1" applyBorder="1" applyAlignment="1">
      <alignment wrapText="1"/>
    </xf>
    <xf numFmtId="0" fontId="7" fillId="9" borderId="9" xfId="2" applyFont="1" applyFill="1" applyBorder="1" applyAlignment="1">
      <alignment wrapText="1"/>
    </xf>
    <xf numFmtId="0" fontId="8" fillId="2" borderId="2" xfId="2" applyFont="1" applyFill="1" applyBorder="1"/>
    <xf numFmtId="164" fontId="6" fillId="0" borderId="0" xfId="2" applyNumberFormat="1" applyFont="1"/>
    <xf numFmtId="0" fontId="6" fillId="0" borderId="0" xfId="2" applyFont="1" applyAlignment="1">
      <alignment horizontal="right" vertical="center"/>
    </xf>
    <xf numFmtId="43" fontId="6" fillId="0" borderId="0" xfId="2" applyNumberFormat="1" applyFont="1"/>
    <xf numFmtId="0" fontId="5" fillId="0" borderId="0" xfId="2" applyFont="1" applyBorder="1" applyAlignment="1">
      <alignment horizontal="center"/>
    </xf>
    <xf numFmtId="0" fontId="6" fillId="12" borderId="10" xfId="2" applyFont="1" applyFill="1" applyBorder="1"/>
    <xf numFmtId="0" fontId="6" fillId="12" borderId="8" xfId="2" applyFont="1" applyFill="1" applyBorder="1"/>
    <xf numFmtId="0" fontId="9" fillId="12" borderId="8" xfId="2" applyFont="1" applyFill="1" applyBorder="1" applyAlignment="1">
      <alignment horizontal="left"/>
    </xf>
    <xf numFmtId="0" fontId="9" fillId="12" borderId="8" xfId="2" applyFont="1" applyFill="1" applyBorder="1" applyAlignment="1">
      <alignment horizontal="center" vertical="center"/>
    </xf>
    <xf numFmtId="0" fontId="10" fillId="5" borderId="2" xfId="2" applyFont="1" applyFill="1" applyBorder="1" applyAlignment="1">
      <alignment horizontal="center" vertical="center"/>
    </xf>
    <xf numFmtId="0" fontId="6" fillId="0" borderId="12" xfId="2" applyFont="1" applyBorder="1" applyAlignment="1">
      <alignment horizontal="center" vertical="center"/>
    </xf>
    <xf numFmtId="0" fontId="9" fillId="12" borderId="8" xfId="2" applyFont="1" applyFill="1" applyBorder="1" applyAlignment="1">
      <alignment vertical="center"/>
    </xf>
    <xf numFmtId="0" fontId="6" fillId="12" borderId="8" xfId="2" applyFont="1" applyFill="1" applyBorder="1" applyAlignment="1">
      <alignment horizontal="right" vertical="center"/>
    </xf>
    <xf numFmtId="0" fontId="7" fillId="9" borderId="1" xfId="2" applyFont="1" applyFill="1" applyBorder="1" applyAlignment="1">
      <alignment horizontal="left" wrapText="1"/>
    </xf>
    <xf numFmtId="0" fontId="7" fillId="9" borderId="7" xfId="2" applyFont="1" applyFill="1" applyBorder="1" applyAlignment="1">
      <alignment horizontal="left" wrapText="1"/>
    </xf>
    <xf numFmtId="0" fontId="7" fillId="0" borderId="2" xfId="2" applyFont="1" applyBorder="1" applyAlignment="1">
      <alignment horizontal="center" vertical="center" wrapText="1"/>
    </xf>
    <xf numFmtId="0" fontId="7" fillId="0" borderId="3" xfId="2" applyFont="1" applyBorder="1" applyAlignment="1">
      <alignment horizontal="left" vertical="center" wrapText="1"/>
    </xf>
    <xf numFmtId="2" fontId="6" fillId="2" borderId="2" xfId="2" applyNumberFormat="1" applyFont="1" applyFill="1" applyBorder="1" applyAlignment="1">
      <alignment horizontal="center"/>
    </xf>
    <xf numFmtId="0" fontId="6" fillId="0" borderId="2" xfId="2" applyFont="1" applyFill="1" applyBorder="1"/>
    <xf numFmtId="2" fontId="6" fillId="0" borderId="2" xfId="2" applyNumberFormat="1" applyFont="1" applyFill="1" applyBorder="1" applyAlignment="1">
      <alignment horizontal="center" vertical="center"/>
    </xf>
    <xf numFmtId="167" fontId="6" fillId="0" borderId="2" xfId="2" applyNumberFormat="1" applyFont="1" applyBorder="1" applyAlignment="1">
      <alignment horizontal="center" vertical="center"/>
    </xf>
    <xf numFmtId="0" fontId="11" fillId="0" borderId="0" xfId="2" applyFont="1"/>
    <xf numFmtId="0" fontId="6" fillId="0" borderId="0" xfId="2" applyFont="1" applyBorder="1" applyAlignment="1">
      <alignment horizontal="right" vertical="center"/>
    </xf>
    <xf numFmtId="0" fontId="8" fillId="13" borderId="0" xfId="2" applyFont="1" applyFill="1" applyBorder="1"/>
    <xf numFmtId="0" fontId="5" fillId="0" borderId="12" xfId="2" applyFont="1" applyBorder="1" applyAlignment="1">
      <alignment horizontal="center" vertical="center" wrapText="1"/>
    </xf>
    <xf numFmtId="0" fontId="7" fillId="0" borderId="2" xfId="2" applyFont="1" applyBorder="1" applyAlignment="1">
      <alignment horizontal="center" vertical="center"/>
    </xf>
    <xf numFmtId="0" fontId="6" fillId="0" borderId="8" xfId="2" applyFont="1" applyFill="1" applyBorder="1"/>
    <xf numFmtId="0" fontId="6" fillId="0" borderId="8" xfId="2" applyFont="1" applyBorder="1"/>
    <xf numFmtId="0" fontId="7" fillId="0" borderId="8" xfId="2" applyFont="1" applyBorder="1" applyAlignment="1">
      <alignment horizontal="center" vertical="center"/>
    </xf>
    <xf numFmtId="0" fontId="9" fillId="10" borderId="8" xfId="2" applyFont="1" applyFill="1" applyBorder="1" applyAlignment="1">
      <alignment horizontal="center"/>
    </xf>
    <xf numFmtId="0" fontId="7" fillId="0" borderId="9" xfId="2" applyFont="1" applyBorder="1" applyAlignment="1">
      <alignment horizontal="center" vertical="center"/>
    </xf>
    <xf numFmtId="0" fontId="6" fillId="0" borderId="9" xfId="2" applyFont="1" applyBorder="1"/>
    <xf numFmtId="0" fontId="2" fillId="0" borderId="0" xfId="2" applyFont="1"/>
    <xf numFmtId="0" fontId="9" fillId="10" borderId="8" xfId="2" applyFont="1" applyFill="1" applyBorder="1" applyAlignment="1">
      <alignment vertical="center"/>
    </xf>
    <xf numFmtId="0" fontId="6" fillId="10" borderId="8" xfId="2" applyFont="1" applyFill="1" applyBorder="1" applyAlignment="1">
      <alignment horizontal="right" vertical="center"/>
    </xf>
    <xf numFmtId="0" fontId="6" fillId="0" borderId="10" xfId="2" applyFont="1" applyFill="1" applyBorder="1"/>
    <xf numFmtId="0" fontId="6" fillId="13" borderId="2" xfId="2" applyFont="1" applyFill="1" applyBorder="1" applyAlignment="1">
      <alignment horizontal="center" vertical="center"/>
    </xf>
    <xf numFmtId="0" fontId="1" fillId="2" borderId="2" xfId="2" applyFont="1" applyFill="1" applyBorder="1"/>
    <xf numFmtId="164" fontId="1" fillId="6" borderId="2" xfId="1" applyFont="1" applyFill="1" applyBorder="1"/>
    <xf numFmtId="165" fontId="1" fillId="2" borderId="2" xfId="1" applyNumberFormat="1" applyFont="1" applyFill="1" applyBorder="1"/>
    <xf numFmtId="43" fontId="1" fillId="6" borderId="2" xfId="2" applyNumberFormat="1" applyFont="1" applyFill="1" applyBorder="1"/>
    <xf numFmtId="2" fontId="1" fillId="6" borderId="2" xfId="2" applyNumberFormat="1" applyFont="1" applyFill="1" applyBorder="1"/>
    <xf numFmtId="0" fontId="1" fillId="6" borderId="2" xfId="2" applyFont="1" applyFill="1" applyBorder="1"/>
    <xf numFmtId="0" fontId="1" fillId="0" borderId="0" xfId="2" applyFont="1"/>
    <xf numFmtId="0" fontId="3" fillId="9" borderId="6" xfId="2" applyFont="1" applyFill="1" applyBorder="1" applyAlignment="1">
      <alignment horizontal="center" vertical="center"/>
    </xf>
    <xf numFmtId="0" fontId="3" fillId="9" borderId="5" xfId="2" applyFont="1" applyFill="1" applyBorder="1" applyAlignment="1">
      <alignment wrapText="1"/>
    </xf>
    <xf numFmtId="0" fontId="3" fillId="9" borderId="1" xfId="2" applyFont="1" applyFill="1" applyBorder="1" applyAlignment="1">
      <alignment wrapText="1"/>
    </xf>
    <xf numFmtId="0" fontId="3" fillId="9" borderId="7" xfId="2" applyFont="1" applyFill="1" applyBorder="1" applyAlignment="1">
      <alignment wrapText="1"/>
    </xf>
    <xf numFmtId="0" fontId="3" fillId="9" borderId="2" xfId="2" applyFont="1" applyFill="1" applyBorder="1" applyAlignment="1">
      <alignment horizontal="center" vertical="center"/>
    </xf>
    <xf numFmtId="0" fontId="1" fillId="0" borderId="0" xfId="2" applyFont="1" applyFill="1" applyBorder="1" applyAlignment="1">
      <alignment horizontal="center" vertical="center"/>
    </xf>
    <xf numFmtId="0" fontId="3" fillId="9" borderId="8" xfId="2" applyFont="1" applyFill="1" applyBorder="1" applyAlignment="1">
      <alignment wrapText="1"/>
    </xf>
    <xf numFmtId="0" fontId="3" fillId="9" borderId="9" xfId="2" applyFont="1" applyFill="1" applyBorder="1" applyAlignment="1">
      <alignment wrapText="1"/>
    </xf>
    <xf numFmtId="0" fontId="3" fillId="0" borderId="0" xfId="2" applyFont="1" applyFill="1" applyBorder="1" applyAlignment="1">
      <alignment horizontal="center"/>
    </xf>
    <xf numFmtId="0" fontId="3" fillId="0" borderId="0" xfId="2" applyFont="1" applyFill="1" applyBorder="1" applyAlignment="1">
      <alignment horizontal="center" vertical="center"/>
    </xf>
    <xf numFmtId="0" fontId="3" fillId="9" borderId="1" xfId="2" applyFont="1" applyFill="1" applyBorder="1" applyAlignment="1">
      <alignment horizontal="left" wrapText="1"/>
    </xf>
    <xf numFmtId="0" fontId="3" fillId="9" borderId="7" xfId="2" applyFont="1" applyFill="1" applyBorder="1" applyAlignment="1">
      <alignment horizontal="left" wrapText="1"/>
    </xf>
    <xf numFmtId="0" fontId="3" fillId="9" borderId="0" xfId="2" applyFont="1" applyFill="1" applyBorder="1" applyAlignment="1">
      <alignment horizontal="left" wrapText="1"/>
    </xf>
    <xf numFmtId="0" fontId="3" fillId="9" borderId="13" xfId="2" applyFont="1" applyFill="1" applyBorder="1" applyAlignment="1">
      <alignment horizontal="left" wrapText="1"/>
    </xf>
    <xf numFmtId="0" fontId="3" fillId="9" borderId="3" xfId="2" applyFont="1" applyFill="1" applyBorder="1" applyAlignment="1">
      <alignment horizontal="center" vertical="center"/>
    </xf>
    <xf numFmtId="2" fontId="1" fillId="0" borderId="12" xfId="2" applyNumberFormat="1" applyFont="1" applyFill="1" applyBorder="1" applyAlignment="1">
      <alignment horizontal="center" vertical="center"/>
    </xf>
    <xf numFmtId="2" fontId="1" fillId="0" borderId="0" xfId="2" applyNumberFormat="1" applyFont="1" applyFill="1" applyBorder="1" applyAlignment="1">
      <alignment horizontal="center" vertical="center"/>
    </xf>
    <xf numFmtId="2" fontId="1" fillId="0" borderId="1" xfId="2" applyNumberFormat="1" applyFont="1" applyFill="1" applyBorder="1" applyAlignment="1">
      <alignment horizontal="center" vertical="center"/>
    </xf>
    <xf numFmtId="0" fontId="5" fillId="0" borderId="2" xfId="2" applyFont="1" applyBorder="1" applyAlignment="1">
      <alignment horizontal="center" vertical="center" wrapText="1"/>
    </xf>
    <xf numFmtId="0" fontId="5" fillId="0" borderId="8" xfId="2" applyFont="1" applyBorder="1" applyAlignment="1">
      <alignment horizontal="center" vertical="center" wrapText="1"/>
    </xf>
    <xf numFmtId="0" fontId="7" fillId="7" borderId="15" xfId="2" applyFont="1" applyFill="1" applyBorder="1" applyAlignment="1"/>
    <xf numFmtId="0" fontId="7" fillId="7" borderId="15" xfId="2" applyFont="1" applyFill="1" applyBorder="1" applyAlignment="1">
      <alignment horizontal="right" vertical="center"/>
    </xf>
    <xf numFmtId="0" fontId="7" fillId="7" borderId="16" xfId="2" applyFont="1" applyFill="1" applyBorder="1" applyAlignment="1"/>
    <xf numFmtId="0" fontId="7" fillId="0" borderId="17" xfId="2" applyFont="1" applyFill="1" applyBorder="1" applyAlignment="1"/>
    <xf numFmtId="0" fontId="7" fillId="0" borderId="18" xfId="2" applyFont="1" applyFill="1" applyBorder="1" applyAlignment="1"/>
    <xf numFmtId="0" fontId="9" fillId="0" borderId="19" xfId="2" applyFont="1" applyFill="1" applyBorder="1" applyAlignment="1">
      <alignment horizontal="center"/>
    </xf>
    <xf numFmtId="0" fontId="9" fillId="0" borderId="20" xfId="2" applyFont="1" applyFill="1" applyBorder="1" applyAlignment="1">
      <alignment horizontal="center"/>
    </xf>
    <xf numFmtId="0" fontId="5" fillId="0" borderId="21" xfId="2" applyFont="1" applyBorder="1" applyAlignment="1">
      <alignment horizontal="center"/>
    </xf>
    <xf numFmtId="0" fontId="5" fillId="0" borderId="22" xfId="2" applyFont="1" applyBorder="1" applyAlignment="1">
      <alignment horizontal="center" vertical="center" wrapText="1"/>
    </xf>
    <xf numFmtId="0" fontId="3" fillId="9" borderId="23" xfId="2" applyFont="1" applyFill="1" applyBorder="1" applyAlignment="1">
      <alignment horizontal="center" vertical="center"/>
    </xf>
    <xf numFmtId="164" fontId="3" fillId="9" borderId="22" xfId="2" applyNumberFormat="1" applyFont="1" applyFill="1" applyBorder="1" applyAlignment="1">
      <alignment horizontal="center" vertical="center"/>
    </xf>
    <xf numFmtId="0" fontId="6" fillId="0" borderId="17" xfId="2" applyFont="1" applyBorder="1"/>
    <xf numFmtId="0" fontId="6" fillId="10" borderId="24" xfId="2" applyFont="1" applyFill="1" applyBorder="1" applyAlignment="1">
      <alignment horizontal="right" vertical="center"/>
    </xf>
    <xf numFmtId="0" fontId="7" fillId="0" borderId="25" xfId="2" applyFont="1" applyBorder="1" applyAlignment="1">
      <alignment horizontal="center" vertical="center"/>
    </xf>
    <xf numFmtId="164" fontId="6" fillId="0" borderId="22" xfId="1" applyFont="1" applyFill="1" applyBorder="1" applyAlignment="1">
      <alignment horizontal="right" vertical="center"/>
    </xf>
    <xf numFmtId="0" fontId="6" fillId="0" borderId="17" xfId="2" applyFont="1" applyBorder="1" applyAlignment="1">
      <alignment horizontal="center" vertical="center"/>
    </xf>
    <xf numFmtId="164" fontId="6" fillId="0" borderId="22" xfId="1" applyFont="1" applyBorder="1" applyAlignment="1">
      <alignment horizontal="right" vertical="center"/>
    </xf>
    <xf numFmtId="0" fontId="6" fillId="0" borderId="22" xfId="2" applyFont="1" applyBorder="1" applyAlignment="1">
      <alignment horizontal="right" vertical="center"/>
    </xf>
    <xf numFmtId="0" fontId="7" fillId="9" borderId="21" xfId="2" applyFont="1" applyFill="1" applyBorder="1" applyAlignment="1">
      <alignment horizontal="center" vertical="center"/>
    </xf>
    <xf numFmtId="2" fontId="7" fillId="9" borderId="22" xfId="2" applyNumberFormat="1" applyFont="1" applyFill="1" applyBorder="1" applyAlignment="1">
      <alignment horizontal="center" vertical="center"/>
    </xf>
    <xf numFmtId="0" fontId="6" fillId="0" borderId="17" xfId="2" applyFont="1" applyFill="1" applyBorder="1"/>
    <xf numFmtId="0" fontId="6" fillId="10" borderId="18" xfId="2" applyFont="1" applyFill="1" applyBorder="1" applyAlignment="1">
      <alignment horizontal="right" vertical="center"/>
    </xf>
    <xf numFmtId="0" fontId="7" fillId="0" borderId="26" xfId="2" applyFont="1" applyBorder="1" applyAlignment="1">
      <alignment horizontal="center" vertical="center"/>
    </xf>
    <xf numFmtId="2" fontId="6" fillId="0" borderId="27" xfId="2" applyNumberFormat="1" applyFont="1" applyFill="1" applyBorder="1" applyAlignment="1">
      <alignment horizontal="right" vertical="center"/>
    </xf>
    <xf numFmtId="2" fontId="6" fillId="0" borderId="18" xfId="2" applyNumberFormat="1" applyFont="1" applyFill="1" applyBorder="1" applyAlignment="1">
      <alignment horizontal="right" vertical="center"/>
    </xf>
    <xf numFmtId="2" fontId="6" fillId="0" borderId="20" xfId="2" applyNumberFormat="1" applyFont="1" applyFill="1" applyBorder="1" applyAlignment="1">
      <alignment horizontal="right" vertical="center"/>
    </xf>
    <xf numFmtId="0" fontId="3" fillId="9" borderId="21" xfId="2" applyFont="1" applyFill="1" applyBorder="1" applyAlignment="1">
      <alignment horizontal="center" vertical="center"/>
    </xf>
    <xf numFmtId="164" fontId="3" fillId="9" borderId="22" xfId="1" applyFont="1" applyFill="1" applyBorder="1" applyAlignment="1">
      <alignment horizontal="right" vertical="center"/>
    </xf>
    <xf numFmtId="164" fontId="6" fillId="0" borderId="26" xfId="1" applyFont="1" applyBorder="1" applyAlignment="1">
      <alignment horizontal="center" vertical="center"/>
    </xf>
    <xf numFmtId="164" fontId="3" fillId="9" borderId="26" xfId="1" applyFont="1" applyFill="1" applyBorder="1" applyAlignment="1">
      <alignment horizontal="right" vertical="center"/>
    </xf>
    <xf numFmtId="0" fontId="6" fillId="0" borderId="19" xfId="2" applyFont="1" applyBorder="1"/>
    <xf numFmtId="164" fontId="6" fillId="0" borderId="25" xfId="1" applyFont="1" applyBorder="1" applyAlignment="1">
      <alignment horizontal="center" vertical="center"/>
    </xf>
    <xf numFmtId="164" fontId="3" fillId="9" borderId="25" xfId="1" applyFont="1" applyFill="1" applyBorder="1" applyAlignment="1">
      <alignment horizontal="right" vertical="center"/>
    </xf>
    <xf numFmtId="164" fontId="6" fillId="0" borderId="20" xfId="1" applyFont="1" applyBorder="1" applyAlignment="1">
      <alignment horizontal="center" vertical="center"/>
    </xf>
    <xf numFmtId="164" fontId="6" fillId="0" borderId="18" xfId="1" applyFont="1" applyBorder="1" applyAlignment="1">
      <alignment horizontal="center" vertical="center"/>
    </xf>
    <xf numFmtId="164" fontId="8" fillId="2" borderId="22" xfId="1" applyFont="1" applyFill="1" applyBorder="1" applyAlignment="1">
      <alignment horizontal="right" vertical="center"/>
    </xf>
    <xf numFmtId="43" fontId="6" fillId="0" borderId="18" xfId="2" applyNumberFormat="1" applyFont="1" applyBorder="1"/>
    <xf numFmtId="0" fontId="8" fillId="7" borderId="17" xfId="2" applyFont="1" applyFill="1" applyBorder="1" applyAlignment="1">
      <alignment horizontal="center"/>
    </xf>
    <xf numFmtId="0" fontId="7" fillId="7" borderId="18" xfId="2" applyFont="1" applyFill="1" applyBorder="1" applyAlignment="1"/>
    <xf numFmtId="0" fontId="5" fillId="0" borderId="17" xfId="2" applyFont="1" applyBorder="1" applyAlignment="1">
      <alignment horizontal="center"/>
    </xf>
    <xf numFmtId="0" fontId="5" fillId="0" borderId="24" xfId="2" applyFont="1" applyBorder="1" applyAlignment="1">
      <alignment horizontal="center" vertical="center" wrapText="1"/>
    </xf>
    <xf numFmtId="0" fontId="6" fillId="12" borderId="24" xfId="2" applyFont="1" applyFill="1" applyBorder="1" applyAlignment="1">
      <alignment horizontal="right" vertical="center"/>
    </xf>
    <xf numFmtId="164" fontId="6" fillId="2" borderId="28" xfId="2" applyNumberFormat="1" applyFont="1" applyFill="1" applyBorder="1" applyAlignment="1">
      <alignment horizontal="center" vertical="center"/>
    </xf>
    <xf numFmtId="2" fontId="6" fillId="2" borderId="22" xfId="2" applyNumberFormat="1" applyFont="1" applyFill="1" applyBorder="1" applyAlignment="1">
      <alignment horizontal="right" vertical="center"/>
    </xf>
    <xf numFmtId="164" fontId="7" fillId="9" borderId="22" xfId="2" applyNumberFormat="1" applyFont="1" applyFill="1" applyBorder="1" applyAlignment="1">
      <alignment horizontal="center" vertical="center"/>
    </xf>
    <xf numFmtId="2" fontId="6" fillId="0" borderId="22" xfId="2" applyNumberFormat="1" applyFont="1" applyBorder="1" applyAlignment="1">
      <alignment horizontal="right" vertical="center"/>
    </xf>
    <xf numFmtId="164" fontId="6" fillId="2" borderId="22" xfId="1" applyFont="1" applyFill="1" applyBorder="1" applyAlignment="1">
      <alignment horizontal="center" vertical="center"/>
    </xf>
    <xf numFmtId="164" fontId="3" fillId="9" borderId="28" xfId="1" applyFont="1" applyFill="1" applyBorder="1" applyAlignment="1">
      <alignment horizontal="right" vertical="center"/>
    </xf>
    <xf numFmtId="164" fontId="6" fillId="2" borderId="25" xfId="1" applyFont="1" applyFill="1" applyBorder="1" applyAlignment="1">
      <alignment horizontal="center" vertical="center"/>
    </xf>
    <xf numFmtId="164" fontId="6" fillId="2" borderId="20" xfId="1" applyFont="1" applyFill="1" applyBorder="1" applyAlignment="1">
      <alignment horizontal="center" vertical="center"/>
    </xf>
    <xf numFmtId="164" fontId="6" fillId="2" borderId="24" xfId="1" applyFont="1" applyFill="1" applyBorder="1" applyAlignment="1">
      <alignment horizontal="center" vertical="center"/>
    </xf>
    <xf numFmtId="166" fontId="8" fillId="0" borderId="18" xfId="3" applyFont="1" applyFill="1" applyBorder="1"/>
    <xf numFmtId="164" fontId="8" fillId="13" borderId="18" xfId="1" applyFont="1" applyFill="1" applyBorder="1" applyAlignment="1">
      <alignment horizontal="right" vertical="center"/>
    </xf>
    <xf numFmtId="0" fontId="5" fillId="0" borderId="27" xfId="2" applyFont="1" applyBorder="1" applyAlignment="1">
      <alignment horizontal="center" vertical="center" wrapText="1"/>
    </xf>
    <xf numFmtId="0" fontId="7" fillId="0" borderId="22" xfId="2" applyFont="1" applyBorder="1" applyAlignment="1">
      <alignment horizontal="center" vertical="center"/>
    </xf>
    <xf numFmtId="164" fontId="6" fillId="2" borderId="25" xfId="2" applyNumberFormat="1" applyFont="1" applyFill="1" applyBorder="1" applyAlignment="1">
      <alignment horizontal="center" vertical="center"/>
    </xf>
    <xf numFmtId="164" fontId="6" fillId="13" borderId="25" xfId="2" applyNumberFormat="1" applyFont="1" applyFill="1" applyBorder="1" applyAlignment="1">
      <alignment horizontal="center" vertical="center"/>
    </xf>
    <xf numFmtId="164" fontId="6" fillId="13" borderId="18" xfId="2" applyNumberFormat="1" applyFont="1" applyFill="1" applyBorder="1" applyAlignment="1">
      <alignment horizontal="center" vertical="center"/>
    </xf>
    <xf numFmtId="164" fontId="6" fillId="2" borderId="22" xfId="2" applyNumberFormat="1" applyFont="1" applyFill="1" applyBorder="1" applyAlignment="1">
      <alignment horizontal="center" vertical="center"/>
    </xf>
    <xf numFmtId="0" fontId="6" fillId="0" borderId="18" xfId="2" applyFont="1" applyBorder="1"/>
    <xf numFmtId="0" fontId="6" fillId="0" borderId="30" xfId="2" applyFont="1" applyBorder="1"/>
    <xf numFmtId="0" fontId="9" fillId="0" borderId="31" xfId="2" applyFont="1" applyFill="1" applyBorder="1" applyAlignment="1">
      <alignment horizontal="center"/>
    </xf>
    <xf numFmtId="0" fontId="6" fillId="0" borderId="31" xfId="2" applyFont="1" applyFill="1" applyBorder="1"/>
    <xf numFmtId="0" fontId="6" fillId="0" borderId="31" xfId="2" applyFont="1" applyFill="1" applyBorder="1" applyAlignment="1">
      <alignment horizontal="left" vertical="top"/>
    </xf>
    <xf numFmtId="0" fontId="8" fillId="2" borderId="32" xfId="2" applyFont="1" applyFill="1" applyBorder="1"/>
    <xf numFmtId="164" fontId="8" fillId="2" borderId="33" xfId="1" applyFont="1" applyFill="1" applyBorder="1" applyAlignment="1">
      <alignment horizontal="right" vertical="center"/>
    </xf>
    <xf numFmtId="0" fontId="7" fillId="9" borderId="1" xfId="2" applyFont="1" applyFill="1" applyBorder="1" applyAlignment="1">
      <alignment vertical="center" wrapText="1"/>
    </xf>
    <xf numFmtId="0" fontId="7" fillId="9" borderId="7" xfId="2" applyFont="1" applyFill="1" applyBorder="1" applyAlignment="1">
      <alignment vertical="center" wrapText="1"/>
    </xf>
    <xf numFmtId="0" fontId="6" fillId="0" borderId="0" xfId="2" applyFont="1" applyAlignment="1">
      <alignment vertical="center"/>
    </xf>
    <xf numFmtId="0" fontId="1" fillId="0" borderId="2" xfId="2" applyBorder="1" applyAlignment="1">
      <alignment horizontal="center" vertical="center" wrapText="1"/>
    </xf>
    <xf numFmtId="0" fontId="1" fillId="0" borderId="0" xfId="2" applyFont="1" applyAlignment="1">
      <alignment horizontal="center" vertical="center" wrapText="1"/>
    </xf>
    <xf numFmtId="0" fontId="1" fillId="0" borderId="0" xfId="2" applyAlignment="1">
      <alignment horizontal="center" vertical="center" wrapText="1"/>
    </xf>
    <xf numFmtId="2" fontId="1" fillId="0" borderId="0" xfId="2" applyNumberFormat="1" applyAlignment="1"/>
    <xf numFmtId="2" fontId="1" fillId="0" borderId="0" xfId="2" applyNumberFormat="1"/>
    <xf numFmtId="2" fontId="1" fillId="0" borderId="2" xfId="2" applyNumberFormat="1" applyBorder="1" applyAlignment="1">
      <alignment horizontal="center" vertical="center" wrapText="1"/>
    </xf>
    <xf numFmtId="2" fontId="1" fillId="2" borderId="2" xfId="2" applyNumberFormat="1" applyFont="1" applyFill="1" applyBorder="1"/>
    <xf numFmtId="2" fontId="0" fillId="0" borderId="0" xfId="0" applyNumberFormat="1"/>
    <xf numFmtId="0" fontId="8" fillId="7" borderId="17" xfId="2" applyFont="1" applyFill="1" applyBorder="1" applyAlignment="1">
      <alignment horizontal="left"/>
    </xf>
    <xf numFmtId="0" fontId="8" fillId="7" borderId="14" xfId="2" applyFont="1" applyFill="1" applyBorder="1" applyAlignment="1">
      <alignment horizontal="left"/>
    </xf>
    <xf numFmtId="0" fontId="4" fillId="0" borderId="0" xfId="0" applyFont="1" applyAlignment="1">
      <alignment horizontal="center"/>
    </xf>
    <xf numFmtId="0" fontId="0" fillId="0" borderId="0" xfId="0" applyAlignment="1">
      <alignment horizontal="center" wrapText="1"/>
    </xf>
    <xf numFmtId="0" fontId="0" fillId="0" borderId="0" xfId="0" applyAlignment="1">
      <alignment wrapText="1"/>
    </xf>
    <xf numFmtId="0" fontId="1" fillId="0" borderId="0" xfId="0" quotePrefix="1" applyFont="1" applyAlignment="1">
      <alignment wrapText="1"/>
    </xf>
    <xf numFmtId="0" fontId="13" fillId="0" borderId="0" xfId="0" applyFont="1" applyAlignment="1">
      <alignment horizontal="left"/>
    </xf>
    <xf numFmtId="0" fontId="4" fillId="0" borderId="0" xfId="0" applyNumberFormat="1" applyFont="1" applyAlignment="1">
      <alignment horizontal="left"/>
    </xf>
    <xf numFmtId="0" fontId="4" fillId="0" borderId="0" xfId="0" applyFont="1" applyAlignment="1">
      <alignment horizontal="left"/>
    </xf>
    <xf numFmtId="0" fontId="4" fillId="0" borderId="0" xfId="0" applyFont="1" applyAlignment="1">
      <alignment horizontal="right"/>
    </xf>
    <xf numFmtId="0" fontId="4" fillId="0" borderId="0" xfId="0" applyNumberFormat="1" applyFont="1" applyAlignment="1">
      <alignment horizontal="right"/>
    </xf>
    <xf numFmtId="0" fontId="3" fillId="0" borderId="14" xfId="4" applyFont="1" applyFill="1" applyBorder="1"/>
    <xf numFmtId="0" fontId="14" fillId="0" borderId="16" xfId="4" applyFont="1" applyFill="1" applyBorder="1"/>
    <xf numFmtId="0" fontId="14" fillId="0" borderId="17" xfId="4" applyFont="1" applyFill="1" applyBorder="1" applyAlignment="1">
      <alignment horizontal="left"/>
    </xf>
    <xf numFmtId="0" fontId="14" fillId="0" borderId="18" xfId="4" applyFont="1" applyFill="1" applyBorder="1"/>
    <xf numFmtId="0" fontId="14" fillId="0" borderId="0" xfId="4" applyFont="1" applyFill="1"/>
    <xf numFmtId="0" fontId="14" fillId="0" borderId="0" xfId="4" applyFont="1" applyFill="1" applyBorder="1" applyAlignment="1">
      <alignment horizontal="left"/>
    </xf>
    <xf numFmtId="0" fontId="8" fillId="11" borderId="29" xfId="2" applyFont="1" applyFill="1" applyBorder="1" applyAlignment="1">
      <alignment horizontal="center"/>
    </xf>
    <xf numFmtId="0" fontId="8" fillId="11" borderId="8" xfId="2" applyFont="1" applyFill="1" applyBorder="1" applyAlignment="1">
      <alignment horizontal="center"/>
    </xf>
    <xf numFmtId="0" fontId="8" fillId="11" borderId="24" xfId="2" applyFont="1" applyFill="1" applyBorder="1" applyAlignment="1">
      <alignment horizontal="center"/>
    </xf>
    <xf numFmtId="0" fontId="5" fillId="0" borderId="10" xfId="2" applyFont="1" applyBorder="1" applyAlignment="1">
      <alignment horizontal="center" vertical="center" wrapText="1"/>
    </xf>
    <xf numFmtId="0" fontId="5" fillId="0" borderId="8" xfId="2" applyFont="1" applyBorder="1" applyAlignment="1">
      <alignment horizontal="center" vertical="center" wrapText="1"/>
    </xf>
    <xf numFmtId="0" fontId="5" fillId="0" borderId="9" xfId="2" applyFont="1" applyBorder="1" applyAlignment="1">
      <alignment horizontal="center" vertical="center" wrapText="1"/>
    </xf>
    <xf numFmtId="0" fontId="5" fillId="0" borderId="2" xfId="2" applyFont="1" applyBorder="1" applyAlignment="1">
      <alignment horizontal="center" vertical="center" wrapText="1"/>
    </xf>
    <xf numFmtId="0" fontId="9" fillId="8" borderId="19" xfId="2" applyFont="1" applyFill="1" applyBorder="1" applyAlignment="1">
      <alignment horizontal="center"/>
    </xf>
    <xf numFmtId="0" fontId="9" fillId="8" borderId="1" xfId="2" applyFont="1" applyFill="1" applyBorder="1" applyAlignment="1">
      <alignment horizontal="center"/>
    </xf>
    <xf numFmtId="0" fontId="9" fillId="8" borderId="20" xfId="2" applyFont="1" applyFill="1" applyBorder="1" applyAlignment="1">
      <alignment horizontal="center"/>
    </xf>
    <xf numFmtId="0" fontId="8" fillId="11" borderId="21" xfId="2" applyFont="1" applyFill="1" applyBorder="1" applyAlignment="1">
      <alignment horizontal="center"/>
    </xf>
    <xf numFmtId="0" fontId="8" fillId="11" borderId="2" xfId="2" applyFont="1" applyFill="1" applyBorder="1" applyAlignment="1">
      <alignment horizontal="center"/>
    </xf>
    <xf numFmtId="0" fontId="8" fillId="11" borderId="22" xfId="2" applyFont="1" applyFill="1" applyBorder="1" applyAlignment="1">
      <alignment horizontal="center"/>
    </xf>
    <xf numFmtId="0" fontId="4" fillId="2" borderId="0" xfId="2" applyFont="1" applyFill="1" applyAlignment="1">
      <alignment horizontal="left" wrapText="1"/>
    </xf>
    <xf numFmtId="0" fontId="1" fillId="2" borderId="0" xfId="2" applyFill="1"/>
    <xf numFmtId="0" fontId="4" fillId="0" borderId="0" xfId="0" applyFont="1" applyAlignment="1">
      <alignment horizontal="center" wrapText="1"/>
    </xf>
    <xf numFmtId="0" fontId="3" fillId="5" borderId="1" xfId="2" applyFont="1" applyFill="1" applyBorder="1" applyAlignment="1">
      <alignment horizontal="center"/>
    </xf>
  </cellXfs>
  <cellStyles count="5">
    <cellStyle name="Moeda 4" xfId="3"/>
    <cellStyle name="Normal" xfId="0" builtinId="0"/>
    <cellStyle name="Normal 2" xfId="2"/>
    <cellStyle name="Texto Explicativo" xfId="4" builtinId="53"/>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dosEmopmo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NTRATOS\ITABORAI\1025216-34_Pavimenta&#231;&#227;o%20e%20Drenagem_Engenho%20Velho%20I\1%20-%20An&#225;lise\Planilhas\1025216-34%20An&#225;lise%20%20Documenta&#231;&#227;o%20recebida%20em%202016-09-16%20DataBase%202016-06_R1(CAM).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MENDAS%202017\Pavimenta&#231;&#227;o%20Engenho%20Velho\OR&#199;AMENTO%20ENGENHO%20VELHO\Medi&#231;&#245;es\OR&#199;AMENTO%20DE%20%20PAVIMENTA&#199;&#195;O%20-%20ENGENHO%20VELHO%20-%20REV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Cronograma Fisico-Financeiro"/>
      <sheetName val="QCI"/>
      <sheetName val="Pareto"/>
      <sheetName val="Serviços de Escavação"/>
      <sheetName val="Resumo Serviços Drenagem"/>
      <sheetName val="escavação drenagem"/>
      <sheetName val="Resumo Drenagem"/>
      <sheetName val="Plan3"/>
      <sheetName val="ORÇAMENTO (2)"/>
      <sheetName val="Emop0616"/>
      <sheetName val="SinapiREF0616"/>
      <sheetName val="CORRELAÇÃO13"/>
      <sheetName val="REFERENCIAL"/>
      <sheetName val="% B.D.I  Desoner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
          <cell r="A5" t="str">
            <v>CODIGO  DA COMPOSICAO</v>
          </cell>
          <cell r="B5" t="str">
            <v>DESCRICAO DA COMPOSICAO</v>
          </cell>
          <cell r="C5" t="str">
            <v>UNIDADE</v>
          </cell>
          <cell r="D5" t="str">
            <v>CUSTO TOTAL</v>
          </cell>
        </row>
        <row r="7">
          <cell r="A7" t="str">
            <v>73887/1</v>
          </cell>
          <cell r="B7" t="str">
            <v>ASSENTAMENTO SIMPLES DE TUBOS DE FERRO FUNDIDO (FOFO) C/ JUNTA ELASTICA -  DN 75 MM - INCLUSIVE TRANSPORTE</v>
          </cell>
          <cell r="C7" t="str">
            <v>M</v>
          </cell>
          <cell r="D7">
            <v>3.7</v>
          </cell>
        </row>
        <row r="8">
          <cell r="A8" t="str">
            <v>73887/2</v>
          </cell>
          <cell r="B8" t="str">
            <v>ASSENTAMENTO SIMPLES DE TUBOS DE FERRO FUNDIDO (FOFO) C/ JUNTA ELASTICA - DN 100 - INCLUSIVE TRANSPORTE</v>
          </cell>
          <cell r="C8" t="str">
            <v>M</v>
          </cell>
          <cell r="D8">
            <v>4.3899999999999997</v>
          </cell>
        </row>
        <row r="9">
          <cell r="A9" t="str">
            <v>73887/3</v>
          </cell>
          <cell r="B9" t="str">
            <v>ASSENTAMENTO SIMPLES DE TUBOS DE FERRO FUNDIDO (FOFO) C/ JUNTA ELASTICA - DN 150 - INCLUSIVE TRANSPORTE</v>
          </cell>
          <cell r="C9" t="str">
            <v>M</v>
          </cell>
          <cell r="D9">
            <v>7.02</v>
          </cell>
        </row>
        <row r="10">
          <cell r="A10" t="str">
            <v>73887/4</v>
          </cell>
          <cell r="B10" t="str">
            <v>ASSENTAMENTO SIMPLES DE TUBOS DE FERRO FUNDIDO (FOFO) C/ JUNTA ELASTICA - DN 200 - INCLUSIVE TRANSPORTE</v>
          </cell>
          <cell r="C10" t="str">
            <v>M</v>
          </cell>
          <cell r="D10">
            <v>8.99</v>
          </cell>
        </row>
        <row r="11">
          <cell r="A11" t="str">
            <v>73887/5</v>
          </cell>
          <cell r="B11" t="str">
            <v>ASSENTAMENTO SIMPLES DE TUBOS DE FERRO FUNDIDO (FOFO) C/ JUNTA ELASTICA - DN 250 MM - INCLUSIVE TRANSPORTE</v>
          </cell>
          <cell r="C11" t="str">
            <v>M</v>
          </cell>
          <cell r="D11">
            <v>10.78</v>
          </cell>
        </row>
        <row r="12">
          <cell r="A12" t="str">
            <v>73887/6</v>
          </cell>
          <cell r="B12" t="str">
            <v>ASSENTAMENTO SIMPLES DE TUBOS DE FERRO FUNDIDO (FOFO) C/ JUNTA ELASTICA - DN 300 - INCLUSIVE TRANSPORTE</v>
          </cell>
          <cell r="C12" t="str">
            <v>M</v>
          </cell>
          <cell r="D12">
            <v>12.1</v>
          </cell>
        </row>
        <row r="13">
          <cell r="A13" t="str">
            <v>73887/7</v>
          </cell>
          <cell r="B13" t="str">
            <v>ASSENTAMENTO SIMPLES DE TUBOS DE FERRO FUNDIDO (FOFO) C/ JUNTA ELASTICA - DN 350 MM - INCLUSIVE TRANSPORTE</v>
          </cell>
          <cell r="C13" t="str">
            <v>M</v>
          </cell>
          <cell r="D13">
            <v>13.95</v>
          </cell>
        </row>
        <row r="14">
          <cell r="A14" t="str">
            <v>73887/8</v>
          </cell>
          <cell r="B14" t="str">
            <v>ASSENTAMENTO SIMPLES DE TUBOS DE FERRO FUNDIDO (FOFO) C/ JUNTA ELASTICA - DN 400 MM - INCLUSIVE TRANSPORTE</v>
          </cell>
          <cell r="C14" t="str">
            <v>M</v>
          </cell>
          <cell r="D14">
            <v>15.42</v>
          </cell>
        </row>
        <row r="15">
          <cell r="A15" t="str">
            <v>73887/9</v>
          </cell>
          <cell r="B15" t="str">
            <v>ASSENTAMENTO SIMPLES DE TUBOS DE FERRO FUNDIDO (FOFO) C/ JUNTA ELASTICA - DN 450 MM - INCLUSIVE TRANSPORTE</v>
          </cell>
          <cell r="C15" t="str">
            <v>M</v>
          </cell>
          <cell r="D15">
            <v>17.78</v>
          </cell>
        </row>
        <row r="16">
          <cell r="A16" t="str">
            <v>73887/10</v>
          </cell>
          <cell r="B16" t="str">
            <v>ASSENTAMENTO SIMPLES DE TUBOS DE FERRO FUNDIDO (FOFO) C/ JUNTA ELASTICA - DN 500 MM - INCLUSIVE TRANSPORTE</v>
          </cell>
          <cell r="C16" t="str">
            <v>M</v>
          </cell>
          <cell r="D16">
            <v>19.399999999999999</v>
          </cell>
        </row>
        <row r="17">
          <cell r="A17" t="str">
            <v>73887/11</v>
          </cell>
          <cell r="B17" t="str">
            <v>ASSENTAMENTO SIMPLES DE TUBOS DE FERRO FUNDIDO (FOFO) C/ JUNTA ELASTICA - DN 600 MM - INCLUSIVE TRANSPORTE</v>
          </cell>
          <cell r="C17" t="str">
            <v>M</v>
          </cell>
          <cell r="D17">
            <v>23.17</v>
          </cell>
        </row>
        <row r="18">
          <cell r="A18" t="str">
            <v>73887/12</v>
          </cell>
          <cell r="B18" t="str">
            <v>ASSENTAMENTO SIMPLES DE TUBOS DE FERRO FUNDIDO (FOFO) C/ JUNTA ELASTICA - DN 700 MM - INCLUSIVE TRANSPORTE</v>
          </cell>
          <cell r="C18" t="str">
            <v>M</v>
          </cell>
          <cell r="D18">
            <v>29.64</v>
          </cell>
        </row>
        <row r="19">
          <cell r="A19" t="str">
            <v>73887/13</v>
          </cell>
          <cell r="B19" t="str">
            <v>ASSENTAMENTO SIMPLES DE TUBOS DE FERRO FUNDIDO (FOFO) C/ JUNTA ELASTICA - DN 800 MM - INCLUSIVE TRANSPORTES</v>
          </cell>
          <cell r="C19" t="str">
            <v>M</v>
          </cell>
          <cell r="D19">
            <v>33.75</v>
          </cell>
        </row>
        <row r="20">
          <cell r="A20" t="str">
            <v>73887/14</v>
          </cell>
          <cell r="B20" t="str">
            <v>ASSENTAMENTO SIMPLES DE TUBOS DE FERRO FUNDIDO (FOFO) C/ JUNTA ELASTICA - DN 900 MM - INCLUSIVE TRANSPORTE</v>
          </cell>
          <cell r="C20" t="str">
            <v>M</v>
          </cell>
          <cell r="D20">
            <v>38.75</v>
          </cell>
        </row>
        <row r="21">
          <cell r="A21" t="str">
            <v>73887/15</v>
          </cell>
          <cell r="B21" t="str">
            <v>ASSENTAMENTO SIMPLES DE TUBOS DE FERRO FUNDIDO (FOFO) C/ JUNTA ELASTICA - DN 1000 MM - INCLUSIVE TRANSPORTE</v>
          </cell>
          <cell r="C21" t="str">
            <v>M</v>
          </cell>
          <cell r="D21">
            <v>41.3</v>
          </cell>
        </row>
        <row r="22">
          <cell r="A22" t="str">
            <v>73887/16</v>
          </cell>
          <cell r="B22" t="str">
            <v>ASSENTAMENTO SIMPLES DE TUBOS DE FERRO FUNDIDO (FOFO) C/ JUNTA ELASTICA - DN 1100 MM - INCLUSIVE TRANSPORTE</v>
          </cell>
          <cell r="C22" t="str">
            <v>M</v>
          </cell>
          <cell r="D22">
            <v>49.23</v>
          </cell>
        </row>
        <row r="23">
          <cell r="A23" t="str">
            <v>73887/17</v>
          </cell>
          <cell r="B23" t="str">
            <v>ASSENTAMENTO SIMPLES DE TUBOS DE FERRO FUNDIDO (FOFO) C/ JUNTA ELASTICA - DN 1200 MM - INCLUSIVE TRANSPORTE</v>
          </cell>
          <cell r="C23" t="str">
            <v>M</v>
          </cell>
          <cell r="D23">
            <v>57.92</v>
          </cell>
        </row>
        <row r="24">
          <cell r="A24" t="str">
            <v>74213/1</v>
          </cell>
          <cell r="B24" t="str">
            <v>MODULO TIPO: REDE DE AGUA, COM FORNECIMENTO E ASSENTAMENTO DE TUBO FºFº DN 200 MM-K7, COMPREENDENDO: LOCACAO, CADASTRAMENTO DE INTERFERENCIAS, ESCAVACAO E REATERRO COMPACTADO DE VALA, EXCETO ROCHA, ATE 1,50 M. INCLUSIVE. ATENÇÃO: VIDE DESCRIÇÃOCOMPLEMENTAR .</v>
          </cell>
          <cell r="C24" t="str">
            <v>M</v>
          </cell>
          <cell r="D24">
            <v>25.02</v>
          </cell>
        </row>
        <row r="25">
          <cell r="A25">
            <v>83655</v>
          </cell>
          <cell r="B25" t="str">
            <v>ASSENTAMENTO SIMPLES DE TUBOS DE FERRO FUNDIDO (FOFO), COM JUNTA ELASTICA, DN 50 MM.</v>
          </cell>
          <cell r="C25" t="str">
            <v>M</v>
          </cell>
          <cell r="D25">
            <v>3.82</v>
          </cell>
        </row>
        <row r="26">
          <cell r="A26" t="str">
            <v>73888/1</v>
          </cell>
          <cell r="B26" t="str">
            <v>ASSENTAMENTO TUBO PVC COM JUNTA ELASTICA, DN 50 MM - (OU RPVC, OU PVC DEFOFO, OU PRFV) - PARA AGUA.</v>
          </cell>
          <cell r="C26" t="str">
            <v>M</v>
          </cell>
          <cell r="D26">
            <v>1.94</v>
          </cell>
        </row>
        <row r="27">
          <cell r="A27" t="str">
            <v>73888/2</v>
          </cell>
          <cell r="B27" t="str">
            <v>ASSENTAMENTO TUBO PVC COM JUNTA ELASTICA, DN 75 MM - (OU RPVC, OU PVC DEFOFO, OU PRFV) - PARA AGUA.</v>
          </cell>
          <cell r="C27" t="str">
            <v>M</v>
          </cell>
          <cell r="D27">
            <v>2.59</v>
          </cell>
        </row>
        <row r="28">
          <cell r="A28" t="str">
            <v>73888/3</v>
          </cell>
          <cell r="B28" t="str">
            <v>ASSENTAMENTO TUBO PVC COM JUNTA ELASTICA, DN 100 MM - (OU RPVC, OU PVC DEFOFO, OU PRFV) - PARA AGUA.</v>
          </cell>
          <cell r="C28" t="str">
            <v>M</v>
          </cell>
          <cell r="D28">
            <v>3.24</v>
          </cell>
        </row>
        <row r="29">
          <cell r="A29" t="str">
            <v>73888/4</v>
          </cell>
          <cell r="B29" t="str">
            <v>ASSENTAMENTO TUBO PVC COM JUNTA ELASTICA, DN 150 MM - (OU RPVC, OU PVC DEFOFO, OU PRFV P/ AGUA)</v>
          </cell>
          <cell r="C29" t="str">
            <v>M</v>
          </cell>
          <cell r="D29">
            <v>3.89</v>
          </cell>
        </row>
        <row r="30">
          <cell r="A30" t="str">
            <v>73888/5</v>
          </cell>
          <cell r="B30" t="str">
            <v>ASSENTAMENTO TUBO PVC COM JUNTA ELASTICA, DN 200 MM - (OU RPVC, OU PVC DEFOFO, OU PRFV P/ AGUA)</v>
          </cell>
          <cell r="C30" t="str">
            <v>M</v>
          </cell>
          <cell r="D30">
            <v>4.54</v>
          </cell>
        </row>
        <row r="31">
          <cell r="A31" t="str">
            <v>73888/6</v>
          </cell>
          <cell r="B31" t="str">
            <v>ASSENTAMENTO TUBO PVC COM JUNTA ELASTICA, DN 250 MM - (OU RPVC, OU PVC DEFOFO, OU PRFV P/ AGUA)</v>
          </cell>
          <cell r="C31" t="str">
            <v>M</v>
          </cell>
          <cell r="D31">
            <v>5.18</v>
          </cell>
        </row>
        <row r="32">
          <cell r="A32" t="str">
            <v>73888/7</v>
          </cell>
          <cell r="B32" t="str">
            <v>ASSENTAMENTO TUBO PVC COM JUNTA ELASTICA, DN 300 MM - (OU RPVC, OU PVC DEFOFO, OU PRFV P/ AGUA)</v>
          </cell>
          <cell r="C32" t="str">
            <v>M</v>
          </cell>
          <cell r="D32">
            <v>6.48</v>
          </cell>
        </row>
        <row r="33">
          <cell r="A33" t="str">
            <v>73888/8</v>
          </cell>
          <cell r="B33" t="str">
            <v>ASSENTAMENTO TUBO PVC COM JUNTA ELASTICA, DN 350 MM - (OU RPVC, OU PVC DEFOFO, OU PRFV) PARA AGUA</v>
          </cell>
          <cell r="C33" t="str">
            <v>M</v>
          </cell>
          <cell r="D33">
            <v>7.13</v>
          </cell>
        </row>
        <row r="34">
          <cell r="A34" t="str">
            <v>73888/9</v>
          </cell>
          <cell r="B34" t="str">
            <v>ASSENTAMENTO TUBO PVC COM JUNTA ELASTICA, DN 400 MM - (OU RPVC, OU PVC DEFOFO, OU PRFV) - PARA AGUA.</v>
          </cell>
          <cell r="C34" t="str">
            <v>M</v>
          </cell>
          <cell r="D34">
            <v>9.01</v>
          </cell>
        </row>
        <row r="35">
          <cell r="A35" t="str">
            <v>73888/10</v>
          </cell>
          <cell r="B35" t="str">
            <v>ASSENTAMENTO TUBO PVC COM JUNTA ELASTICA, DN 500 MM - (OU RPVC, OU PVC DEFOFO, OU PRFV) - PARA AGUA.</v>
          </cell>
          <cell r="C35" t="str">
            <v>M</v>
          </cell>
          <cell r="D35">
            <v>9.89</v>
          </cell>
        </row>
        <row r="36">
          <cell r="A36" t="str">
            <v>73888/11</v>
          </cell>
          <cell r="B36" t="str">
            <v>ASSENTAMENTO TUBO PVC COM JUNTA ELASTICA, DN 600 MM - (OU RPVC, OU PVC DEFOFO, OU PRFV) - PARA AGUA.</v>
          </cell>
          <cell r="C36" t="str">
            <v>M</v>
          </cell>
          <cell r="D36">
            <v>10.94</v>
          </cell>
        </row>
        <row r="37">
          <cell r="A37" t="str">
            <v>73888/12</v>
          </cell>
          <cell r="B37" t="str">
            <v>ASSENTAMENTO TUBO PVC COM JUNTA ELASTICA, DN 700 MM - (OU RPVC, OU PVC DEFOFO, OU PRFV) - PARA AGUA.</v>
          </cell>
          <cell r="C37" t="str">
            <v>M</v>
          </cell>
          <cell r="D37">
            <v>11.86</v>
          </cell>
        </row>
        <row r="38">
          <cell r="A38" t="str">
            <v>73888/13</v>
          </cell>
          <cell r="B38" t="str">
            <v>ASSENTAMENTO TUBO PVC COM JUNTA ELASTICA, DN 800 MM - (OU RPVC, OU PVC DEFOFO, OU PRFV) - PARA AGUA.</v>
          </cell>
          <cell r="C38" t="str">
            <v>M</v>
          </cell>
          <cell r="D38">
            <v>12.87</v>
          </cell>
        </row>
        <row r="39">
          <cell r="A39" t="str">
            <v>73888/14</v>
          </cell>
          <cell r="B39" t="str">
            <v>ASSENTAMENTO TUBO PVC COM JUNTA ELASTICA, DN 900 MM - (OU RPVC, OU PVC DEFOFO, OU PRFV) - PARA AGUA.</v>
          </cell>
          <cell r="C39" t="str">
            <v>M</v>
          </cell>
          <cell r="D39">
            <v>13.83</v>
          </cell>
        </row>
        <row r="40">
          <cell r="A40" t="str">
            <v>73888/15</v>
          </cell>
          <cell r="B40" t="str">
            <v>ASSENTAMENTO TUBO PVC COM JUNTA ELASTICA, DN 1000 MM - (OU RPVC, OU PVC DEFOFO, OU PRFV) - PARA AGUA.</v>
          </cell>
          <cell r="C40" t="str">
            <v>M</v>
          </cell>
          <cell r="D40">
            <v>14.7</v>
          </cell>
        </row>
        <row r="41">
          <cell r="A41">
            <v>90694</v>
          </cell>
          <cell r="B41" t="str">
            <v>TUBO DE PVC PARA REDE COLETORA DE ESGOTO DE PAREDE MACIÇA, DN 100 MM, JUNTA ELÁSTICA, INSTALADO EM LOCAL COM NÍVEL BAIXO DE INTERFERÊNCIAS - FORNECIMENTO E ASSENTAMENTO. AF_06/2015</v>
          </cell>
          <cell r="C41" t="str">
            <v>M</v>
          </cell>
          <cell r="D41">
            <v>18.32</v>
          </cell>
        </row>
        <row r="42">
          <cell r="A42">
            <v>90695</v>
          </cell>
          <cell r="B42" t="str">
            <v>TUBO DE PVC PARA REDE COLETORA DE ESGOTO DE PAREDE MACIÇA, DN 150 MM, JUNTA ELÁSTICA, INSTALADO EM LOCAL COM NÍVEL BAIXO DE INTERFERÊNCIAS - FORNECIMENTO E ASSENTAMENTO. AF_06/2015</v>
          </cell>
          <cell r="C42" t="str">
            <v>M</v>
          </cell>
          <cell r="D42">
            <v>35.97</v>
          </cell>
        </row>
        <row r="43">
          <cell r="A43">
            <v>90696</v>
          </cell>
          <cell r="B43" t="str">
            <v>TUBO DE PVC PARA REDE COLETORA DE ESGOTO DE PAREDE MACIÇA, DN 200 MM, JUNTA ELÁSTICA, INSTALADO EM LOCAL COM NÍVEL BAIXO DE INTERFERÊNCIAS - FORNECIMENTO E ASSENTAMENTO. AF_06/2015</v>
          </cell>
          <cell r="C43" t="str">
            <v>M</v>
          </cell>
          <cell r="D43">
            <v>53.99</v>
          </cell>
        </row>
        <row r="44">
          <cell r="A44">
            <v>90697</v>
          </cell>
          <cell r="B44" t="str">
            <v>TUBO DE PVC PARA REDE COLETORA DE ESGOTO DE PAREDE MACIÇA, DN 250 MM, JUNTA ELÁSTICA, INSTALADO EM LOCAL COM NÍVEL BAIXO DE INTERFERÊNCIAS - FORNECIMENTO E ASSENTAMENTO. AF_06/2015</v>
          </cell>
          <cell r="C44" t="str">
            <v>M</v>
          </cell>
          <cell r="D44">
            <v>89.93</v>
          </cell>
        </row>
        <row r="45">
          <cell r="A45">
            <v>90698</v>
          </cell>
          <cell r="B45" t="str">
            <v>TUBO DE PVC PARA REDE COLETORA DE ESGOTO DE PAREDE MACIÇA, DN 300 MM, JUNTA ELÁSTICA, INSTALADO EM LOCAL COM NÍVEL BAIXO DE INTERFERÊNCIAS - FORNECIMENTO E ASSENTAMENTO. AF_06/2015</v>
          </cell>
          <cell r="C45" t="str">
            <v>M</v>
          </cell>
          <cell r="D45">
            <v>138.41</v>
          </cell>
        </row>
        <row r="46">
          <cell r="A46">
            <v>90699</v>
          </cell>
          <cell r="B46" t="str">
            <v>TUBO DE PVC PARA REDE COLETORA DE ESGOTO DE PAREDE MACIÇA, DN 350 MM, JUNTA ELÁSTICA, INSTALADO EM LOCAL COM NÍVEL BAIXO DE INTERFERÊNCIAS - FORNECIMENTO E ASSENTAMENTO. AF_06/2015</v>
          </cell>
          <cell r="C46" t="str">
            <v>M</v>
          </cell>
          <cell r="D46">
            <v>177.44</v>
          </cell>
        </row>
        <row r="47">
          <cell r="A47">
            <v>90700</v>
          </cell>
          <cell r="B47" t="str">
            <v>TUBO DE PVC PARA REDE COLETORA DE ESGOTO DE PAREDE MACIÇA, DN 400 MM, JUNTA ELÁSTICA, INSTALADO EM LOCAL COM NÍVEL BAIXO DE INTERFERÊNCIAS - FORNECIMENTO E ASSENTAMENTO. AF_06/2015</v>
          </cell>
          <cell r="C47" t="str">
            <v>M</v>
          </cell>
          <cell r="D47">
            <v>230.71</v>
          </cell>
        </row>
        <row r="48">
          <cell r="A48">
            <v>90701</v>
          </cell>
          <cell r="B48" t="str">
            <v>TUBO DE PVC CORRUGADO DE DUPLA PAREDE PARA REDE COLETORA DE ESGOTO, DN 150 MM, JUNTA ELÁSTICA, INSTALADO EM LOCAL COM NÍVEL BAIXO DE INTERFERÊNCIAS - FORNECIMENTO E ASSENTAMENTO. AF_06/2015</v>
          </cell>
          <cell r="C48" t="str">
            <v>M</v>
          </cell>
          <cell r="D48">
            <v>36.25</v>
          </cell>
        </row>
        <row r="49">
          <cell r="A49">
            <v>90702</v>
          </cell>
          <cell r="B49" t="str">
            <v>TUBO DE PVC CORRUGADO DE DUPLA PAREDE PARA REDE COLETORA DE ESGOTO, DN 200 MM, JUNTA ELÁSTICA, INSTALADO EM LOCAL COM NÍVEL BAIXO DE INTERFERÊNCIAS - FORNECIMENTO E ASSENTAMENTO. AF_06/2015</v>
          </cell>
          <cell r="C49" t="str">
            <v>M</v>
          </cell>
          <cell r="D49">
            <v>53.68</v>
          </cell>
        </row>
        <row r="50">
          <cell r="A50">
            <v>90703</v>
          </cell>
          <cell r="B50" t="str">
            <v>TUBO DE PVC CORRUGADO DE DUPLA PAREDE PARA REDE COLETORA DE ESGOTO, DN 250 MM, JUNTA ELÁSTICA, INSTALADO EM LOCAL COM NÍVEL BAIXO DE INTERFERÊNCIAS - FORNECIMENTO E ASSENTAMENTO. AF_06/2015</v>
          </cell>
          <cell r="C50" t="str">
            <v>M</v>
          </cell>
          <cell r="D50">
            <v>86.67</v>
          </cell>
        </row>
        <row r="51">
          <cell r="A51">
            <v>90704</v>
          </cell>
          <cell r="B51" t="str">
            <v>TUBO DE PVC CORRUGADO DE DUPLA PAREDE PARA REDE COLETORA DE ESGOTO, DN 300 MM, JUNTA ELÁSTICA, INSTALADO EM LOCAL COM NÍVEL BAIXO DE INTERFERÊNCIAS - FORNECIMENTO E ASSENTAMENTO. AF_06/2015</v>
          </cell>
          <cell r="C51" t="str">
            <v>M</v>
          </cell>
          <cell r="D51">
            <v>134.11000000000001</v>
          </cell>
        </row>
        <row r="52">
          <cell r="A52">
            <v>90705</v>
          </cell>
          <cell r="B52" t="str">
            <v>TUBO DE PVC CORRUGADO DE DUPLA PAREDE PARA REDE COLETORA DE ESGOTO, DN 350 MM, JUNTA ELÁSTICA, INSTALADO EM LOCAL COM NÍVEL BAIXO DE INTERFERÊNCIAS - FORNECIMENTO E ASSENTAMENTO. AF_06/2015</v>
          </cell>
          <cell r="C52" t="str">
            <v>M</v>
          </cell>
          <cell r="D52">
            <v>195.1</v>
          </cell>
        </row>
        <row r="53">
          <cell r="A53">
            <v>90706</v>
          </cell>
          <cell r="B53" t="str">
            <v>TUBO DE PVC CORRUGADO DE DUPLA PAREDE PARA REDE COLETORA DE ESGOTO, DN 400 MM, JUNTA ELÁSTICA, INSTALADO EM LOCAL COM NÍVEL BAIXO DE INTERFERÊNCIAS - FORNECIMENTO E ASSENTAMENTO. AF_06/2015</v>
          </cell>
          <cell r="C53" t="str">
            <v>M</v>
          </cell>
          <cell r="D53">
            <v>237.66</v>
          </cell>
        </row>
        <row r="54">
          <cell r="A54">
            <v>90709</v>
          </cell>
          <cell r="B54" t="str">
            <v>TUBO DE PVC PARA REDE COLETORA DE ESGOTO DE PAREDE MACIÇA, DN 100 MM, JUNTA ELÁSTICA, INSTALADO EM LOCAL COM NÍVEL ALTO DE INTERFERÊNCIAS - FORNECIMENTO E ASSENTAMENTO. AF_06/2015</v>
          </cell>
          <cell r="C54" t="str">
            <v>M</v>
          </cell>
          <cell r="D54">
            <v>20.56</v>
          </cell>
        </row>
        <row r="55">
          <cell r="A55">
            <v>90710</v>
          </cell>
          <cell r="B55" t="str">
            <v>TUBO DE PVC PARA REDE COLETORA DE ESGOTO DE PAREDE MACIÇA, DN 150 MM, JUNTA ELÁSTICA, INSTALADO EM LOCAL COM NÍVEL ALTO DE INTERFERÊNCIAS - FORNECIMENTO E ASSENTAMENTO. AF_06/2015</v>
          </cell>
          <cell r="C55" t="str">
            <v>M</v>
          </cell>
          <cell r="D55">
            <v>38.22</v>
          </cell>
        </row>
        <row r="56">
          <cell r="A56">
            <v>90711</v>
          </cell>
          <cell r="B56" t="str">
            <v>TUBO DE PVC PARA REDE COLETORA DE ESGOTO DE PAREDE MACIÇA, DN 200 MM, JUNTA ELÁSTICA, INSTALADO EM LOCAL COM NÍVEL ALTO DE INTERFERÊNCIAS - FORNECIMENTO E ASSENTAMENTO. AF_06/2015</v>
          </cell>
          <cell r="C56" t="str">
            <v>M</v>
          </cell>
          <cell r="D56">
            <v>56.22</v>
          </cell>
        </row>
        <row r="57">
          <cell r="A57">
            <v>90712</v>
          </cell>
          <cell r="B57" t="str">
            <v>TUBO DE PVC PARA REDE COLETORA DE ESGOTO DE PAREDE MACIÇA, DN 250 MM, JUNTA ELÁSTICA, INSTALADO EM LOCAL COM NÍVEL ALTO DE INTERFERÊNCIAS - FORNECIMENTO E ASSENTAMENTO. AF_06/2015</v>
          </cell>
          <cell r="C57" t="str">
            <v>M</v>
          </cell>
          <cell r="D57">
            <v>92.17</v>
          </cell>
        </row>
        <row r="58">
          <cell r="A58">
            <v>90713</v>
          </cell>
          <cell r="B58" t="str">
            <v>TUBO DE PVC PARA REDE COLETORA DE ESGOTO DE PAREDE MACIÇA, DN 300 MM, JUNTA ELÁSTICA, INSTALADO EM LOCAL COM NÍVEL ALTO DE INTERFERÊNCIAS - FORNECIMENTO E ASSENTAMENTO. AF_06/2015</v>
          </cell>
          <cell r="C58" t="str">
            <v>M</v>
          </cell>
          <cell r="D58">
            <v>140.63999999999999</v>
          </cell>
        </row>
        <row r="59">
          <cell r="A59">
            <v>90714</v>
          </cell>
          <cell r="B59" t="str">
            <v>TUBO DE PVC PARA REDE COLETORA DE ESGOTO DE PAREDE MACIÇA, DN 350 MM, JUNTA ELÁSTICA, INSTALADO EM LOCAL COM NÍVEL ALTO DE INTERFERÊNCIAS - FORNECIMENTO E ASSENTAMENTO. AF_06/2015</v>
          </cell>
          <cell r="C59" t="str">
            <v>M</v>
          </cell>
          <cell r="D59">
            <v>179.68</v>
          </cell>
        </row>
        <row r="60">
          <cell r="A60">
            <v>90715</v>
          </cell>
          <cell r="B60" t="str">
            <v>TUBO DE PVC PARA REDE COLETORA DE ESGOTO DE PAREDE MACIÇA, DN 400 MM, JUNTA ELÁSTICA, INSTALADO EM LOCAL COM NÍVEL ALTO DE INTERFERÊNCIAS - FORNECIMENTO E ASSENTAMENTO. AF_06/2015</v>
          </cell>
          <cell r="C60" t="str">
            <v>M</v>
          </cell>
          <cell r="D60">
            <v>234.77</v>
          </cell>
        </row>
        <row r="61">
          <cell r="A61">
            <v>90716</v>
          </cell>
          <cell r="B61" t="str">
            <v>TUBO DE PVC CORRUGADO DE DUPLA PAREDE PARA REDE COLETORA DE ESGOTO, DN 150 MM, JUNTA ELÁSTICA, INSTALADO EM LOCAL COM NÍVEL ALTO DE INTERFERÊNCIAS - FORNECIMENTO E ASSENTAMENTO. AF_06/2015</v>
          </cell>
          <cell r="C61" t="str">
            <v>M</v>
          </cell>
          <cell r="D61">
            <v>38.49</v>
          </cell>
        </row>
        <row r="62">
          <cell r="A62">
            <v>90717</v>
          </cell>
          <cell r="B62" t="str">
            <v>TUBO DE PVC CORRUGADO DE DUPLA PAREDE PARA REDE COLETORA DE ESGOTO, DN 200 MM, JUNTA ELÁSTICA, INSTALADO EM LOCAL COM NÍVEL ALTO DE INTERFERÊNCIAS - FORNECIMENTO E ASSENTAMENTO. AF_06/2015</v>
          </cell>
          <cell r="C62" t="str">
            <v>M</v>
          </cell>
          <cell r="D62">
            <v>55.91</v>
          </cell>
        </row>
        <row r="63">
          <cell r="A63">
            <v>90718</v>
          </cell>
          <cell r="B63" t="str">
            <v>TUBO DE PVC CORRUGADO DE DUPLA PAREDE PARA REDE COLETORA DE ESGOTO, DN 250 MM, JUNTA ELÁSTICA, INSTALADO EM LOCAL COM NÍVEL ALTO DE INTERFERÊNCIAS - FORNECIMENTO E ASSENTAMENTO. AF_06/2015</v>
          </cell>
          <cell r="C63" t="str">
            <v>M</v>
          </cell>
          <cell r="D63">
            <v>88.9</v>
          </cell>
        </row>
        <row r="64">
          <cell r="A64">
            <v>90719</v>
          </cell>
          <cell r="B64" t="str">
            <v>TUBO DE PVC CORRUGADO DE DUPLA PAREDE PARA REDE COLETORA DE ESGOTO, DN 300 MM, JUNTA ELÁSTICA, INSTALADO EM LOCAL COM NÍVEL ALTO DE INTERFERÊNCIAS - FORNECIMENTO E ASSENTAMENTO. AF_06/2015</v>
          </cell>
          <cell r="C64" t="str">
            <v>M</v>
          </cell>
          <cell r="D64">
            <v>136.34</v>
          </cell>
        </row>
        <row r="65">
          <cell r="A65">
            <v>90720</v>
          </cell>
          <cell r="B65" t="str">
            <v>TUBO DE PVC CORRUGADO DE DUPLA PAREDE PARA REDE COLETORA DE ESGOTO, DN 350 MM, JUNTA ELÁSTICA, INSTALADO EM LOCAL COM NÍVEL ALTO DE INTERFERÊNCIAS - FORNECIMENTO E ASSENTAMENTO. AF_06/2015</v>
          </cell>
          <cell r="C65" t="str">
            <v>M</v>
          </cell>
          <cell r="D65">
            <v>197.33</v>
          </cell>
        </row>
        <row r="66">
          <cell r="A66">
            <v>90721</v>
          </cell>
          <cell r="B66" t="str">
            <v>TUBO DE PVC CORRUGADO DE DUPLA PAREDE PARA REDE COLETORA DE ESGOTO, DN 400 MM, EM JUNTA ELÁSTICA, INSTALADO EM LOCAL COM NÍVEL ALTO DE INTERFERÊNCIAS - FORNECIMENTO E ASSENTAMENTO. AF_06/2015</v>
          </cell>
          <cell r="C66" t="str">
            <v>M</v>
          </cell>
          <cell r="D66">
            <v>241.72</v>
          </cell>
        </row>
        <row r="67">
          <cell r="A67">
            <v>90724</v>
          </cell>
          <cell r="B67" t="str">
            <v>JUNTA ARGAMASSADA ENTRE TUBO DN 100 MM E O POÇO DE VISITA/ CAIXA DE CONCRETO OU ALVENARIA EM REDES DE ESGOTO. AF_06/2015</v>
          </cell>
          <cell r="C67" t="str">
            <v>UN</v>
          </cell>
          <cell r="D67">
            <v>25.62</v>
          </cell>
        </row>
        <row r="68">
          <cell r="A68">
            <v>90725</v>
          </cell>
          <cell r="B68" t="str">
            <v>JUNTA ARGAMASSADA ENTRE TUBO DN 150 MM E O POÇO DE VISITA/ CAIXA DE CONCRETO OU ALVENARIA EM REDES DE ESGOTO. AF_06/2015</v>
          </cell>
          <cell r="C68" t="str">
            <v>UN</v>
          </cell>
          <cell r="D68">
            <v>31.57</v>
          </cell>
        </row>
        <row r="69">
          <cell r="A69">
            <v>90726</v>
          </cell>
          <cell r="B69" t="str">
            <v>JUNTA ARGAMASSADA ENTRE TUBO DN 200 MM E O POÇO/ CAIXA DE CONCRETO OU ALVENARIA EM REDES DE ESGOTO. AF_06/2015</v>
          </cell>
          <cell r="C69" t="str">
            <v>UN</v>
          </cell>
          <cell r="D69">
            <v>37.51</v>
          </cell>
        </row>
        <row r="70">
          <cell r="A70">
            <v>90727</v>
          </cell>
          <cell r="B70" t="str">
            <v>JUNTA ARGAMASSADA ENTRE TUBO DN 250 MM E O POÇO DE VISITA/ CAIXA DE CONCRETO OU ALVENARIA EM REDES DE ESGOTO. AF_06/2015</v>
          </cell>
          <cell r="C70" t="str">
            <v>UN</v>
          </cell>
          <cell r="D70">
            <v>43.46</v>
          </cell>
        </row>
        <row r="71">
          <cell r="A71">
            <v>90728</v>
          </cell>
          <cell r="B71" t="str">
            <v>JUNTA ARGAMASSADA ENTRE TUBO DN 300 MM E O POÇO DE VISITA/ CAIXA DE CONCRETO OU ALVENARIA EM REDES DE ESGOTO. AF_06/2015</v>
          </cell>
          <cell r="C71" t="str">
            <v>UN</v>
          </cell>
          <cell r="D71">
            <v>49.41</v>
          </cell>
        </row>
        <row r="72">
          <cell r="A72">
            <v>90729</v>
          </cell>
          <cell r="B72" t="str">
            <v>JUNTA ARGAMASSADA ENTRE TUBO DN 350 MM E O POÇO DE VISITA/ CAIXA DE CONCRETO OU ALVENARIA EM REDES DE ESGOTO. AF_06/2015</v>
          </cell>
          <cell r="C72" t="str">
            <v>UN</v>
          </cell>
          <cell r="D72">
            <v>55.36</v>
          </cell>
        </row>
        <row r="73">
          <cell r="A73">
            <v>90730</v>
          </cell>
          <cell r="B73" t="str">
            <v>JUNTA ARGAMASSADA ENTRE TUBO DN 400 MM E O POÇO DE VISITA/ CAIXA DE CONCRETO OU ALVENARIA EM REDES DE ESGOTO. AF_06/2015</v>
          </cell>
          <cell r="C73" t="str">
            <v>UN</v>
          </cell>
          <cell r="D73">
            <v>61.35</v>
          </cell>
        </row>
        <row r="74">
          <cell r="A74">
            <v>90731</v>
          </cell>
          <cell r="B74" t="str">
            <v>JUNTA ARGAMASSADA ENTRE TUBO DN 450 MM E O POÇO DE VISITA/ CAIXA DE CONCRETO OU ALVENARIA EM REDES DE ESGOTO. AF_06/2015</v>
          </cell>
          <cell r="C74" t="str">
            <v>UN</v>
          </cell>
          <cell r="D74">
            <v>67.3</v>
          </cell>
        </row>
        <row r="75">
          <cell r="A75">
            <v>90732</v>
          </cell>
          <cell r="B75" t="str">
            <v>JUNTA ARGAMASSADA ENTRE TUBO DN 600 MM E O POÇO DE VISITA/ CAIXA DE CONCRETO OU ALVENARIA EM REDES DE ESGOTO. AF_06/2015</v>
          </cell>
          <cell r="C75" t="str">
            <v>UN</v>
          </cell>
          <cell r="D75">
            <v>85.15</v>
          </cell>
        </row>
        <row r="76">
          <cell r="A76">
            <v>90733</v>
          </cell>
          <cell r="B76" t="str">
            <v>ASSENTAMENTO DE TUBO DE PVC PARA REDE COLETORA DE ESGOTO DE PAREDE MACIÇA, DN 100 MM, JUNTA ELÁSTICA, INSTALADO EM LOCAL COM NÍVEL BAIXO DE INTERFERÊNCIAS (NÃO INCLUI FORNECIMENTO). AF_06/2015</v>
          </cell>
          <cell r="C76" t="str">
            <v>M</v>
          </cell>
          <cell r="D76">
            <v>2.83</v>
          </cell>
        </row>
        <row r="77">
          <cell r="A77">
            <v>90734</v>
          </cell>
          <cell r="B77" t="str">
            <v>ASSENTAMENTO DE TUBO DE PVC PARA REDE COLETORA DE ESGOTO DE PAREDE MACIÇA, DN 150 MM, JUNTA ELÁSTICA, INSTALADO EM LOCAL COM NÍVEL BAIXO DE INTERFERÊNCIAS (NÃO INCLUI FORNECIMENTO). AF_06/2015</v>
          </cell>
          <cell r="C77" t="str">
            <v>M</v>
          </cell>
          <cell r="D77">
            <v>3.44</v>
          </cell>
        </row>
        <row r="78">
          <cell r="A78">
            <v>90735</v>
          </cell>
          <cell r="B78" t="str">
            <v>ASSENTAMENTO DE TUBO DE PVC PARA REDE COLETORA DE ESGOTO DE PAREDE MACIÇA, DN 200 MM, JUNTA ELÁSTICA, INSTALADO EM LOCAL COM NÍVEL BAIXO DE INTERFERÊNCIAS (NÃO INCLUI FORNECIMENTO). AF_06/2015</v>
          </cell>
          <cell r="C78" t="str">
            <v>M</v>
          </cell>
          <cell r="D78">
            <v>4.09</v>
          </cell>
        </row>
        <row r="79">
          <cell r="A79">
            <v>90736</v>
          </cell>
          <cell r="B79" t="str">
            <v>ASSENTAMENTO DE TUBO DE PVC PARA REDE COLETORA DE ESGOTO DE PAREDE MACIÇA, DN 250 MM, JUNTA ELÁSTICA, INSTALADO EM LOCAL COM NÍVEL BAIXO DE INTERFERÊNCIAS (NÃO INCLUI FORNECIMENTO). AF_06/2015</v>
          </cell>
          <cell r="C79" t="str">
            <v>M</v>
          </cell>
          <cell r="D79">
            <v>4.72</v>
          </cell>
        </row>
        <row r="80">
          <cell r="A80">
            <v>90737</v>
          </cell>
          <cell r="B80" t="str">
            <v>ASSENTAMENTO DE TUBO DE PVC PARA REDE COLETORA DE ESGOTO DE PAREDE MACIÇA, DN 300 MM, JUNTA ELÁSTICA, INSTALADO EM LOCAL COM NÍVEL BAIXO DE INTERFERÊNCIAS (NÃO INCLUI FORNECIMENTO). AF_06/2015</v>
          </cell>
          <cell r="C80" t="str">
            <v>M</v>
          </cell>
          <cell r="D80">
            <v>5.35</v>
          </cell>
        </row>
        <row r="81">
          <cell r="A81">
            <v>90738</v>
          </cell>
          <cell r="B81" t="str">
            <v>ASSENTAMENTO DE TUBO DE PVC PARA REDE COLETORA DE ESGOTO DE PAREDE MACIÇA, DN 350 MM, JUNTA ELÁSTICA, INSTALADO EM LOCAL COM NÍVEL BAIXO DE INTERFERÊNCIAS (NÃO INCLUI FORNECIMENTO). AF_06/2015</v>
          </cell>
          <cell r="C81" t="str">
            <v>M</v>
          </cell>
          <cell r="D81">
            <v>5.98</v>
          </cell>
        </row>
        <row r="82">
          <cell r="A82">
            <v>90739</v>
          </cell>
          <cell r="B82" t="str">
            <v>ASSENTAMENTO DE TUBO DE PVC PARA REDE COLETORA DE ESGOTO DE PAREDE MACIÇA, DN 400 MM, JUNTA ELÁSTICA, INSTALADO EM LOCAL COM NÍVEL BAIXO DE INTERFERÊNCIAS (NÃO INCLUI FORNECIMENTO). AF_06/2015</v>
          </cell>
          <cell r="C82" t="str">
            <v>M</v>
          </cell>
          <cell r="D82">
            <v>11.99</v>
          </cell>
        </row>
        <row r="83">
          <cell r="A83">
            <v>90740</v>
          </cell>
          <cell r="B83" t="str">
            <v>ASSENTAMENTO DE TUBO DE PVC CORRUGADO DE DUPLA PAREDE PARA REDE COLETORA DE ESGOTO, DN 150 MM, JUNTA ELÁSTICA, INSTALADO EM LOCAL COM NÍVEL BAIXO DE INTERFERÊNCIAS (NÃO INCLUI FORNECIMENTO). AF_06/2015</v>
          </cell>
          <cell r="C83" t="str">
            <v>M</v>
          </cell>
          <cell r="D83">
            <v>6.3</v>
          </cell>
        </row>
        <row r="84">
          <cell r="A84">
            <v>90741</v>
          </cell>
          <cell r="B84" t="str">
            <v>ASSENTAMENTO DE TUBO DE PVC CORRUGADO DE DUPLA PAREDE PARA REDE COLETORA DE ESGOTO, DN 200 MM, JUNTA ELÁSTICA, INSTALADO EM LOCAL COM NÍVEL BAIXO DE INTERFERÊNCIAS (NÃO INCLUI FORNECIMENTO). AF_06/2015</v>
          </cell>
          <cell r="C84" t="str">
            <v>M</v>
          </cell>
          <cell r="D84">
            <v>6.93</v>
          </cell>
        </row>
        <row r="85">
          <cell r="A85">
            <v>90742</v>
          </cell>
          <cell r="B85" t="str">
            <v>ASSENTAMENTO DE TUBO DE PVC CORRUGADO DE DUPLA PAREDE PARA REDE COLETORA DE ESGOTO, DN 250 MM, JUNTA ELÁSTICA, INSTALADO EM LOCAL COM NÍVEL BAIXO DE INTERFERÊNCIAS (NÃO INCLUI FORNECIMENTO). AF_06/2015</v>
          </cell>
          <cell r="C85" t="str">
            <v>M</v>
          </cell>
          <cell r="D85">
            <v>7.56</v>
          </cell>
        </row>
        <row r="86">
          <cell r="A86">
            <v>90743</v>
          </cell>
          <cell r="B86" t="str">
            <v>ASSENTAMENTO DE TUBO DE PVC CORRUGADO DE DUPLA PAREDE PARA REDE COLETORA DE ESGOTO, DN 300 MM, JUNTA ELÁSTICA, INSTALADO EM LOCAL COM NÍVEL BAIXO DE INTERFERÊNCIAS (NÃO INCLUI FORNECIMENTO). AF_06/2015</v>
          </cell>
          <cell r="C86" t="str">
            <v>M</v>
          </cell>
          <cell r="D86">
            <v>8.19</v>
          </cell>
        </row>
        <row r="87">
          <cell r="A87">
            <v>90744</v>
          </cell>
          <cell r="B87" t="str">
            <v>ASSENTAMENTO DE TUBO DE PVC CORRUGADO DE DUPLA PAREDE PARA REDE COLETORA DE ESGOTO, DN 350 MM, JUNTA ELÁSTICA, INSTALADO EM LOCAL COM NÍVEL BAIXO DE INTERFERÊNCIAS (NÃO INCLUI FORNECIMENTO). AF_06/2015</v>
          </cell>
          <cell r="C87" t="str">
            <v>M</v>
          </cell>
          <cell r="D87">
            <v>8.82</v>
          </cell>
        </row>
        <row r="88">
          <cell r="A88">
            <v>90745</v>
          </cell>
          <cell r="B88" t="str">
            <v>ASSENTAMENTO DE TUBO DE PVC CORRUGADO DE DUPLA PAREDE PARA REDE COLETORA DE ESGOTO, DN 400 MM, JUNTA ELÁSTICA, INSTALADO EM LOCAL COM NÍVEL BAIXO DE INTERFERÊNCIAS (NÃO INCLUI FORNECIMENTO). AF_06/2015</v>
          </cell>
          <cell r="C88" t="str">
            <v>M</v>
          </cell>
          <cell r="D88">
            <v>17.13</v>
          </cell>
        </row>
        <row r="89">
          <cell r="A89">
            <v>90746</v>
          </cell>
          <cell r="B89" t="str">
            <v>ASSENTAMENTO DE TUBO DE PEAD CORRUGADO DE DUPLA PAREDE PARA REDE COLETORA DE ESGOTO, DN 450 MM, JUNTA ELÁSTICA INTEGRADA, INSTALADO EM LOCAL COM NÍVEL BAIXO DE INTERFERÊNCIAS (NÃO INCLUI FORNECIMENTO). AF_06/2015</v>
          </cell>
          <cell r="C89" t="str">
            <v>M</v>
          </cell>
          <cell r="D89">
            <v>3.84</v>
          </cell>
        </row>
        <row r="90">
          <cell r="A90">
            <v>90747</v>
          </cell>
          <cell r="B90" t="str">
            <v>ASSENTAMENTO DE TUBO DE PEAD CORRUGADO DE DUPLA PAREDE PARA REDE COLETORA DE ESGOTO, DN 600 MM, JUNTA ELÁSTICA INTEGRADA, INSTALADO EM LOCAL COM NÍVEL BAIXO DE INTERFERÊNCIAS (NÃO INCLUI FORNECIMENTO). AF_06/2015</v>
          </cell>
          <cell r="C90" t="str">
            <v>M</v>
          </cell>
          <cell r="D90">
            <v>13.26</v>
          </cell>
        </row>
        <row r="91">
          <cell r="A91">
            <v>90748</v>
          </cell>
          <cell r="B91" t="str">
            <v>ASSENTAMENTO DE TUBO DE PVC PARA REDE COLETORA DE ESGOTO DE PAREDE MACIÇA, DN 100 MM, JUNTA ELÁSTICA, INSTALADO EM LOCAL COM NÍVEL ALTO DE INTERFERÊNCIAS (NÃO INCLUI FORNECIMENTO). AF_06/2015</v>
          </cell>
          <cell r="C91" t="str">
            <v>M</v>
          </cell>
          <cell r="D91">
            <v>5.07</v>
          </cell>
        </row>
        <row r="92">
          <cell r="A92">
            <v>90749</v>
          </cell>
          <cell r="B92" t="str">
            <v>ASSENTAMENTO DE TUBO DE PVC PARA REDE COLETORA DE ESGOTO DE PAREDE MACIÇA, DN 150 MM, JUNTA ELÁSTICA, INSTALADO EM LOCAL COM NÍVEL ALTO DE INTERFERÊNCIAS (NÃO INCLUI FORNECIMENTO). AF_06/2015</v>
          </cell>
          <cell r="C92" t="str">
            <v>M</v>
          </cell>
          <cell r="D92">
            <v>5.69</v>
          </cell>
        </row>
        <row r="93">
          <cell r="A93">
            <v>90750</v>
          </cell>
          <cell r="B93" t="str">
            <v>ASSENTAMENTO DE TUBO DE PVC PARA REDE COLETORA DE ESGOTO DE PAREDE MACIÇA, DN 200 MM, JUNTA ELÁSTICA, INSTALADO EM LOCAL COM NÍVEL ALTO DE INTERFERÊNCIAS (NÃO INCLUI FORNECIMENTO). AF_06/2015</v>
          </cell>
          <cell r="C93" t="str">
            <v>M</v>
          </cell>
          <cell r="D93">
            <v>6.32</v>
          </cell>
        </row>
        <row r="94">
          <cell r="A94">
            <v>90751</v>
          </cell>
          <cell r="B94" t="str">
            <v>ASSENTAMENTO DE TUBO DE PVC PARA REDE COLETORA DE ESGOTO DE PAREDE MACIÇA, DN 250 MM, JUNTA ELÁSTICA, INSTALADO EM LOCAL COM NÍVEL ALTO DE INTERFERÊNCIAS (NÃO INCLUI FORNECIMENTO). AF_06/2015</v>
          </cell>
          <cell r="C94" t="str">
            <v>M</v>
          </cell>
          <cell r="D94">
            <v>6.95</v>
          </cell>
        </row>
        <row r="95">
          <cell r="A95">
            <v>90752</v>
          </cell>
          <cell r="B95" t="str">
            <v>ASSENTAMENTO DE TUBO DE PVC PARA REDE COLETORA DE ESGOTO DE PAREDE MACIÇA, DN 300 MM, JUNTA ELÁSTICA, INSTALADO EM LOCAL COM NÍVEL ALTO DE INTERFERÊNCIAS (NÃO INCLUI FORNECIMENTO). AF_06/2015</v>
          </cell>
          <cell r="C95" t="str">
            <v>M</v>
          </cell>
          <cell r="D95">
            <v>7.58</v>
          </cell>
        </row>
        <row r="96">
          <cell r="A96">
            <v>90753</v>
          </cell>
          <cell r="B96" t="str">
            <v>ASSENTAMENTO DE TUBO DE PVC PARA REDE COLETORA DE ESGOTO DE PAREDE MACIÇA, DN 350 MM, JUNTA ELÁSTICA, INSTALADO EM LOCAL COM NÍVEL ALTO DE INTERFERÊNCIAS (NÃO INCLUI FORNECIMENTO). AF_06/2015</v>
          </cell>
          <cell r="C96" t="str">
            <v>M</v>
          </cell>
          <cell r="D96">
            <v>8.2100000000000009</v>
          </cell>
        </row>
        <row r="97">
          <cell r="A97">
            <v>90754</v>
          </cell>
          <cell r="B97" t="str">
            <v>ASSENTAMENTO DE TUBO DE PVC PARA REDE COLETORA DE ESGOTO DE PAREDE MACIÇA, DN 400 MM, JUNTA ELÁSTICA, INSTALADO EM LOCAL COM NÍVEL ALTO DE INTERFERÊNCIAS (NÃO INCLUI FORNECIMENTO). AF_06/2015</v>
          </cell>
          <cell r="C97" t="str">
            <v>M</v>
          </cell>
          <cell r="D97">
            <v>16.04</v>
          </cell>
        </row>
        <row r="98">
          <cell r="A98">
            <v>90755</v>
          </cell>
          <cell r="B98" t="str">
            <v>ASSENTAMENTO DE TUBO DE PVC CORRUGADO DE DUPLA PAREDE PARA REDE COLETORA DE ESGOTO, DN 150 MM, JUNTA ELÁSTICA, INSTALADO EM LOCAL COM NÍVEL ALTO DE INTERFERÊNCIAS (NÃO INCLUI FORNECIMENTO). AF_06/2015</v>
          </cell>
          <cell r="C98" t="str">
            <v>M</v>
          </cell>
          <cell r="D98">
            <v>8.5399999999999991</v>
          </cell>
        </row>
        <row r="99">
          <cell r="A99">
            <v>90756</v>
          </cell>
          <cell r="B99" t="str">
            <v>ASSENTAMENTO DE TUBO DE PVC CORRUGADO DE DUPLA PAREDE PARA REDE COLETORA DE ESGOTO, DN 200 MM, JUNTA ELÁSTICA, INSTALADO EM LOCAL COM NÍVEL ALTO DE INTERFERÊNCIAS (NÃO INCLUI FORNECIMENTO). AF_06/2015</v>
          </cell>
          <cell r="C99" t="str">
            <v>M</v>
          </cell>
          <cell r="D99">
            <v>9.16</v>
          </cell>
        </row>
        <row r="100">
          <cell r="A100">
            <v>90757</v>
          </cell>
          <cell r="B100" t="str">
            <v>ASSENTAMENTO DE TUBO DE PVC CORRUGADO DE DUPLA PAREDE PARA REDE COLETORA DE ESGOTO, DN 250 MM, JUNTA ELÁSTICA, INSTALADO EM LOCAL COM NÍVEL ALTO DE INTERFERÊNCIAS (NÃO INCLUI FORNECIMENTO). AF_06/2015</v>
          </cell>
          <cell r="C100" t="str">
            <v>M</v>
          </cell>
          <cell r="D100">
            <v>9.8000000000000007</v>
          </cell>
        </row>
        <row r="101">
          <cell r="A101">
            <v>90758</v>
          </cell>
          <cell r="B101" t="str">
            <v>ASSENTAMENTO DE TUBO DE PVC CORRUGADO DE DUPLA PAREDE PARA REDE COLETORA DE ESGOTO, DN 300 MM, JUNTA ELÁSTICA, INSTALADO EM LOCAL COM NÍVEL ALTO DE INTERFERÊNCIAS (NÃO INCLUI FORNECIMENTO). AF_06/2015</v>
          </cell>
          <cell r="C101" t="str">
            <v>M</v>
          </cell>
          <cell r="D101">
            <v>10.42</v>
          </cell>
        </row>
        <row r="102">
          <cell r="A102">
            <v>90759</v>
          </cell>
          <cell r="B102" t="str">
            <v>ASSENTAMENTO DE TUBO DE PVC CORRUGADO DE DUPLA PAREDE PARA REDE COLETORA DE ESGOTO, DN 350 MM, JUNTA ELÁSTICA, INSTALADO EM LOCAL COM NÍVEL ALTO DE INTERFERÊNCIAS (NÃO INCLUI FORNECIMENTO). AF_06/2015</v>
          </cell>
          <cell r="C102" t="str">
            <v>M</v>
          </cell>
          <cell r="D102">
            <v>11.05</v>
          </cell>
        </row>
        <row r="103">
          <cell r="A103">
            <v>90760</v>
          </cell>
          <cell r="B103" t="str">
            <v>ASSENTAMENTO DE TUBO DE PVC CORRUGADO DE DUPLA PAREDE PARA REDE COLETORA DE ESGOTO, DN 400 MM, EM JUNTA ELÁSTICA, INSTALADO EM LOCAL COM NÍVEL ALTO DE INTERFERÊNCIAS (NÃO INCLUI FORNECIMENTO). AF_06/2015</v>
          </cell>
          <cell r="C103" t="str">
            <v>M</v>
          </cell>
          <cell r="D103">
            <v>21.19</v>
          </cell>
        </row>
        <row r="104">
          <cell r="A104">
            <v>90761</v>
          </cell>
          <cell r="B104" t="str">
            <v>ASSENTAMENTO DE TUBO DE PEAD CORRUGADO DE DUPLA PAREDE PARA REDE COLETORA DE ESGOTO, DN 450 MM, JUNTA ELÁSTICA INTEGRADA, INSTALADO EM LOCAL COM NÍVEL ALTO DE INTERFERÊNCIAS (NÃO INCLUI FORNECIMENTO). AF_06/2015</v>
          </cell>
          <cell r="C104" t="str">
            <v>M</v>
          </cell>
          <cell r="D104">
            <v>4.7</v>
          </cell>
        </row>
        <row r="105">
          <cell r="A105">
            <v>90762</v>
          </cell>
          <cell r="B105" t="str">
            <v>ASSENTAMENTO DE TUBO DE PEAD CORRUGADO DE DUPLA PAREDE PARA REDE COLETORA DE ESGOTO, DN 600 MM, JUNTA ELÁSTICA INTEGRADA, INSTALADO EM LOCAL COM NÍVEL ALTO DE INTERFERÊNCIAS (NÃO INCLUI FORNECIMENTO). AF_06/2015</v>
          </cell>
          <cell r="C105" t="str">
            <v>M</v>
          </cell>
          <cell r="D105">
            <v>15.78</v>
          </cell>
        </row>
        <row r="106">
          <cell r="A106">
            <v>94870</v>
          </cell>
          <cell r="B106" t="str">
            <v>ASSENTAMENTO DE TUBO DE PEAD CORRUGADO DE DUPLA PAREDE PARA REDE COLETORA DE ESGOTO, DN 250 MM, JUNTA ELÁSTICA INTEGRADA, INSTALADO EM LOCAL COM NÍVEL BAIXO DE INTERFERÊNCIAS (NÃO INCLUI FORNECIMENTO). AF_06/2016</v>
          </cell>
          <cell r="C106" t="str">
            <v>M</v>
          </cell>
          <cell r="D106">
            <v>0.94</v>
          </cell>
        </row>
        <row r="107">
          <cell r="A107">
            <v>94872</v>
          </cell>
          <cell r="B107" t="str">
            <v>ASSENTAMENTO DE TUBO DE PEAD CORRUGADO DE DUPLA PAREDE PARA REDE COLETORA DE ESGOTO, DN 300 MM, JUNTA ELÁSTICA INTEGRADA, INSTALADO EM LOCAL COM NÍVEL BAIXO DE INTERFERÊNCIAS (NÃO INCLUI FORNECIMENTO). AF_06/2016</v>
          </cell>
          <cell r="C107" t="str">
            <v>M</v>
          </cell>
          <cell r="D107">
            <v>1.64</v>
          </cell>
        </row>
        <row r="108">
          <cell r="A108">
            <v>94874</v>
          </cell>
          <cell r="B108" t="str">
            <v>ASSENTAMENTO DE TUBO DE PEAD CORRUGADO DE DUPLA PAREDE PARA REDE COLETORA DE ESGOTO, DN 375 MM, JUNTA ELÁSTICA INTEGRADA, INSTALADO EM LOCAL COM NÍVEL BAIXO DE INTERFERÊNCIAS (NÃO INCLUI FORNECIMENTO). AF_06/2016</v>
          </cell>
          <cell r="C108" t="str">
            <v>M</v>
          </cell>
          <cell r="D108">
            <v>2.72</v>
          </cell>
        </row>
        <row r="109">
          <cell r="A109">
            <v>94876</v>
          </cell>
          <cell r="B109" t="str">
            <v>ASSENTAMENTO DE TUBO DE PEAD CORRUGADO DE DUPLA PAREDE PARA REDE COLETORA DE ESGOTO, DN 750 MM, JUNTA ELÁSTICA INTEGRADA, INSTALADO EM LOCAL COM NÍVEL BAIXO DE INTERFERÊNCIAS (NÃO INCLUI FORNECIMENTO). AF_06/2016</v>
          </cell>
          <cell r="C109" t="str">
            <v>M</v>
          </cell>
          <cell r="D109">
            <v>18.350000000000001</v>
          </cell>
        </row>
        <row r="110">
          <cell r="A110">
            <v>94878</v>
          </cell>
          <cell r="B110" t="str">
            <v>ASSENTAMENTO DE TUBO DE PEAD CORRUGADO DE DUPLA PAREDE PARA REDE COLETORA DE ESGOTO, DN 900 MM, JUNTA ELÁSTICA INTEGRADA, INSTALADO EM LOCAL COM NÍVEL BAIXO DE INTERFERÊNCIAS (NÃO INCLUI FORNECIMENTO). AF_06/2016</v>
          </cell>
          <cell r="C110" t="str">
            <v>M</v>
          </cell>
          <cell r="D110">
            <v>23.55</v>
          </cell>
        </row>
        <row r="111">
          <cell r="A111">
            <v>94880</v>
          </cell>
          <cell r="B111" t="str">
            <v>ASSENTAMENTO DE TUBO DE PEAD CORRUGADO DE DUPLA PAREDE PARA REDE COLETORA DE ESGOTO, DN 1050 MM, JUNTA ELÁSTICA INTEGRADA, INSTALADO EM LOCAL COM NÍVEL BAIXO DE INTERFERÊNCIAS (NÃO INCLUI FORNECIMENTO). AF_06/2016</v>
          </cell>
          <cell r="C111" t="str">
            <v>M</v>
          </cell>
          <cell r="D111">
            <v>28.84</v>
          </cell>
        </row>
        <row r="112">
          <cell r="A112">
            <v>94882</v>
          </cell>
          <cell r="B112" t="str">
            <v>ASSENTAMENTO DE TUBO DE PEAD CORRUGADO DE DUPLA PAREDE PARA REDE COLETORA DE ESGOTO, DN 1200 MM, JUNTA ELÁSTICA INTEGRADA, INSTALADO EM LOCAL COM NÍVEL BAIXO DE INTERFERÊNCIAS (NÃO INCLUI FORNECIMENTO). AF_06/2016</v>
          </cell>
          <cell r="C112" t="str">
            <v>M</v>
          </cell>
          <cell r="D112">
            <v>34.200000000000003</v>
          </cell>
        </row>
        <row r="113">
          <cell r="A113">
            <v>94884</v>
          </cell>
          <cell r="B113" t="str">
            <v>ASSENTAMENTO DE TUBO DE PEAD CORRUGADO DE DUPLA PAREDE PARA REDE COLETORA DE ESGOTO, DN 1500 MM, JUNTA ELÁSTICA INTEGRADA, INSTALADO EM LOCAL COM NÍVEL BAIXO DE INTERFERÊNCIAS (NÃO INCLUI FORNECIMENTO). AF_06/2016</v>
          </cell>
          <cell r="C113" t="str">
            <v>M</v>
          </cell>
          <cell r="D113">
            <v>45.09</v>
          </cell>
        </row>
        <row r="114">
          <cell r="A114">
            <v>94886</v>
          </cell>
          <cell r="B114" t="str">
            <v>ASSENTAMENTO DE TUBO DE PEAD CORRUGADO DE DUPLA PAREDE PARA REDE COLETORA DE ESGOTO, DN 250 MM, JUNTA ELÁSTICA INTEGRADA, INSTALADO EM LOCAL COM NÍVEL ALTO DE INTERFERÊNCIAS (NÃO INCLUI FORNECIMENTO). AF_06/2016</v>
          </cell>
          <cell r="C114" t="str">
            <v>M</v>
          </cell>
          <cell r="D114">
            <v>1.21</v>
          </cell>
        </row>
        <row r="115">
          <cell r="A115">
            <v>94888</v>
          </cell>
          <cell r="B115" t="str">
            <v>ASSENTAMENTO DE TUBO DE PEAD CORRUGADO DE DUPLA PAREDE PARA REDE COLETORA DE ESGOTO, DN 300 MM, JUNTA ELÁSTICA INTEGRADA, INSTALADO EM LOCAL COM NÍVEL ALTO DE INTERFERÊNCIAS (NÃO INCLUI FORNECIMENTO). AF_06/2016</v>
          </cell>
          <cell r="C115" t="str">
            <v>M</v>
          </cell>
          <cell r="D115">
            <v>2.09</v>
          </cell>
        </row>
        <row r="116">
          <cell r="A116">
            <v>94890</v>
          </cell>
          <cell r="B116" t="str">
            <v>ASSENTAMENTO DE TUBO DE PEAD CORRUGADO DE DUPLA PAREDE PARA REDE COLETORA DE ESGOTO, DN 375 MM, JUNTA ELÁSTICA INTEGRADA, INSTALADO EM LOCAL COM NÍVEL ALTO DE INTERFERÊNCIAS (NÃO INCLUI FORNECIMENTO). AF_06/2016</v>
          </cell>
          <cell r="C116" t="str">
            <v>M</v>
          </cell>
          <cell r="D116">
            <v>3.39</v>
          </cell>
        </row>
        <row r="117">
          <cell r="A117">
            <v>94892</v>
          </cell>
          <cell r="B117" t="str">
            <v>ASSENTAMENTO DE TUBO DE PEAD CORRUGADO DE DUPLA PAREDE PARA REDE COLETORA DE ESGOTO, DN 750 MM, JUNTA ELÁSTICA INTEGRADA, INSTALADO EM LOCAL COM NÍVEL ALTO DE INTERFERÊNCIAS (NÃO INCLUI FORNECIMENTO). AF_06/2016</v>
          </cell>
          <cell r="C117" t="str">
            <v>M</v>
          </cell>
          <cell r="D117">
            <v>21.41</v>
          </cell>
        </row>
        <row r="118">
          <cell r="A118">
            <v>94894</v>
          </cell>
          <cell r="B118" t="str">
            <v>ASSENTAMENTO DE TUBO DE PEAD CORRUGADO DE DUPLA PAREDE PARA REDE COLETORA DE ESGOTO, DN 900 MM, JUNTA ELÁSTICA INTEGRADA, INSTALADO EM LOCAL COM NÍVEL ALTO DE INTERFERÊNCIAS (NÃO INCLUI FORNECIMENTO). AF_06/2016</v>
          </cell>
          <cell r="C118" t="str">
            <v>M</v>
          </cell>
          <cell r="D118">
            <v>27.06</v>
          </cell>
        </row>
        <row r="119">
          <cell r="A119">
            <v>94896</v>
          </cell>
          <cell r="B119" t="str">
            <v>ASSENTAMENTO DE TUBO DE PEAD CORRUGADO DE DUPLA PAREDE PARA REDE COLETORA DE ESGOTO, DN 1050 MM, JUNTA ELÁSTICA INTEGRADA, INSTALADO EM LOCAL COM NÍVEL ALTO DE INTERFERÊNCIAS (NÃO INCLUI FORNECIMENTO). AF_06/2016</v>
          </cell>
          <cell r="C119" t="str">
            <v>M</v>
          </cell>
          <cell r="D119">
            <v>32.69</v>
          </cell>
        </row>
        <row r="120">
          <cell r="A120">
            <v>94898</v>
          </cell>
          <cell r="B120" t="str">
            <v>ASSENTAMENTO DE TUBO DE PEAD CORRUGADO DE DUPLA PAREDE PARA REDE COLETORA DE ESGOTO, DN 1200 MM, JUNTA ELÁSTICA INTEGRADA, INSTALADO EM LOCAL COM NÍVEL ALTO DE INTERFERÊNCIAS (NÃO INCLUI FORNECIMENTO). AF_06/2016</v>
          </cell>
          <cell r="C120" t="str">
            <v>M</v>
          </cell>
          <cell r="D120">
            <v>38.33</v>
          </cell>
        </row>
        <row r="121">
          <cell r="A121">
            <v>94900</v>
          </cell>
          <cell r="B121" t="str">
            <v>ASSENTAMENTO DE TUBO DE PEAD CORRUGADO DE DUPLA PAREDE PARA REDE COLETORA DE ESGOTO, DN 1500 MM, JUNTA ELÁSTICA INTEGRADA, INSTALADO EM LOCAL COM NÍVEL ALTO DE INTERFERÊNCIAS (NÃO INCLUI FORNECIMENTO). AF_06/2016</v>
          </cell>
          <cell r="C121" t="str">
            <v>M</v>
          </cell>
          <cell r="D121">
            <v>49.61</v>
          </cell>
        </row>
        <row r="122">
          <cell r="A122">
            <v>92834</v>
          </cell>
          <cell r="B122" t="str">
            <v>ASSENTAMENTO DE TUBO DE CONCRETO PARA REDES COLETORAS DE ESGOTO SANITÁRIO, DIÂMETRO DE 300 MM, JUNTA ELÁSTICA, INSTALADO EM LOCAL COM BAIXO NÍVEL DE INTERFERÊNCIAS (NÃO INCLUI FORNECIMENTO). AF_12/2015</v>
          </cell>
          <cell r="C122" t="str">
            <v>M</v>
          </cell>
          <cell r="D122">
            <v>7.19</v>
          </cell>
        </row>
        <row r="123">
          <cell r="A123">
            <v>92835</v>
          </cell>
          <cell r="B123" t="str">
            <v>TUBO DE CONCRETO PARA REDES COLETORAS DE ESGOTO SANITÁRIO, DIÂMETRO DE 400 MM, JUNTA ELÁSTICA, INSTALADO EM LOCAL COM BAIXO NÍVEL DE INTERFERÊNCIAS - FORNECIMENTO E ASSENTAMENTO. AF_12/2015</v>
          </cell>
          <cell r="C123" t="str">
            <v>M</v>
          </cell>
          <cell r="D123">
            <v>136.19999999999999</v>
          </cell>
        </row>
        <row r="124">
          <cell r="A124">
            <v>92836</v>
          </cell>
          <cell r="B124" t="str">
            <v>ASSENTAMENTO DE TUBO DE CONCRETO PARA REDES COLETORAS DE ESGOTO SANITÁRIO, DIÂMETRO DE 400 MM, JUNTA ELÁSTICA, INSTALADO EM LOCAL COM BAIXO NÍVEL DE INTERFERÊNCIAS (NÃO INCLUI FORNECIMENTO). AF_12/2015</v>
          </cell>
          <cell r="C124" t="str">
            <v>M</v>
          </cell>
          <cell r="D124">
            <v>9.18</v>
          </cell>
        </row>
        <row r="125">
          <cell r="A125">
            <v>92838</v>
          </cell>
          <cell r="B125" t="str">
            <v>ASSENTAMENTO DE TUBO DE CONCRETO PARA REDES COLETORAS DE ESGOTO SANITÁRIO, DIÂMETRO DE 500 MM, JUNTA ELÁSTICA, INSTALADO EM LOCAL COM BAIXO NÍVEL DE INTERFERÊNCIAS (NÃO INCLUI FORNECIMENTO). AF_12/2015</v>
          </cell>
          <cell r="C125" t="str">
            <v>M</v>
          </cell>
          <cell r="D125">
            <v>11.04</v>
          </cell>
        </row>
        <row r="126">
          <cell r="A126">
            <v>92840</v>
          </cell>
          <cell r="B126" t="str">
            <v>ASSENTAMENTO DE TUBO DE CONCRETO PARA REDES COLETORAS DE ESGOTO SANITÁRIO, DIÂMETRO DE 600 MM, JUNTA ELÁSTICA, INSTALADO EM LOCAL COM BAIXO NÍVEL DE INTERFERÊNCIAS (NÃO INCLUI FORNECIMENTO). AF_12/2015</v>
          </cell>
          <cell r="C126" t="str">
            <v>M</v>
          </cell>
          <cell r="D126">
            <v>13.05</v>
          </cell>
        </row>
        <row r="127">
          <cell r="A127">
            <v>92842</v>
          </cell>
          <cell r="B127" t="str">
            <v>ASSENTAMENTO DE TUBO DE CONCRETO PARA REDES COLETORAS DE ESGOTO SANITÁRIO, DIÂMETRO DE 700 MM, JUNTA ELÁSTICA, INSTALADO EM LOCAL COM BAIXO NÍVEL DE INTERFERÊNCIAS (NÃO INCLUI FORNECIMENTO). AF_12/2015</v>
          </cell>
          <cell r="C127" t="str">
            <v>M</v>
          </cell>
          <cell r="D127">
            <v>14.93</v>
          </cell>
        </row>
        <row r="128">
          <cell r="A128">
            <v>92844</v>
          </cell>
          <cell r="B128" t="str">
            <v>ASSENTAMENTO DE TUBO DE CONCRETO PARA REDES COLETORAS DE ESGOTO SANITÁRIO, DIÂMETRO DE 800 MM, JUNTA ELÁSTICA, INSTALADO EM LOCAL COM BAIXO NÍVEL DE INTERFERÊNCIAS (NÃO INCLUI FORNECIMENTO). AF_12/2015</v>
          </cell>
          <cell r="C128" t="str">
            <v>M</v>
          </cell>
          <cell r="D128">
            <v>16.940000000000001</v>
          </cell>
        </row>
        <row r="129">
          <cell r="A129">
            <v>92846</v>
          </cell>
          <cell r="B129" t="str">
            <v>ASSENTAMENTO DE TUBO DE CONCRETO PARA REDES COLETORAS DE ESGOTO SANITÁRIO, DIÂMETRO DE 900 MM, JUNTA ELÁSTICA, INSTALADO EM LOCAL COM BAIXO NÍVEL DE INTERFERÊNCIAS (NÃO INCLUI FORNECIMENTO). AF_12/2015</v>
          </cell>
          <cell r="C129" t="str">
            <v>M</v>
          </cell>
          <cell r="D129">
            <v>18.8</v>
          </cell>
        </row>
        <row r="130">
          <cell r="A130">
            <v>92848</v>
          </cell>
          <cell r="B130" t="str">
            <v>ASSENTAMENTO DE TUBO DE CONCRETO PARA REDES COLETORAS DE ESGOTO SANITÁRIO, DIÂMETRO DE 1000 MM, JUNTA ELÁSTICA, INSTALADO EM LOCAL COM BAIXO NÍVEL DE INTERFERÊNCIAS (NÃO INCLUI FORNECIMENTO). AF_12/2015</v>
          </cell>
          <cell r="C130" t="str">
            <v>M</v>
          </cell>
          <cell r="D130">
            <v>20.84</v>
          </cell>
        </row>
        <row r="131">
          <cell r="A131">
            <v>92850</v>
          </cell>
          <cell r="B131" t="str">
            <v>ASSENTAMENTO DE TUBO DE CONCRETO PARA REDES COLETORAS DE ESGOTO SANITÁRIO, DIÂMETRO DE 300 MM, JUNTA ELÁSTICA, INSTALADO EM LOCAL COM ALTO NÍVEL DE INTERFERÊNCIAS (NÃO INCLUI FORNECIMENTO). AF_12/2015</v>
          </cell>
          <cell r="C131" t="str">
            <v>M</v>
          </cell>
          <cell r="D131">
            <v>13.6</v>
          </cell>
        </row>
        <row r="132">
          <cell r="A132">
            <v>92851</v>
          </cell>
          <cell r="B132" t="str">
            <v>TUBO DE CONCRETO PARA REDES COLETORAS DE ESGOTO SANITÁRIO, DIÂMETRO DE 400 MM, JUNTA ELÁSTICA, INSTALADO EM LOCAL COM ALTO NÍVEL DE INTERFERÊNCIAS - FORNECIMENTO E ASSENTAMENTO. AF_12/2015</v>
          </cell>
          <cell r="C132" t="str">
            <v>M</v>
          </cell>
          <cell r="D132">
            <v>144.21</v>
          </cell>
        </row>
        <row r="133">
          <cell r="A133">
            <v>92852</v>
          </cell>
          <cell r="B133" t="str">
            <v>ASSENTAMENTO DE TUBO DE CONCRETO PARA REDES COLETORAS DE ESGOTO SANITÁRIO, DIÂMETRO DE 400 MM, JUNTA ELÁSTICA, INSTALADO EM LOCAL COM ALTO NÍVEL DE INTERFERÊNCIAS (NÃO INCLUI FORNECIMENTO). AF_12/2015</v>
          </cell>
          <cell r="C133" t="str">
            <v>M</v>
          </cell>
          <cell r="D133">
            <v>17.190000000000001</v>
          </cell>
        </row>
        <row r="134">
          <cell r="A134">
            <v>92854</v>
          </cell>
          <cell r="B134" t="str">
            <v>ASSENTAMENTO DE TUBO DE CONCRETO PARA REDES COLETORAS DE ESGOTO SANITÁRIO, DIÂMETRO DE 500 MM, JUNTA ELÁSTICA, INSTALADO EM LOCAL COM ALTO NÍVEL DE INTERFERÊNCIAS (NÃO INCLUI FORNECIMENTO). AF_12/2015</v>
          </cell>
          <cell r="C134" t="str">
            <v>M</v>
          </cell>
          <cell r="D134">
            <v>20.92</v>
          </cell>
        </row>
        <row r="135">
          <cell r="A135">
            <v>92856</v>
          </cell>
          <cell r="B135" t="str">
            <v>ASSENTAMENTO DE TUBO DE CONCRETO PARA REDES COLETORAS DE ESGOTO SANITÁRIO, DIÂMETRO DE 600 MM, JUNTA ELÁSTICA, INSTALADO EM LOCAL COM ALTO NÍVEL DE INTERFERÊNCIAS (NÃO INCLUI FORNECIMENTO). AF_12/2015</v>
          </cell>
          <cell r="C135" t="str">
            <v>M</v>
          </cell>
          <cell r="D135">
            <v>24.66</v>
          </cell>
        </row>
        <row r="136">
          <cell r="A136">
            <v>92858</v>
          </cell>
          <cell r="B136" t="str">
            <v>ASSENTAMENTO DE TUBO DE CONCRETO PARA REDES COLETORAS DE ESGOTO SANITÁRIO, DIÂMETRO DE 700 MM, JUNTA ELÁSTICA, INSTALADO EM LOCAL COM ALTO NÍVEL DE INTERFERÊNCIAS (NÃO INCLUI FORNECIMENTO). AF_12/2015</v>
          </cell>
          <cell r="C136" t="str">
            <v>M</v>
          </cell>
          <cell r="D136">
            <v>28.23</v>
          </cell>
        </row>
        <row r="137">
          <cell r="A137">
            <v>92860</v>
          </cell>
          <cell r="B137" t="str">
            <v>ASSENTAMENTO DE TUBO DE CONCRETO PARA REDES COLETORAS DE ESGOTO SANITÁRIO, DIÂMETRO DE 800 MM, JUNTA ELÁSTICA, INSTALADO EM LOCAL COM ALTO NÍVEL DE INTERFERÊNCIAS (NÃO INCLUI FORNECIMENTO). AF_12/2015</v>
          </cell>
          <cell r="C137" t="str">
            <v>M</v>
          </cell>
          <cell r="D137">
            <v>32.04</v>
          </cell>
        </row>
        <row r="138">
          <cell r="A138">
            <v>92862</v>
          </cell>
          <cell r="B138" t="str">
            <v>ASSENTAMENTO DE TUBO DE CONCRETO PARA REDES COLETORAS DE ESGOTO SANITÁRIO, DIÂMETRO DE 900 MM, JUNTA ELÁSTICA, INSTALADO EM LOCAL COM ALTO NÍVEL DE INTERFERÊNCIAS (NÃO INCLUI FORNECIMENTO). AF_12/2015</v>
          </cell>
          <cell r="C138" t="str">
            <v>M</v>
          </cell>
          <cell r="D138">
            <v>35.74</v>
          </cell>
        </row>
        <row r="139">
          <cell r="A139">
            <v>92864</v>
          </cell>
          <cell r="B139" t="str">
            <v>ASSENTAMENTO DE TUBO DE CONCRETO PARA REDES COLETORAS DE ESGOTO SANITÁRIO, DIÂMETRO DE 1000 MM, JUNTA ELÁSTICA, INSTALADO EM LOCAL COM ALTO NÍVEL DE INTERFERÊNCIAS (NÃO INCLUI FORNECIMENTO). AF_12/2015</v>
          </cell>
          <cell r="C139" t="str">
            <v>M</v>
          </cell>
          <cell r="D139">
            <v>39.479999999999997</v>
          </cell>
        </row>
        <row r="140">
          <cell r="A140">
            <v>92210</v>
          </cell>
          <cell r="B140" t="str">
            <v>TUBO DE CONCRETO PARA REDES COLETORAS DE ÁGUAS PLUVIAIS, DIÂMETRO DE 400 MM, JUNTA RÍGIDA, INSTALADO EM LOCAL COM BAIXO NÍVEL DE INTERFERÊNCIAS - FORNECIMENTO E ASSENTAMENTO. AF_12/2015</v>
          </cell>
          <cell r="C140" t="str">
            <v>M</v>
          </cell>
          <cell r="D140">
            <v>103.32</v>
          </cell>
        </row>
        <row r="141">
          <cell r="A141">
            <v>92211</v>
          </cell>
          <cell r="B141" t="str">
            <v>TUBO DE CONCRETO PARA REDES COLETORAS DE ÁGUAS PLUVIAIS, DIÂMETRO DE 500 MM, JUNTA RÍGIDA, INSTALADO EM LOCAL COM BAIXO NÍVEL DE INTERFERÊNCIAS - FORNECIMENTO E ASSENTAMENTO. AF_12/2015</v>
          </cell>
          <cell r="C141" t="str">
            <v>M</v>
          </cell>
          <cell r="D141">
            <v>132.13999999999999</v>
          </cell>
        </row>
        <row r="142">
          <cell r="A142">
            <v>92212</v>
          </cell>
          <cell r="B142" t="str">
            <v>TUBO DE CONCRETO PARA REDES COLETORAS DE ÁGUAS PLUVIAIS, DIÂMETRO DE 600 MM, JUNTA RÍGIDA, INSTALADO EM LOCAL COM BAIXO NÍVEL DE INTERFERÊNCIAS - FORNECIMENTO E ASSENTAMENTO. AF_12/2015</v>
          </cell>
          <cell r="C142" t="str">
            <v>M</v>
          </cell>
          <cell r="D142">
            <v>168.04</v>
          </cell>
        </row>
        <row r="143">
          <cell r="A143">
            <v>92213</v>
          </cell>
          <cell r="B143" t="str">
            <v>TUBO DE CONCRETO PARA REDES COLETORAS DE ÁGUAS PLUVIAIS, DIÂMETRO DE 700 MM, JUNTA RÍGIDA, INSTALADO EM LOCAL COM BAIXO NÍVEL DE INTERFERÊNCIAS - FORNECIMENTO E ASSENTAMENTO. AF_12/2015</v>
          </cell>
          <cell r="C143" t="str">
            <v>M</v>
          </cell>
          <cell r="D143">
            <v>230.73</v>
          </cell>
        </row>
        <row r="144">
          <cell r="A144">
            <v>92214</v>
          </cell>
          <cell r="B144" t="str">
            <v>TUBO DE CONCRETO PARA REDES COLETORAS DE ÁGUAS PLUVIAIS, DIÂMETRO DE 800 MM, JUNTA RÍGIDA, INSTALADO EM LOCAL COM BAIXO NÍVEL DE INTERFERÊNCIAS - FORNECIMENTO E ASSENTAMENTO. AF_12/2015</v>
          </cell>
          <cell r="C144" t="str">
            <v>M</v>
          </cell>
          <cell r="D144">
            <v>252.26</v>
          </cell>
        </row>
        <row r="145">
          <cell r="A145">
            <v>92215</v>
          </cell>
          <cell r="B145" t="str">
            <v>TUBO DE CONCRETO PARA REDES COLETORAS DE ÁGUAS PLUVIAIS, DIÂMETRO DE 900 MM, JUNTA RÍGIDA, INSTALADO EM LOCAL COM BAIXO NÍVEL DE INTERFERÊNCIAS - FORNECIMENTO E ASSENTAMENTO. AF_12/2015</v>
          </cell>
          <cell r="C145" t="str">
            <v>M</v>
          </cell>
          <cell r="D145">
            <v>303.92</v>
          </cell>
        </row>
        <row r="146">
          <cell r="A146">
            <v>92216</v>
          </cell>
          <cell r="B146" t="str">
            <v>TUBO DE CONCRETO PARA REDES COLETORAS DE ÁGUAS PLUVIAIS, DIÂMETRO DE 1000 MM, JUNTA RÍGIDA, INSTALADO EM LOCAL COM BAIXO NÍVEL DE INTERFERÊNCIAS - FORNECIMENTO E ASSENTAMENTO. AF_12/2015</v>
          </cell>
          <cell r="C146" t="str">
            <v>M</v>
          </cell>
          <cell r="D146">
            <v>340.48</v>
          </cell>
        </row>
        <row r="147">
          <cell r="A147">
            <v>92219</v>
          </cell>
          <cell r="B147" t="str">
            <v>TUBO DE CONCRETO PARA REDES COLETORAS DE ÁGUAS PLUVIAIS, DIÂMETRO DE 400 MM, JUNTA RÍGIDA, INSTALADO EM LOCAL COM ALTO NÍVEL DE INTERFERÊNCIAS - FORNECIMENTO E ASSENTAMENTO. AF_12/2015</v>
          </cell>
          <cell r="C147" t="str">
            <v>M</v>
          </cell>
          <cell r="D147">
            <v>111.33</v>
          </cell>
        </row>
        <row r="148">
          <cell r="A148">
            <v>92220</v>
          </cell>
          <cell r="B148" t="str">
            <v>TUBO DE CONCRETO PARA REDES COLETORAS DE ÁGUAS PLUVIAIS, DIÂMETRO DE 500 MM, JUNTA RÍGIDA, INSTALADO EM LOCAL COM ALTO NÍVEL DE INTERFERÊNCIAS - FORNECIMENTO E ASSENTAMENTO. AF_12/2015</v>
          </cell>
          <cell r="C148" t="str">
            <v>M</v>
          </cell>
          <cell r="D148">
            <v>142.02000000000001</v>
          </cell>
        </row>
        <row r="149">
          <cell r="A149">
            <v>92221</v>
          </cell>
          <cell r="B149" t="str">
            <v>TUBO DE CONCRETO PARA REDES COLETORAS DE ÁGUAS PLUVIAIS, DIÂMETRO DE 600 MM, JUNTA RÍGIDA, INSTALADO EM LOCAL COM ALTO NÍVEL DE INTERFERÊNCIAS - FORNECIMENTO E ASSENTAMENTO. AF_12/2015</v>
          </cell>
          <cell r="C149" t="str">
            <v>M</v>
          </cell>
          <cell r="D149">
            <v>179.65</v>
          </cell>
        </row>
        <row r="150">
          <cell r="A150">
            <v>92222</v>
          </cell>
          <cell r="B150" t="str">
            <v>TUBO DE CONCRETO PARA REDES COLETORAS DE ÁGUAS PLUVIAIS, DIÂMETRO DE 700 MM, JUNTA RÍGIDA, INSTALADO EM LOCAL COM ALTO NÍVEL DE INTERFERÊNCIAS - FORNECIMENTO E ASSENTAMENTO. AF_12/2015</v>
          </cell>
          <cell r="C150" t="str">
            <v>M</v>
          </cell>
          <cell r="D150">
            <v>244.19</v>
          </cell>
        </row>
        <row r="151">
          <cell r="A151">
            <v>92223</v>
          </cell>
          <cell r="B151" t="str">
            <v>TUBO DE CONCRETO PARA REDES COLETORAS DE ÁGUAS PLUVIAIS, DIÂMETRO DE 800 MM, JUNTA RÍGIDA, INSTALADO EM LOCAL COM ALTO NÍVEL DE INTERFERÊNCIAS - FORNECIMENTO E ASSENTAMENTO. AF_12/2015</v>
          </cell>
          <cell r="C151" t="str">
            <v>M</v>
          </cell>
          <cell r="D151">
            <v>267.35000000000002</v>
          </cell>
        </row>
        <row r="152">
          <cell r="A152">
            <v>92224</v>
          </cell>
          <cell r="B152" t="str">
            <v>TUBO DE CONCRETO PARA REDES COLETORAS DE ÁGUAS PLUVIAIS, DIÂMETRO DE 900 MM, JUNTA RÍGIDA, INSTALADO EM LOCAL COM ALTO NÍVEL DE INTERFERÊNCIAS - FORNECIMENTO E ASSENTAMENTO. AF_12/2015</v>
          </cell>
          <cell r="C152" t="str">
            <v>M</v>
          </cell>
          <cell r="D152">
            <v>320.68</v>
          </cell>
        </row>
        <row r="153">
          <cell r="A153">
            <v>92226</v>
          </cell>
          <cell r="B153" t="str">
            <v>TUBO DE CONCRETO PARA REDES COLETORAS DE ÁGUAS PLUVIAIS, DIÂMETRO DE 1000 MM, JUNTA RÍGIDA, INSTALADO EM LOCAL COM ALTO NÍVEL DE INTERFERÊNCIAS - FORNECIMENTO E ASSENTAMENTO. AF_12/2015</v>
          </cell>
          <cell r="C153" t="str">
            <v>M</v>
          </cell>
          <cell r="D153">
            <v>359.2</v>
          </cell>
        </row>
        <row r="154">
          <cell r="A154">
            <v>92808</v>
          </cell>
          <cell r="B154" t="str">
            <v>ASSENTAMENTO DE TUBO DE CONCRETO PARA REDES COLETORAS DE ÁGUAS PLUVIAIS, DIÂMETRO DE 300 MM, JUNTA RÍGIDA, INSTALADO EM LOCAL COM BAIXO NÍVEL DE INTERFERÊNCIAS (NÃO INCLUI FORNECIMENTO). AF_12/2015</v>
          </cell>
          <cell r="C154" t="str">
            <v>M</v>
          </cell>
          <cell r="D154">
            <v>32.340000000000003</v>
          </cell>
        </row>
        <row r="155">
          <cell r="A155">
            <v>92809</v>
          </cell>
          <cell r="B155" t="str">
            <v>ASSENTAMENTO DE TUBO DE CONCRETO PARA REDES COLETORAS DE ÁGUAS PLUVIAIS, DIÂMETRO DE 400 MM, JUNTA RÍGIDA, INSTALADO EM LOCAL COM BAIXO NÍVEL DE INTERFERÊNCIAS (NÃO INCLUI FORNECIMENTO). AF_12/2015</v>
          </cell>
          <cell r="C155" t="str">
            <v>M</v>
          </cell>
          <cell r="D155">
            <v>41.41</v>
          </cell>
        </row>
        <row r="156">
          <cell r="A156">
            <v>92810</v>
          </cell>
          <cell r="B156" t="str">
            <v>ASSENTAMENTO DE TUBO DE CONCRETO PARA REDES COLETORAS DE ÁGUAS PLUVIAIS, DIÂMETRO DE 500 MM, JUNTA RÍGIDA, INSTALADO EM LOCAL COM BAIXO NÍVEL DE INTERFERÊNCIAS (NÃO INCLUI FORNECIMENTO). AF_12/2015</v>
          </cell>
          <cell r="C156" t="str">
            <v>M</v>
          </cell>
          <cell r="D156">
            <v>50.38</v>
          </cell>
        </row>
        <row r="157">
          <cell r="A157">
            <v>92811</v>
          </cell>
          <cell r="B157" t="str">
            <v>ASSENTAMENTO DE TUBO DE CONCRETO PARA REDES COLETORAS DE ÁGUAS PLUVIAIS, DIÂMETRO DE 600 MM, JUNTA RÍGIDA, INSTALADO EM LOCAL COM BAIXO NÍVEL DE INTERFERÊNCIAS (NÃO INCLUI FORNECIMENTO). AF_12/2015</v>
          </cell>
          <cell r="C157" t="str">
            <v>M</v>
          </cell>
          <cell r="D157">
            <v>59.89</v>
          </cell>
        </row>
        <row r="158">
          <cell r="A158">
            <v>92812</v>
          </cell>
          <cell r="B158" t="str">
            <v>ASSENTAMENTO DE TUBO DE CONCRETO PARA REDES COLETORAS DE ÁGUAS PLUVIAIS, DIÂMETRO DE 700 MM, JUNTA RÍGIDA, INSTALADO EM LOCAL COM BAIXO NÍVEL DE INTERFERÊNCIAS (NÃO INCLUI FORNECIMENTO). AF_12/2015</v>
          </cell>
          <cell r="C158" t="str">
            <v>M</v>
          </cell>
          <cell r="D158">
            <v>69.290000000000006</v>
          </cell>
        </row>
        <row r="159">
          <cell r="A159">
            <v>92813</v>
          </cell>
          <cell r="B159" t="str">
            <v>ASSENTAMENTO DE TUBO DE CONCRETO PARA REDES COLETORAS DE ÁGUAS PLUVIAIS, DIÂMETRO DE 800 MM, JUNTA RÍGIDA, INSTALADO EM LOCAL COM BAIXO NÍVEL DE INTERFERÊNCIAS (NÃO INCLUI FORNECIMENTO). AF_12/2015</v>
          </cell>
          <cell r="C159" t="str">
            <v>M</v>
          </cell>
          <cell r="D159">
            <v>80.11</v>
          </cell>
        </row>
        <row r="160">
          <cell r="A160">
            <v>92814</v>
          </cell>
          <cell r="B160" t="str">
            <v>ASSENTAMENTO DE TUBO DE CONCRETO PARA REDES COLETORAS DE ÁGUAS PLUVIAIS, DIÂMETRO DE 900 MM, JUNTA RÍGIDA, INSTALADO EM LOCAL COM BAIXO NÍVEL DE INTERFERÊNCIAS (NÃO INCLUI FORNECIMENTO). AF_12/2015</v>
          </cell>
          <cell r="C160" t="str">
            <v>M</v>
          </cell>
          <cell r="D160">
            <v>91.39</v>
          </cell>
        </row>
        <row r="161">
          <cell r="A161">
            <v>92815</v>
          </cell>
          <cell r="B161" t="str">
            <v>ASSENTAMENTO DE TUBO DE CONCRETO PARA REDES COLETORAS DE ÁGUAS PLUVIAIS, DIÂMETRO DE 1000 MM, JUNTA RÍGIDA, INSTALADO EM LOCAL COM BAIXO NÍVEL DE INTERFERÊNCIAS (NÃO INCLUI FORNECIMENTO). AF_12/2015</v>
          </cell>
          <cell r="C161" t="str">
            <v>M</v>
          </cell>
          <cell r="D161">
            <v>104.19</v>
          </cell>
        </row>
        <row r="162">
          <cell r="A162">
            <v>92816</v>
          </cell>
          <cell r="B162" t="str">
            <v>TUBO DE CONCRETO PARA REDES COLETORAS DE ÁGUAS PLUVIAIS, DIÂMETRO DE 1200 MM, JUNTA RÍGIDA, INSTALADO EM LOCAL COM BAIXO NÍVEL DE INTERFERÊNCIAS - FORNECIMENTO E ASSENTAMENTO. AF_12/2015</v>
          </cell>
          <cell r="C162" t="str">
            <v>M</v>
          </cell>
          <cell r="D162">
            <v>465.24</v>
          </cell>
        </row>
        <row r="163">
          <cell r="A163">
            <v>92817</v>
          </cell>
          <cell r="B163" t="str">
            <v>ASSENTAMENTO DE TUBO DE CONCRETO PARA REDES COLETORAS DE ÁGUAS PLUVIAIS, DIÂMETRO DE 1200 MM, JUNTA RÍGIDA, INSTALADO EM LOCAL COM BAIXO NÍVEL DE INTERFERÊNCIAS (NÃO INCLUI FORNECIMENTO). AF_12/2015</v>
          </cell>
          <cell r="C163" t="str">
            <v>M</v>
          </cell>
          <cell r="D163">
            <v>130.37</v>
          </cell>
        </row>
        <row r="164">
          <cell r="A164">
            <v>92818</v>
          </cell>
          <cell r="B164" t="str">
            <v>TUBO DE CONCRETO PARA REDES COLETORAS DE ÁGUAS PLUVIAIS, DIÂMETRO DE 1500 MM, JUNTA RÍGIDA, INSTALADO EM LOCAL COM BAIXO NÍVEL DE INTERFERÊNCIAS - FORNECIMENTO E ASSENTAMENTO. AF_12/2015</v>
          </cell>
          <cell r="C164" t="str">
            <v>M</v>
          </cell>
          <cell r="D164">
            <v>673.57</v>
          </cell>
        </row>
        <row r="165">
          <cell r="A165">
            <v>92819</v>
          </cell>
          <cell r="B165" t="str">
            <v>ASSENTAMENTO DE TUBO DE CONCRETO PARA REDES COLETORAS DE ÁGUAS PLUVIAIS, DIÂMETRO DE 1500 MM, JUNTA RÍGIDA, INSTALADO EM LOCAL COM BAIXO NÍVEL DE INTERFERÊNCIAS (NÃO INCLUI FORNECIMENTO). AF_12/2015</v>
          </cell>
          <cell r="C165" t="str">
            <v>M</v>
          </cell>
          <cell r="D165">
            <v>175.48</v>
          </cell>
        </row>
        <row r="166">
          <cell r="A166">
            <v>92820</v>
          </cell>
          <cell r="B166" t="str">
            <v>ASSENTAMENTO DE TUBO DE CONCRETO PARA REDES COLETORAS DE ÁGUAS PLUVIAIS, DIÂMETRO DE 300 MM, JUNTA RÍGIDA, INSTALADO EM LOCAL COM ALTO NÍVEL DE INTERFERÊNCIAS (NÃO INCLUI FORNECIMENTO). AF_12/2015</v>
          </cell>
          <cell r="C166" t="str">
            <v>M</v>
          </cell>
          <cell r="D166">
            <v>38.6</v>
          </cell>
        </row>
        <row r="167">
          <cell r="A167">
            <v>92821</v>
          </cell>
          <cell r="B167" t="str">
            <v>ASSENTAMENTO DE TUBO DE CONCRETO PARA REDES COLETORAS DE ÁGUAS PLUVIAIS, DIÂMETRO DE 400 MM, JUNTA RÍGIDA, INSTALADO EM LOCAL COM ALTO NÍVEL DE INTERFERÊNCIAS (NÃO INCLUI FORNECIMENTO). AF_12/2015</v>
          </cell>
          <cell r="C167" t="str">
            <v>M</v>
          </cell>
          <cell r="D167">
            <v>49.42</v>
          </cell>
        </row>
        <row r="168">
          <cell r="A168">
            <v>92822</v>
          </cell>
          <cell r="B168" t="str">
            <v>ASSENTAMENTO DE TUBO DE CONCRETO PARA REDES COLETORAS DE ÁGUAS PLUVIAIS, DIÂMETRO DE 500 MM, JUNTA RÍGIDA, INSTALADO EM LOCAL COM ALTO NÍVEL DE INTERFERÊNCIAS (NÃO INCLUI FORNECIMENTO). AF_12/2015</v>
          </cell>
          <cell r="C168" t="str">
            <v>M</v>
          </cell>
          <cell r="D168">
            <v>60.26</v>
          </cell>
        </row>
        <row r="169">
          <cell r="A169">
            <v>92824</v>
          </cell>
          <cell r="B169" t="str">
            <v>ASSENTAMENTO DE TUBO DE CONCRETO PARA REDES COLETORAS DE ÁGUAS PLUVIAIS, DIÂMETRO DE 600 MM, JUNTA RÍGIDA, INSTALADO EM LOCAL COM ALTO NÍVEL DE INTERFERÊNCIAS (NÃO INCLUI FORNECIMENTO). AF_12/2015</v>
          </cell>
          <cell r="C169" t="str">
            <v>M</v>
          </cell>
          <cell r="D169">
            <v>71.5</v>
          </cell>
        </row>
        <row r="170">
          <cell r="A170">
            <v>92825</v>
          </cell>
          <cell r="B170" t="str">
            <v>ASSENTAMENTO DE TUBO DE CONCRETO PARA REDES COLETORAS DE ÁGUAS PLUVIAIS, DIÂMETRO DE 700 MM, JUNTA RÍGIDA, INSTALADO EM LOCAL COM ALTO NÍVEL DE INTERFERÊNCIAS (NÃO INCLUI FORNECIMENTO). AF_12/2015</v>
          </cell>
          <cell r="C170" t="str">
            <v>M</v>
          </cell>
          <cell r="D170">
            <v>82.75</v>
          </cell>
        </row>
        <row r="171">
          <cell r="A171">
            <v>92826</v>
          </cell>
          <cell r="B171" t="str">
            <v>ASSENTAMENTO DE TUBO DE CONCRETO PARA REDES COLETORAS DE ÁGUAS PLUVIAIS, DIÂMETRO DE 800 MM, JUNTA RÍGIDA, INSTALADO EM LOCAL COM ALTO NÍVEL DE INTERFERÊNCIAS (NÃO INCLUI FORNECIMENTO). AF_12/2015</v>
          </cell>
          <cell r="C171" t="str">
            <v>M</v>
          </cell>
          <cell r="D171">
            <v>95.2</v>
          </cell>
        </row>
        <row r="172">
          <cell r="A172">
            <v>92827</v>
          </cell>
          <cell r="B172" t="str">
            <v>ASSENTAMENTO DE TUBO DE CONCRETO PARA REDES COLETORAS DE ÁGUAS PLUVIAIS, DIÂMETRO DE 900 MM, JUNTA RÍGIDA, INSTALADO EM LOCAL COM ALTO NÍVEL DE INTERFERÊNCIAS (NÃO INCLUI FORNECIMENTO). AF_12/2015</v>
          </cell>
          <cell r="C172" t="str">
            <v>M</v>
          </cell>
          <cell r="D172">
            <v>108.15</v>
          </cell>
        </row>
        <row r="173">
          <cell r="A173">
            <v>92828</v>
          </cell>
          <cell r="B173" t="str">
            <v>ASSENTAMENTO DE TUBO DE CONCRETO PARA REDES COLETORAS DE ÁGUAS PLUVIAIS, DIÂMETRO DE 1000 MM, JUNTA RÍGIDA, INSTALADO EM LOCAL COM ALTO NÍVEL DE INTERFERÊNCIAS (NÃO INCLUI FORNECIMENTO). AF_12/2015</v>
          </cell>
          <cell r="C173" t="str">
            <v>M</v>
          </cell>
          <cell r="D173">
            <v>122.91</v>
          </cell>
        </row>
        <row r="174">
          <cell r="A174">
            <v>92829</v>
          </cell>
          <cell r="B174" t="str">
            <v>TUBO DE CONCRETO PARA REDES COLETORAS DE ÁGUAS PLUVIAIS, DIÂMETRO DE 1200 MM, JUNTA RÍGIDA, INSTALADO EM LOCAL COM ALTO NÍVEL DE INTERFERÊNCIAS - FORNECIMENTO E ASSENTAMENTO. AF_12/2015</v>
          </cell>
          <cell r="C174" t="str">
            <v>M</v>
          </cell>
          <cell r="D174">
            <v>487.34</v>
          </cell>
        </row>
        <row r="175">
          <cell r="A175">
            <v>92830</v>
          </cell>
          <cell r="B175" t="str">
            <v>ASSENTAMENTO DE TUBO DE CONCRETO PARA REDES COLETORAS DE ÁGUAS PLUVIAIS, DIÂMETRO DE 1200 MM, JUNTA RÍGIDA, INSTALADO EM LOCAL COM ALTO NÍVEL DE INTERFERÊNCIAS (NÃO INCLUI FORNECIMENTO). AF_12/2015</v>
          </cell>
          <cell r="C175" t="str">
            <v>M</v>
          </cell>
          <cell r="D175">
            <v>152.47</v>
          </cell>
        </row>
        <row r="176">
          <cell r="A176">
            <v>92831</v>
          </cell>
          <cell r="B176" t="str">
            <v>TUBO DE CONCRETO PARA REDES COLETORAS DE ÁGUAS PLUVIAIS, DIÂMETRO DE 1500 MM, JUNTA RÍGIDA, INSTALADO EM LOCAL COM ALTO NÍVEL DE INTERFERÊNCIAS - FORNECIMENTO E ASSENTAMENTO. AF_12/2015</v>
          </cell>
          <cell r="C176" t="str">
            <v>M</v>
          </cell>
          <cell r="D176">
            <v>700.76</v>
          </cell>
        </row>
        <row r="177">
          <cell r="A177">
            <v>92832</v>
          </cell>
          <cell r="B177" t="str">
            <v>ASSENTAMENTO DE TUBO DE CONCRETO PARA REDES COLETORAS DE ÁGUAS PLUVIAIS, DIÂMETRO DE 1500 MM, JUNTA RÍGIDA, INSTALADO EM LOCAL COM ALTO NÍVEL DE INTERFERÊNCIAS (NÃO INCLUI FORNECIMENTO). AF_12/2015</v>
          </cell>
          <cell r="C177" t="str">
            <v>M</v>
          </cell>
          <cell r="D177">
            <v>202.67</v>
          </cell>
        </row>
        <row r="178">
          <cell r="A178">
            <v>73606</v>
          </cell>
          <cell r="B178" t="str">
            <v>ASSENTAMENTO DE TAMPAO DE FERRO FUNDIDO 900 MM</v>
          </cell>
          <cell r="C178" t="str">
            <v>UN</v>
          </cell>
          <cell r="D178">
            <v>133.18</v>
          </cell>
        </row>
        <row r="179">
          <cell r="A179">
            <v>73607</v>
          </cell>
          <cell r="B179" t="str">
            <v>ASSENTAMENTO DE TAMPAO DE FERRO FUNDIDO 600 MM</v>
          </cell>
          <cell r="C179" t="str">
            <v>UN</v>
          </cell>
          <cell r="D179">
            <v>88.78</v>
          </cell>
        </row>
        <row r="180">
          <cell r="A180">
            <v>83623</v>
          </cell>
          <cell r="B180" t="str">
            <v>GRELHA DE FERRO FUNDIDO PARA CANALETA LARG = 30CM, FORNECIMENTO E ASSENTAMENTO</v>
          </cell>
          <cell r="C180" t="str">
            <v>M</v>
          </cell>
          <cell r="D180">
            <v>178.17</v>
          </cell>
        </row>
        <row r="181">
          <cell r="A181">
            <v>83624</v>
          </cell>
          <cell r="B181" t="str">
            <v>GRELHA DE FERRO FUNDIDO PARA CANALETA LARG = 20CM, FORNECIMENTO E ASSENTAMENTO</v>
          </cell>
          <cell r="C181" t="str">
            <v>M</v>
          </cell>
          <cell r="D181">
            <v>125.77</v>
          </cell>
        </row>
        <row r="182">
          <cell r="A182">
            <v>83626</v>
          </cell>
          <cell r="B182" t="str">
            <v>GRELHA DE FERRO FUNDIDO PARA CANALETA LARG = 15CM, FORNECIMENTO E ASSENTAMENTO</v>
          </cell>
          <cell r="C182" t="str">
            <v>M</v>
          </cell>
          <cell r="D182">
            <v>99.56</v>
          </cell>
        </row>
        <row r="183">
          <cell r="A183">
            <v>83627</v>
          </cell>
          <cell r="B183" t="str">
            <v>TAMPAO FOFO ARTICULADO, CLASSE B125 CARGA MAX 12,5 T, REDONDO TAMPA 600 MM, REDE PLUVIAL/ESGOTO, P = CHAMINE CX AREIA / POCO VISITA ASSENTADO COM ARG CIM/AREIA 1:4, FORNECIMENTO E ASSENTAMENTO</v>
          </cell>
          <cell r="C183" t="str">
            <v>UN</v>
          </cell>
          <cell r="D183">
            <v>367.46</v>
          </cell>
        </row>
        <row r="184">
          <cell r="A184">
            <v>83724</v>
          </cell>
          <cell r="B184" t="str">
            <v>ASSENTAMENTO DE PECAS, CONEXOES, APARELHOS E ACESSORIOS DE FERRO FUNDIDO DUCTIL, JUNTA ELASTICA, MECANICA OU FLANGEADA, COM DIAMETROS DE 50 A 300 MM.</v>
          </cell>
          <cell r="C184" t="str">
            <v>KG</v>
          </cell>
          <cell r="D184">
            <v>1.94</v>
          </cell>
        </row>
        <row r="185">
          <cell r="A185">
            <v>83725</v>
          </cell>
          <cell r="B185" t="str">
            <v>ASSENTAMENTO DE PECAS, CONEXOES, APARELHOS E ACESSORIOS DE FERRO FUNDIDO DUCTIL, JUNTA ELASTICA, MECANICA OU FLANGEADA, COM DIAMETROS DE 350 A 600 MM.</v>
          </cell>
          <cell r="C185" t="str">
            <v>KG</v>
          </cell>
          <cell r="D185">
            <v>1.1599999999999999</v>
          </cell>
        </row>
        <row r="186">
          <cell r="A186">
            <v>83726</v>
          </cell>
          <cell r="B186" t="str">
            <v>ASSENTAMENTO DE PECAS, CONEXOES, APARELHOS E ACESSORIOS DE FERRO FUNDIDO DUCTIL, JUNTA ELASTICA, MECANICA OU FLANGEADA, COM DIAMETROS DE 700 A 1200 MM.</v>
          </cell>
          <cell r="C186" t="str">
            <v>KG</v>
          </cell>
          <cell r="D186">
            <v>0.89</v>
          </cell>
        </row>
        <row r="187">
          <cell r="A187" t="str">
            <v>74215/1</v>
          </cell>
          <cell r="B187" t="str">
            <v>MODULO TIPO: REDE DE AGUA, COM FORNECIMENTO E ASSENTAMENTO DE TUBO PVC DEFOFO 200MM EB-1208 P/ REDE AGUA JE 1 MPA, COMPREENDENDO: LOCACAO, CADASTRAMENTO DE INTERFERENCIAS, ESCAVACAO E REATERRO COMPACTADO DE VALA, EXCETO ROCHA, ATE 1,50 M.</v>
          </cell>
          <cell r="C187" t="str">
            <v>M</v>
          </cell>
          <cell r="D187">
            <v>145.07</v>
          </cell>
        </row>
        <row r="188">
          <cell r="A188" t="str">
            <v>74215/2</v>
          </cell>
          <cell r="B188" t="str">
            <v>MODULO TIPO: REDE DE AGUA, COM FORNECIMENTO E ASSENTAMENTO DE TUBO PVC DEFOFO 150MM EB-1208 P/ REDE AGUA JE 1 MPA, COMPREENDENDO: LOCACAO, CADASTRAMENTO DE INTERFERENCIAS, ESCAVACAO E REATERRO COMPACTADO DE VALA, EXCETO ROCHA, ATE 1,50 M.</v>
          </cell>
          <cell r="C188" t="str">
            <v>M</v>
          </cell>
          <cell r="D188">
            <v>86.09</v>
          </cell>
        </row>
        <row r="189">
          <cell r="A189" t="str">
            <v>74215/3</v>
          </cell>
          <cell r="B189" t="str">
            <v>MODULO TIPO: REDE DE AGUA, COM FORNECIMENTO E ASSENTAMENTO DE TUBO PVC DEFOFO 100MM EB-1208 P/ REDE AGUA JE 1 MPA, COMPREENDENDO: LOCACAO, CADASTRAMENTO DE INTERFERENCIAS, ESCAVACAO E REATERRO COMPACTADO DE VALA, EXCETO ROCHA, ATE 1,50 M.</v>
          </cell>
          <cell r="C189" t="str">
            <v>M</v>
          </cell>
          <cell r="D189">
            <v>50.7</v>
          </cell>
        </row>
        <row r="190">
          <cell r="A190">
            <v>83520</v>
          </cell>
          <cell r="B190" t="str">
            <v>TE PVC PARA COLETOR ESGOTO, EB644, D=100MM, COM JUNTA ELASTICA.</v>
          </cell>
          <cell r="C190" t="str">
            <v>UN</v>
          </cell>
          <cell r="D190">
            <v>200.78</v>
          </cell>
        </row>
        <row r="191">
          <cell r="A191">
            <v>83531</v>
          </cell>
          <cell r="B191" t="str">
            <v>CURVA PARA REDE COLETOR ESGOTO, EB 644, 90GR, DN=200MM, COM JUNTA ELASTICA</v>
          </cell>
          <cell r="C191" t="str">
            <v>UN</v>
          </cell>
          <cell r="D191">
            <v>246.98</v>
          </cell>
        </row>
        <row r="192">
          <cell r="A192">
            <v>83535</v>
          </cell>
          <cell r="B192" t="str">
            <v>CURVA PVC PARA REDE COLETOR ESGOTO, EB-644, 45 GR, 200 MM, COM JUNTA ELASTICA.</v>
          </cell>
          <cell r="C192" t="str">
            <v>UN</v>
          </cell>
          <cell r="D192">
            <v>205.64</v>
          </cell>
        </row>
        <row r="193">
          <cell r="A193" t="str">
            <v>73884/1</v>
          </cell>
          <cell r="B193" t="str">
            <v>INSTALAÇÃO DE VÁLVULAS OU REGISTROS COM JUNTA FLANGEADA - DN 50</v>
          </cell>
          <cell r="C193" t="str">
            <v>UN</v>
          </cell>
          <cell r="D193">
            <v>68.47</v>
          </cell>
        </row>
        <row r="194">
          <cell r="A194" t="str">
            <v>73884/2</v>
          </cell>
          <cell r="B194" t="str">
            <v>INSTALAÇÃO DE VÁLVULAS OU REGISTROS COM JUNTA FLANGEADA - DN 75</v>
          </cell>
          <cell r="C194" t="str">
            <v>UN</v>
          </cell>
          <cell r="D194">
            <v>104.61</v>
          </cell>
        </row>
        <row r="195">
          <cell r="A195" t="str">
            <v>73884/3</v>
          </cell>
          <cell r="B195" t="str">
            <v>INSTALAÇÃO DE VÁLVULAS OU REGISTROS COM JUNTA FLANGEADA - DN 100</v>
          </cell>
          <cell r="C195" t="str">
            <v>UN</v>
          </cell>
          <cell r="D195">
            <v>130.76</v>
          </cell>
        </row>
        <row r="196">
          <cell r="A196" t="str">
            <v>73884/4</v>
          </cell>
          <cell r="B196" t="str">
            <v>INSTALAÇÃO DE VÁLVULAS OU REGISTROS COM JUNTA FLANGEADA - DN 150</v>
          </cell>
          <cell r="C196" t="str">
            <v>UN</v>
          </cell>
          <cell r="D196">
            <v>425.08</v>
          </cell>
        </row>
        <row r="197">
          <cell r="A197" t="str">
            <v>73884/5</v>
          </cell>
          <cell r="B197" t="str">
            <v>INSTALAÇÃO DE VÁLVULAS OU REGISTROS COM JUNTA FLANGEADA - DN 200</v>
          </cell>
          <cell r="C197" t="str">
            <v>UN</v>
          </cell>
          <cell r="D197">
            <v>495.92</v>
          </cell>
        </row>
        <row r="198">
          <cell r="A198" t="str">
            <v>73884/6</v>
          </cell>
          <cell r="B198" t="str">
            <v>INSTALAÇÃO DE VÁLVULAS OU REGISTROS COM JUNTA FLANGEADA - DN 250</v>
          </cell>
          <cell r="C198" t="str">
            <v>UN</v>
          </cell>
          <cell r="D198">
            <v>602.19000000000005</v>
          </cell>
        </row>
        <row r="199">
          <cell r="A199" t="str">
            <v>73884/7</v>
          </cell>
          <cell r="B199" t="str">
            <v>INSTALAÇÃO DE VÁLVULAS OU REGISTROS COM JUNTA FLANGEADA - DN 300</v>
          </cell>
          <cell r="C199" t="str">
            <v>UN</v>
          </cell>
          <cell r="D199">
            <v>673.04</v>
          </cell>
        </row>
        <row r="200">
          <cell r="A200" t="str">
            <v>73884/8</v>
          </cell>
          <cell r="B200" t="str">
            <v>INSTALAÇÃO DE VÁLVULAS OU REGISTROS COM JUNTA FLANGEADA - DN 350</v>
          </cell>
          <cell r="C200" t="str">
            <v>UN</v>
          </cell>
          <cell r="D200">
            <v>708.46</v>
          </cell>
        </row>
        <row r="201">
          <cell r="A201" t="str">
            <v>73884/9</v>
          </cell>
          <cell r="B201" t="str">
            <v>INSTALAÇÃO DE VÁLVULAS OU REGISTROS COM JUNTA FLANGEADA - DN 400</v>
          </cell>
          <cell r="C201" t="str">
            <v>UN</v>
          </cell>
          <cell r="D201">
            <v>779.31</v>
          </cell>
        </row>
        <row r="202">
          <cell r="A202" t="str">
            <v>73884/10</v>
          </cell>
          <cell r="B202" t="str">
            <v>INSTALAÇÃO DE VÁLVULAS OU REGISTROS COM JUNTA FLANGEADA - DN 450</v>
          </cell>
          <cell r="C202" t="str">
            <v>UN</v>
          </cell>
          <cell r="D202">
            <v>814.73</v>
          </cell>
        </row>
        <row r="203">
          <cell r="A203" t="str">
            <v>73884/11</v>
          </cell>
          <cell r="B203" t="str">
            <v>INSTALAÇÃO DE VÁLVULAS OU REGISTROS COM JUNTA FLANGEADA - DN 500</v>
          </cell>
          <cell r="C203" t="str">
            <v>UN</v>
          </cell>
          <cell r="D203">
            <v>885.58</v>
          </cell>
        </row>
        <row r="204">
          <cell r="A204" t="str">
            <v>73884/12</v>
          </cell>
          <cell r="B204" t="str">
            <v>INSTALAÇÃO DE VÁLVULAS OU REGISTROS COM JUNTA FLANGEADA - DN 600</v>
          </cell>
          <cell r="C204" t="str">
            <v>UN</v>
          </cell>
          <cell r="D204">
            <v>956.43</v>
          </cell>
        </row>
        <row r="205">
          <cell r="A205" t="str">
            <v>73884/13</v>
          </cell>
          <cell r="B205" t="str">
            <v>INSTALAÇÃO DE VÁLVULAS OU REGISTROS COM JUNTA FLANGEADA - DN 700</v>
          </cell>
          <cell r="C205" t="str">
            <v>UN</v>
          </cell>
          <cell r="D205">
            <v>1090.75</v>
          </cell>
        </row>
        <row r="206">
          <cell r="A206" t="str">
            <v>73884/14</v>
          </cell>
          <cell r="B206" t="str">
            <v>INSTALAÇÃO DE VÁLVULAS OU REGISTROS COM JUNTA FLANGEADA - DN 800</v>
          </cell>
          <cell r="C206" t="str">
            <v>UN</v>
          </cell>
          <cell r="D206">
            <v>1090.75</v>
          </cell>
        </row>
        <row r="207">
          <cell r="A207" t="str">
            <v>73884/15</v>
          </cell>
          <cell r="B207" t="str">
            <v>INSTALAÇÃO DE VÁLVULAS OU REGISTROS COM JUNTA FLANGEADA - DN 900</v>
          </cell>
          <cell r="C207" t="str">
            <v>UN</v>
          </cell>
          <cell r="D207">
            <v>1107.26</v>
          </cell>
        </row>
        <row r="208">
          <cell r="A208" t="str">
            <v>73884/16</v>
          </cell>
          <cell r="B208" t="str">
            <v>INSTALAÇÃO DE VÁLVULAS OU REGISTROS COM JUNTA FLANGEADA - DN 1000</v>
          </cell>
          <cell r="C208" t="str">
            <v>UN</v>
          </cell>
          <cell r="D208">
            <v>1246.58</v>
          </cell>
        </row>
        <row r="209">
          <cell r="A209" t="str">
            <v>73885/1</v>
          </cell>
          <cell r="B209" t="str">
            <v>INSTALAÇÃO DE VÁLVULAS OU REGISTROS COM JUNTA ELÁSTICA - DN 50</v>
          </cell>
          <cell r="C209" t="str">
            <v>UN</v>
          </cell>
          <cell r="D209">
            <v>32.43</v>
          </cell>
        </row>
        <row r="210">
          <cell r="A210" t="str">
            <v>73885/2</v>
          </cell>
          <cell r="B210" t="str">
            <v>INSTALAÇÃO DE VÁLVULAS OU REGISTROS COM JUNTA ELÁSTICA - DN 75</v>
          </cell>
          <cell r="C210" t="str">
            <v>UN</v>
          </cell>
          <cell r="D210">
            <v>39.229999999999997</v>
          </cell>
        </row>
        <row r="211">
          <cell r="A211" t="str">
            <v>73885/3</v>
          </cell>
          <cell r="B211" t="str">
            <v>INSTALAÇÃO DE VÁLVULAS OU REGISTROS COM JUNTA ELÁSTICA - DN 100</v>
          </cell>
          <cell r="C211" t="str">
            <v>UN</v>
          </cell>
          <cell r="D211">
            <v>44.46</v>
          </cell>
        </row>
        <row r="212">
          <cell r="A212" t="str">
            <v>73885/4</v>
          </cell>
          <cell r="B212" t="str">
            <v>INSTALAÇÃO DE VÁLVULAS OU REGISTROS COM JUNTA ELÁSTICA - DN 150</v>
          </cell>
          <cell r="C212" t="str">
            <v>UN</v>
          </cell>
          <cell r="D212">
            <v>155.86000000000001</v>
          </cell>
        </row>
        <row r="213">
          <cell r="A213" t="str">
            <v>73885/5</v>
          </cell>
          <cell r="B213" t="str">
            <v>INSTALAÇÃO DE VÁLVULAS OU REGISTROS COM JUNTA ELÁSTICA - DN 200</v>
          </cell>
          <cell r="C213" t="str">
            <v>UN</v>
          </cell>
          <cell r="D213">
            <v>201.91</v>
          </cell>
        </row>
        <row r="214">
          <cell r="A214" t="str">
            <v>73885/6</v>
          </cell>
          <cell r="B214" t="str">
            <v>INSTALAÇÃO DE VÁLVULAS OU REGISTROS COM JUNTA ELÁSTICA - DN 250</v>
          </cell>
          <cell r="C214" t="str">
            <v>UN</v>
          </cell>
          <cell r="D214">
            <v>237.33</v>
          </cell>
        </row>
        <row r="215">
          <cell r="A215" t="str">
            <v>73885/7</v>
          </cell>
          <cell r="B215" t="str">
            <v>INSTALAÇÃO DE VÁLVULAS OU REGISTROS COM JUNTA ELÁSTICA - DN 300</v>
          </cell>
          <cell r="C215" t="str">
            <v>UN</v>
          </cell>
          <cell r="D215">
            <v>258.58999999999997</v>
          </cell>
        </row>
        <row r="216">
          <cell r="A216" t="str">
            <v>73885/8</v>
          </cell>
          <cell r="B216" t="str">
            <v>INSTALAÇÃO DE VÁLVULAS OU REGISTROS COM JUNTA ELÁSTICA - DN 350</v>
          </cell>
          <cell r="C216" t="str">
            <v>UN</v>
          </cell>
          <cell r="D216">
            <v>283.38</v>
          </cell>
        </row>
        <row r="217">
          <cell r="A217" t="str">
            <v>73885/9</v>
          </cell>
          <cell r="B217" t="str">
            <v>INSTALAÇÃO DE VÁLVULAS OU REGISTROS COM JUNTA ELÁSTICA - DN 400</v>
          </cell>
          <cell r="C217" t="str">
            <v>UN</v>
          </cell>
          <cell r="D217">
            <v>311.72000000000003</v>
          </cell>
        </row>
        <row r="218">
          <cell r="A218" t="str">
            <v>73885/10</v>
          </cell>
          <cell r="B218" t="str">
            <v>INSTALAÇÃO DE VÁLVULAS OU REGISTROS COM JUNTA ELÁSTICA - DN 450</v>
          </cell>
          <cell r="C218" t="str">
            <v>UN</v>
          </cell>
          <cell r="D218">
            <v>336.52</v>
          </cell>
        </row>
        <row r="219">
          <cell r="A219" t="str">
            <v>73885/11</v>
          </cell>
          <cell r="B219" t="str">
            <v>INSTALAÇÃO DE VÁLVULAS OU REGISTROS COM JUNTA ELÁSTICA - DN 500</v>
          </cell>
          <cell r="C219" t="str">
            <v>UN</v>
          </cell>
          <cell r="D219">
            <v>354.23</v>
          </cell>
        </row>
        <row r="220">
          <cell r="A220" t="str">
            <v>73885/12</v>
          </cell>
          <cell r="B220" t="str">
            <v>INSTALAÇÃO DE VÁLVULAS OU REGISTROS COM JUNTA ELÁSTICA - DN 600</v>
          </cell>
          <cell r="C220" t="str">
            <v>UN</v>
          </cell>
          <cell r="D220">
            <v>403.82</v>
          </cell>
        </row>
        <row r="221">
          <cell r="A221" t="str">
            <v>73839/1</v>
          </cell>
          <cell r="B221" t="str">
            <v>ASSENTAMENTO DE TUBOS DE AÇO, COM JUNTA ELÁSTICA (COMPRIMENTO DE 6,00 M) - DN 150 MM</v>
          </cell>
          <cell r="C221" t="str">
            <v>M</v>
          </cell>
          <cell r="D221">
            <v>7.62</v>
          </cell>
        </row>
        <row r="222">
          <cell r="A222" t="str">
            <v>73839/2</v>
          </cell>
          <cell r="B222" t="str">
            <v>ASSENTAMENTO DE TUBOS DE AÇO, COM JUNTA ELÁSTICA (COMPRIMENTO DE 6,00 M) - DN 200 MM</v>
          </cell>
          <cell r="C222" t="str">
            <v>M</v>
          </cell>
          <cell r="D222">
            <v>9.76</v>
          </cell>
        </row>
        <row r="223">
          <cell r="A223" t="str">
            <v>73839/3</v>
          </cell>
          <cell r="B223" t="str">
            <v>ASSENTAMENTO DE TUBOS DE AÇO, COM JUNTA ELÁSTICA (COMPRIMENTO DE 6,00 M) - DN 250 MM</v>
          </cell>
          <cell r="C223" t="str">
            <v>M</v>
          </cell>
          <cell r="D223">
            <v>11.69</v>
          </cell>
        </row>
        <row r="224">
          <cell r="A224" t="str">
            <v>73839/4</v>
          </cell>
          <cell r="B224" t="str">
            <v>ASSENTAMENTO DE TUBOS DE AÇO, COM JUNTA ELÁSTICA (COMPRIMENTO DE 6,00 M) - DN 300 MM</v>
          </cell>
          <cell r="C224" t="str">
            <v>M</v>
          </cell>
          <cell r="D224">
            <v>13.1</v>
          </cell>
        </row>
        <row r="225">
          <cell r="A225" t="str">
            <v>73839/5</v>
          </cell>
          <cell r="B225" t="str">
            <v>ASSENTAMENTO DE TUBOS DE AÇO, COM JUNTA ELÁSTICA (COMPRIMENTO DE 6,00 M) - DN 350 MM</v>
          </cell>
          <cell r="C225" t="str">
            <v>M</v>
          </cell>
          <cell r="D225">
            <v>15.08</v>
          </cell>
        </row>
        <row r="226">
          <cell r="A226" t="str">
            <v>73839/6</v>
          </cell>
          <cell r="B226" t="str">
            <v>ASSENTAMENTO DE TUBOS DE AÇO, COM JUNTA ELÁSTICA (COMPRIMENTO DE 6,00 M) - DN 400 MM</v>
          </cell>
          <cell r="C226" t="str">
            <v>M</v>
          </cell>
          <cell r="D226">
            <v>17.14</v>
          </cell>
        </row>
        <row r="227">
          <cell r="A227" t="str">
            <v>73839/7</v>
          </cell>
          <cell r="B227" t="str">
            <v>ASSENTAMENTO DE TUBOS DE AÇO, COM JUNTA ELÁSTICA (COMPRIMENTO DE 6,00 M) - DN 450 MM</v>
          </cell>
          <cell r="C227" t="str">
            <v>M</v>
          </cell>
          <cell r="D227">
            <v>19.190000000000001</v>
          </cell>
        </row>
        <row r="228">
          <cell r="A228" t="str">
            <v>73839/8</v>
          </cell>
          <cell r="B228" t="str">
            <v>ASSENTAMENTO DE TUBOS DE AÇO, COM JUNTA ELÁSTICA (COMPRIMENTO DE 6,00 M) - DN 500 MM</v>
          </cell>
          <cell r="C228" t="str">
            <v>M</v>
          </cell>
          <cell r="D228">
            <v>20.91</v>
          </cell>
        </row>
        <row r="229">
          <cell r="A229" t="str">
            <v>73839/9</v>
          </cell>
          <cell r="B229" t="str">
            <v>ASSENTAMENTO DE TUBOS DE AÇO, COM JUNTA ELÁSTICA (COMPRIMENTO DE 6,00 M) - DN 600 MM</v>
          </cell>
          <cell r="C229" t="str">
            <v>M</v>
          </cell>
          <cell r="D229">
            <v>24.92</v>
          </cell>
        </row>
        <row r="230">
          <cell r="A230" t="str">
            <v>73839/10</v>
          </cell>
          <cell r="B230" t="str">
            <v>ASSENTAMENTO DE TUBOS DE AÇO, COM JUNTA ELÁSTICA (COMPRIMENTO DE 6,00 M) - DN 700 MM</v>
          </cell>
          <cell r="C230" t="str">
            <v>M</v>
          </cell>
          <cell r="D230">
            <v>31.88</v>
          </cell>
        </row>
        <row r="231">
          <cell r="A231" t="str">
            <v>73839/11</v>
          </cell>
          <cell r="B231" t="str">
            <v>ASSENTAMENTO DE TUBOS DE AÇO, COM JUNTA ELÁSTICA (COMPRIMENTO DE 6,00 M) - DN 800 MM</v>
          </cell>
          <cell r="C231" t="str">
            <v>M</v>
          </cell>
          <cell r="D231">
            <v>36.229999999999997</v>
          </cell>
        </row>
        <row r="232">
          <cell r="A232" t="str">
            <v>73839/13</v>
          </cell>
          <cell r="B232" t="str">
            <v>ASSENTAMENTO DE TUBOS DE AÇO, COM JUNTA ELÁSTICA (COMPRIMENTO DE 6,00 M) - DN 1000 MM</v>
          </cell>
          <cell r="C232" t="str">
            <v>M</v>
          </cell>
          <cell r="D232">
            <v>44.16</v>
          </cell>
        </row>
        <row r="233">
          <cell r="A233" t="str">
            <v>73839/14</v>
          </cell>
          <cell r="B233" t="str">
            <v>ASSENTAMENTO DE TUBOS DE AÇO, COM JUNTA ELÁSTICA (COMPRIMENTO DE 6,00 M) - DN 1100 MM</v>
          </cell>
          <cell r="C233" t="str">
            <v>M</v>
          </cell>
          <cell r="D233">
            <v>52.69</v>
          </cell>
        </row>
        <row r="234">
          <cell r="A234" t="str">
            <v>73839/15</v>
          </cell>
          <cell r="B234" t="str">
            <v>ASSENTAMENTO DE TUBOS DE AÇO, COM JUNTA ELÁSTICA (COMPRIMENTO DE 6,00 M) - DN 1200 MM</v>
          </cell>
          <cell r="C234" t="str">
            <v>M</v>
          </cell>
          <cell r="D234">
            <v>62.01</v>
          </cell>
        </row>
        <row r="235">
          <cell r="A235" t="str">
            <v>73839/16</v>
          </cell>
          <cell r="B235" t="str">
            <v>ASSENTAMENTO DE TUBOS DE AÇO, COMJUNTA ELÁSTICA (COMPRIMENTO DE 6 M) - DN 900 MM</v>
          </cell>
          <cell r="C235" t="str">
            <v>M</v>
          </cell>
          <cell r="D235">
            <v>41.55</v>
          </cell>
        </row>
        <row r="236">
          <cell r="A236">
            <v>92235</v>
          </cell>
          <cell r="B236" t="str">
            <v>FECHAMENTO DE CONSTRUÇÃO TEMPORÁRIA EM CHAPA DE MADEIRA COMPENSADA E=10MM, COM REAPROVEITAMENTO DE 2X.</v>
          </cell>
          <cell r="C236" t="str">
            <v>M2</v>
          </cell>
          <cell r="D236">
            <v>63.96</v>
          </cell>
        </row>
        <row r="237">
          <cell r="A237">
            <v>93181</v>
          </cell>
          <cell r="B237" t="str">
            <v>FECHAMENTO TEMPORÁRIO EM CHAPA DE MADEIRA COMPENSADA E=12MM, COM REAPROVEITAMENTO 1,5X</v>
          </cell>
          <cell r="C237" t="str">
            <v>M2</v>
          </cell>
          <cell r="D237">
            <v>61.53</v>
          </cell>
        </row>
        <row r="238">
          <cell r="A238">
            <v>93206</v>
          </cell>
          <cell r="B238" t="str">
            <v>EXECUÇÃO DE ESCRITÓRIO EM CANTEIRO DE OBRA EM ALVENARIA, NÃO INCLUSO MOBILIÁRIO E EQUIPAMENTOS. AF_02/2016</v>
          </cell>
          <cell r="C238" t="str">
            <v>M2</v>
          </cell>
          <cell r="D238">
            <v>832.59</v>
          </cell>
        </row>
        <row r="239">
          <cell r="A239">
            <v>93207</v>
          </cell>
          <cell r="B239" t="str">
            <v>EXECUÇÃO DE ESCRITÓRIO EM CANTEIRO DE OBRA EM CHAPA DE MADEIRA COMPENSADA, NÃO INCLUSO MOBILIÁRIO E EQUIPAMENTOS. AF_02/2016</v>
          </cell>
          <cell r="C239" t="str">
            <v>M2</v>
          </cell>
          <cell r="D239">
            <v>637.75</v>
          </cell>
        </row>
        <row r="240">
          <cell r="A240">
            <v>93208</v>
          </cell>
          <cell r="B240" t="str">
            <v>EXECUÇÃO DE ALMOXARIFADO EM CANTEIRO DE OBRA EM CHAPA DE MADEIRA COMPENSADA, INCLUSO PRATELEIRAS. AF_02/2016</v>
          </cell>
          <cell r="C240" t="str">
            <v>M2</v>
          </cell>
          <cell r="D240">
            <v>491.28</v>
          </cell>
        </row>
        <row r="241">
          <cell r="A241">
            <v>93209</v>
          </cell>
          <cell r="B241" t="str">
            <v>EXECUÇÃO DE ALMOXARIFADO EM CANTEIRO DE OBRA EM ALVENARIA, INCLUSO PRATELEIRAS. AF_02/2016</v>
          </cell>
          <cell r="C241" t="str">
            <v>M2</v>
          </cell>
          <cell r="D241">
            <v>664.87</v>
          </cell>
        </row>
        <row r="242">
          <cell r="A242">
            <v>93210</v>
          </cell>
          <cell r="B242" t="str">
            <v>EXECUÇÃO DE REFEITÓRIO EM CANTEIRO DE OBRA EM CHAPA DE MADEIRA COMPENSADA, NÃO INCLUSO MOBILIÁRIO E EQUIPAMENTOS. AF_02/2016</v>
          </cell>
          <cell r="C242" t="str">
            <v>M2</v>
          </cell>
          <cell r="D242">
            <v>395.33</v>
          </cell>
        </row>
        <row r="243">
          <cell r="A243">
            <v>93211</v>
          </cell>
          <cell r="B243" t="str">
            <v>EXECUÇÃO DE REFEITÓRIO EM CANTEIRO DE OBRA EM ALVENARIA, NÃO INCLUSO MOBILIÁRIO E EQUIPAMENTOS. AF_02/2016</v>
          </cell>
          <cell r="C243" t="str">
            <v>M2</v>
          </cell>
          <cell r="D243">
            <v>426.96</v>
          </cell>
        </row>
        <row r="244">
          <cell r="A244">
            <v>93212</v>
          </cell>
          <cell r="B244" t="str">
            <v>EXECUÇÃO DE SANITÁRIO E VESTIÁRIO EM CANTEIRO DE OBRA EM CHAPA DE MADEIRA COMPENSADA, NÃO INCLUSO MOBILIÁRIO. AF_02/2016</v>
          </cell>
          <cell r="C244" t="str">
            <v>M2</v>
          </cell>
          <cell r="D244">
            <v>610.29999999999995</v>
          </cell>
        </row>
        <row r="245">
          <cell r="A245">
            <v>93213</v>
          </cell>
          <cell r="B245" t="str">
            <v>EXECUÇÃO DE SANITÁRIO E VESTIÁRIO EM CANTEIRO DE OBRA EM ALVENARIA, NÃO INCLUSO MOBILIÁRIO. AF_02/2016</v>
          </cell>
          <cell r="C245" t="str">
            <v>M2</v>
          </cell>
          <cell r="D245">
            <v>733.37</v>
          </cell>
        </row>
        <row r="246">
          <cell r="A246">
            <v>93214</v>
          </cell>
          <cell r="B246" t="str">
            <v>EXECUÇÃO DE RESERVATÓRIO ELEVADO DE ÁGUA (1000 LITROS) EM CANTEIRO DE OBRA, APOIADO EM ESTRUTURA DE MADEIRA. AF_02/2016</v>
          </cell>
          <cell r="C246" t="str">
            <v>UN</v>
          </cell>
          <cell r="D246">
            <v>1200.68</v>
          </cell>
        </row>
        <row r="247">
          <cell r="A247">
            <v>93243</v>
          </cell>
          <cell r="B247" t="str">
            <v>EXECUÇÃO DE RESERVATÓRIO ELEVADO DE ÁGUA (3000 LITROS) EM CANTEIRO DE OBRA, APOIADO EM ESTRUTURA DE MADEIRA. AF_02/2016</v>
          </cell>
          <cell r="C247" t="str">
            <v>UN</v>
          </cell>
          <cell r="D247">
            <v>2320</v>
          </cell>
        </row>
        <row r="248">
          <cell r="A248">
            <v>93582</v>
          </cell>
          <cell r="B248" t="str">
            <v>EXECUÇÃO DE CENTRAL DE ARMADURA EM CANTEIRO DE OBRA, NÃO INCLUSO MOBILIÁRIO E EQUIPAMENTOS. AF_04/2016</v>
          </cell>
          <cell r="C248" t="str">
            <v>M2</v>
          </cell>
          <cell r="D248">
            <v>181.76</v>
          </cell>
        </row>
        <row r="249">
          <cell r="A249">
            <v>93583</v>
          </cell>
          <cell r="B249" t="str">
            <v>EXECUÇÃO DE CENTRAL DE FÔRMAS, PRODUÇÃO DE ARGAMASSA OU CONCRETO EM CANTEIRO DE OBRA, NÃO INCLUSO MOBILIÁRIO E EQUIPAMENTOS. AF_04/2016</v>
          </cell>
          <cell r="C249" t="str">
            <v>M2</v>
          </cell>
          <cell r="D249">
            <v>340.43</v>
          </cell>
        </row>
        <row r="250">
          <cell r="A250">
            <v>93584</v>
          </cell>
          <cell r="B250" t="str">
            <v>EXECUÇÃO DE DEPÓSITO EM CANTEIRO DE OBRA EM CHAPA DE MADEIRA COMPENSADA, NÃO INCLUSO MOBILIÁRIO. AF_04/2016</v>
          </cell>
          <cell r="C250" t="str">
            <v>M2</v>
          </cell>
          <cell r="D250">
            <v>507.84</v>
          </cell>
        </row>
        <row r="251">
          <cell r="A251">
            <v>93585</v>
          </cell>
          <cell r="B251" t="str">
            <v>EXECUÇÃO DE GUARITA EM CANTEIRO DE OBRA EM CHAPA DE MADEIRA COMPENSADA, NÃO INCLUSO MOBILIÁRIO. AF_04/2016</v>
          </cell>
          <cell r="C251" t="str">
            <v>M2</v>
          </cell>
          <cell r="D251">
            <v>587.01</v>
          </cell>
        </row>
        <row r="252">
          <cell r="A252" t="str">
            <v>74209/1</v>
          </cell>
          <cell r="B252" t="str">
            <v>PLACA DE OBRA EM CHAPA DE ACO GALVANIZADO</v>
          </cell>
          <cell r="C252" t="str">
            <v>M2</v>
          </cell>
          <cell r="D252">
            <v>401.98</v>
          </cell>
        </row>
        <row r="253">
          <cell r="A253" t="str">
            <v>73756/1</v>
          </cell>
          <cell r="B253" t="str">
            <v>MONTAGEM / DESMONTAGEM DE USINA CONCRETO TIPO PAREDE C/SILOS HORIZONTAL P/3 AGREGADOS, INCLUSIVE MECANICO (PESADO)</v>
          </cell>
          <cell r="C253" t="str">
            <v>UN</v>
          </cell>
          <cell r="D253">
            <v>33460.769999999997</v>
          </cell>
        </row>
        <row r="254">
          <cell r="A254" t="str">
            <v>73847/1</v>
          </cell>
          <cell r="B254" t="str">
            <v>ALUGUEL CONTAINER/ESCRIT INCL INST ELET LARG=2,20 COMP=6,20M          ALT=2,50M CHAPA ACO C/NERV TRAPEZ FORRO C/ISOL TERMO/ACUSTICO         CHASSIS REFORC PISO COMPENS NAVAL EXC TRANSP/CARGA/DESCARGA</v>
          </cell>
          <cell r="C254" t="str">
            <v>MES</v>
          </cell>
          <cell r="D254">
            <v>519.53</v>
          </cell>
        </row>
        <row r="255">
          <cell r="A255" t="str">
            <v>73847/2</v>
          </cell>
          <cell r="B255" t="str">
            <v>ALUGUEL CONTAINER/ESCRIT/WC C/1 VASO/1 LAV/1 MIC/4 CHUV LARG          =2,20M COMPR=6,20M ALT=2,50M CHAPA ACO NERV TRAPEZ FORROC/            ISOL TERMO-ACUST CHASSIS REFORC PISO COMPENS NAVAL INCL INST          ELETR/HIDRO-SANIT EXCL TRANSP/CARGA/DESCARGA</v>
          </cell>
          <cell r="C255" t="str">
            <v>MES</v>
          </cell>
          <cell r="D255">
            <v>713.77</v>
          </cell>
        </row>
        <row r="256">
          <cell r="A256" t="str">
            <v>73847/3</v>
          </cell>
          <cell r="B256" t="str">
            <v>ALUGUEL CONTAINER/SANIT C/2 VASOS/1 LAVAT/1 MIC/4 CHUV LARG=          2,20M COMPR=6,20M ALT=2,50M CHAPA ACO C/NERV TRAPEZ FORRO C/          ISOLAM TERMO/ACUSTICO CHASSIS REFORC PISO COMPENS NAVAL INCL          INST ELETR/HIDR EXCL TRANSP/CARGA/DESCARG</v>
          </cell>
          <cell r="C256" t="str">
            <v>MES</v>
          </cell>
          <cell r="D256">
            <v>815.72</v>
          </cell>
        </row>
        <row r="257">
          <cell r="A257" t="str">
            <v>73847/4</v>
          </cell>
          <cell r="B257" t="str">
            <v>ALUGUEL CONTAINER/SANIT C/4 VASOS/1 LAVAT/1 MIC/4 CHUV LARG=          2,20M COMPR=6,20M ALT=2,50M CHAPAS ACO C/NERV TRAPEZ FORRO C/         ISOL TERMO-ACUST CHASSIS REFORC PISO COMPENS NAVAL INCL INST RA       ELETR/HIDRO-SANIT EXCL TRANSP/CARGA/DESCARGA</v>
          </cell>
          <cell r="C257" t="str">
            <v>MES</v>
          </cell>
          <cell r="D257">
            <v>915.72</v>
          </cell>
        </row>
        <row r="258">
          <cell r="A258" t="str">
            <v>73847/5</v>
          </cell>
          <cell r="B258" t="str">
            <v>ALUGUEL CONTAINER/SANIT C/7 VASOS/1 LAVAT/1 MIC LARG=2,20M            COMPR=6,20M ALT=2,50M CHAPA ACO NERV TRAPEZ FORRO C/ISOL              TERMO-ACUST CHASSIS REFORC PISO COMPENS NAVAL INCL INST ELET          /HIDRO-SANIT EXCL TRANSP/CARGA/DESCARGA</v>
          </cell>
          <cell r="C258" t="str">
            <v>MES</v>
          </cell>
          <cell r="D258">
            <v>949.36</v>
          </cell>
        </row>
        <row r="259">
          <cell r="A259">
            <v>5631</v>
          </cell>
          <cell r="B259" t="str">
            <v>ESCAVADEIRA HIDRÁULICA SOBRE ESTEIRAS, CAÇAMBA 0,80 M3, PESO OPERACIONAL 17 T, POTENCIA BRUTA 111 HP - CHP DIURNO. AF_06/2014</v>
          </cell>
          <cell r="C259" t="str">
            <v>CHP</v>
          </cell>
          <cell r="D259">
            <v>136.82</v>
          </cell>
        </row>
        <row r="260">
          <cell r="A260">
            <v>5678</v>
          </cell>
          <cell r="B260" t="str">
            <v>RETROESCAVADEIRA SOBRE RODAS COM CARREGADEIRA, TRAÇÃO 4X4, POTÊNCIA LÍQ. 88 HP, CAÇAMBA CARREG. CAP. MÍN. 1 M3, CAÇAMBA RETRO CAP. 0,26 M3, PESO OPERACIONAL MÍN. 6.674 KG, PROFUNDIDADE ESCAVAÇÃO MÁX. 4,37 M - CHP DIURNO. AF_06/2014</v>
          </cell>
          <cell r="C260" t="str">
            <v>CHP</v>
          </cell>
          <cell r="D260">
            <v>94.85</v>
          </cell>
        </row>
        <row r="261">
          <cell r="A261">
            <v>5680</v>
          </cell>
          <cell r="B261" t="str">
            <v>RETROESCAVADEIRA SOBRE RODAS COM CARREGADEIRA, TRAÇÃO 4X2, POTÊNCIA LÍQ. 79 HP, CAÇAMBA CARREG. CAP. MÍN. 1 M3, CAÇAMBA RETRO CAP. 0,20 M3, PESO OPERACIONAL MÍN. 6.570 KG, PROFUNDIDADE ESCAVAÇÃO MÁX. 4,37 M - CHP DIURNO. AF_06/2014</v>
          </cell>
          <cell r="C261" t="str">
            <v>CHP</v>
          </cell>
          <cell r="D261">
            <v>88.2</v>
          </cell>
        </row>
        <row r="262">
          <cell r="A262">
            <v>5684</v>
          </cell>
          <cell r="B262" t="str">
            <v>ROLO COMPACTADOR VIBRATÓRIO DE UM CILINDRO AÇO LISO, POTÊNCIA 80 HP, PESO OPERACIONAL MÁXIMO 8,1 T, IMPACTO DINÂMICO 16,15 / 9,5 T, LARGURA DE TRABALHO 1,68 M - CHP DIURNO. AF_06/2014</v>
          </cell>
          <cell r="C262" t="str">
            <v>CHP</v>
          </cell>
          <cell r="D262">
            <v>89.44</v>
          </cell>
        </row>
        <row r="263">
          <cell r="A263">
            <v>5686</v>
          </cell>
          <cell r="B263" t="str">
            <v>ROLO COMPACTADOR VIBRATÓRIO TANDEM, CILINDROS LISOS DE AÇO PARA SOLO/ASFALTO, POTÊNCIA 45 HP, PESO MÁXIMO OPERACIONAL 4 T - CHP DIURNO. AF_02/2016</v>
          </cell>
          <cell r="C263" t="str">
            <v>CHP</v>
          </cell>
          <cell r="D263">
            <v>64.92</v>
          </cell>
        </row>
        <row r="264">
          <cell r="A264">
            <v>5689</v>
          </cell>
          <cell r="B264" t="str">
            <v>GRADE DE DISCO CONTROLE REMOTO REBOCÁVEL, COM 24 DISCOS 24 X 6 MM COM PNEUS PARA TRANSPORTE - CHP DIURNO. AF_06/2014</v>
          </cell>
          <cell r="C264" t="str">
            <v>CHP</v>
          </cell>
          <cell r="D264">
            <v>6</v>
          </cell>
        </row>
        <row r="265">
          <cell r="A265">
            <v>5795</v>
          </cell>
          <cell r="B265" t="str">
            <v>MARTELETE OU ROMPEDOR PNEUMÁTICO MANUAL 28KG, FREQUENCIA DE IMPACTO 1230/MINUTO - CHP DIURNO</v>
          </cell>
          <cell r="C265" t="str">
            <v>CHP</v>
          </cell>
          <cell r="D265">
            <v>19.07</v>
          </cell>
        </row>
        <row r="266">
          <cell r="A266">
            <v>5808</v>
          </cell>
          <cell r="B266" t="str">
            <v>USINA DE ASFALTO A QUENTE FIXA CAP.40/80 TON/H - CHP DIURNO</v>
          </cell>
          <cell r="C266" t="str">
            <v>CHP</v>
          </cell>
          <cell r="D266">
            <v>532.99</v>
          </cell>
        </row>
        <row r="267">
          <cell r="A267">
            <v>5811</v>
          </cell>
          <cell r="B267" t="str">
            <v>CAMINHÃO BASCULANTE 6 M3, PESO BRUTO TOTAL 16.000 KG, CARGA ÚTIL MÁXIMA 13.071 KG, DISTÂNCIA ENTRE EIXOS 4,80 M, POTÊNCIA 230 CV INCLUSIVE CAÇAMBA METÁLICA - CHP DIURNO. AF_06/2014</v>
          </cell>
          <cell r="C267" t="str">
            <v>CHP</v>
          </cell>
          <cell r="D267">
            <v>133.69999999999999</v>
          </cell>
        </row>
        <row r="268">
          <cell r="A268">
            <v>5823</v>
          </cell>
          <cell r="B268" t="str">
            <v>USINA DE CONCRETO FIXA CAPACIDADE 90/120 M³, 63HP - CHP DIURNO</v>
          </cell>
          <cell r="C268" t="str">
            <v>CHP</v>
          </cell>
          <cell r="D268">
            <v>180.93</v>
          </cell>
        </row>
        <row r="269">
          <cell r="A269">
            <v>5824</v>
          </cell>
          <cell r="B269" t="str">
            <v>CAMINHÃO TOCO, PBT 16.000 KG, CARGA ÚTIL MÁX. 10.685 KG, DIST. ENTRE EIXOS 4,8 M, POTÊNCIA 189 CV, INCLUSIVE CARROCERIA FIXA ABERTA DE MADEIRA P/ TRANSPORTE GERAL DE CARGA SECA, DIMEN. APROX. 2,5 X 7,00 X 0,50 M - CHP DIURNO. AF_06/2014</v>
          </cell>
          <cell r="C269" t="str">
            <v>CHP</v>
          </cell>
          <cell r="D269">
            <v>105.69</v>
          </cell>
        </row>
        <row r="270">
          <cell r="A270">
            <v>5835</v>
          </cell>
          <cell r="B270" t="str">
            <v>VIBROACABADORA DE ASFALTO SOBRE ESTEIRAS, LARGURA DE PAVIMENTAÇÃO 1,90 M A 5,30 M, POTÊNCIA 105 HP CAPACIDADE 450 T/H - CHP DIURNO. AF_11/2014</v>
          </cell>
          <cell r="C270" t="str">
            <v>CHP</v>
          </cell>
          <cell r="D270">
            <v>167.25</v>
          </cell>
        </row>
        <row r="271">
          <cell r="A271">
            <v>5839</v>
          </cell>
          <cell r="B271" t="str">
            <v>VASSOURA MECÂNICA REBOCÁVEL COM ESCOVA CILÍNDRICA, LARGURA ÚTIL DE VARRIMENTO DE 2,44 M - CHP DIURNO. AF_06/2014</v>
          </cell>
          <cell r="C271" t="str">
            <v>CHP</v>
          </cell>
          <cell r="D271">
            <v>6.21</v>
          </cell>
        </row>
        <row r="272">
          <cell r="A272">
            <v>5843</v>
          </cell>
          <cell r="B272" t="str">
            <v>TRATOR DE PNEUS, POTÊNCIA 122 CV, TRAÇÃO 4X4, PESO COM LASTRO DE 4.510 KG - CHP DIURNO. AF_06/2014</v>
          </cell>
          <cell r="C272" t="str">
            <v>CHP</v>
          </cell>
          <cell r="D272">
            <v>90.88</v>
          </cell>
        </row>
        <row r="273">
          <cell r="A273">
            <v>5847</v>
          </cell>
          <cell r="B273" t="str">
            <v>TRATOR DE ESTEIRAS, POTÊNCIA 170 HP, PESO OPERACIONAL 19 T, CAÇAMBA 5,2 M3 - CHP DIURNO. AF_06/2014</v>
          </cell>
          <cell r="C273" t="str">
            <v>CHP</v>
          </cell>
          <cell r="D273">
            <v>199.32</v>
          </cell>
        </row>
        <row r="274">
          <cell r="A274">
            <v>5851</v>
          </cell>
          <cell r="B274" t="str">
            <v>TRATOR DE ESTEIRAS, POTÊNCIA 150 HP, PESO OPERACIONAL 16,7 T, COM RODA MOTRIZ ELEVADA E LÂMINA 3,18 M3 - CHP DIURNO. AF_06/2014</v>
          </cell>
          <cell r="C274" t="str">
            <v>CHP</v>
          </cell>
          <cell r="D274">
            <v>188.78</v>
          </cell>
        </row>
        <row r="275">
          <cell r="A275">
            <v>5855</v>
          </cell>
          <cell r="B275" t="str">
            <v>TRATOR DE ESTEIRAS, POTÊNCIA 347 HP, PESO OPERACIONAL 38,5 T, COM LÂMINA 8,70 M3 - CHP DIURNO. AF_06/2014</v>
          </cell>
          <cell r="C275" t="str">
            <v>CHP</v>
          </cell>
          <cell r="D275">
            <v>492.41</v>
          </cell>
        </row>
        <row r="276">
          <cell r="A276">
            <v>5863</v>
          </cell>
          <cell r="B276" t="str">
            <v>ROLO COMPACTADOR VIBRATÓRIO REBOCÁVEL, CILINDRO DE AÇO LISO, POTÊNCIA DE TRAÇÃO DE 65 CV, PESO 4,7 T, IMPACTO DINÂMICO 18,3 T, LARGURA DE TRABALHO 1,67 M - CHP DIURNO. AF_02/2016</v>
          </cell>
          <cell r="C276" t="str">
            <v>CHP</v>
          </cell>
          <cell r="D276">
            <v>10.24</v>
          </cell>
        </row>
        <row r="277">
          <cell r="A277">
            <v>5867</v>
          </cell>
          <cell r="B277" t="str">
            <v>ROLO COMPACTADOR VIBRATÓRIO TANDEM AÇO LISO, POTÊNCIA 58 HP, PESO SEM/COM LASTRO 6,5 / 9,4 T, LARGURA DE TRABALHO 1,2 M - CHP DIURNO. AF_06/2014</v>
          </cell>
          <cell r="C277" t="str">
            <v>CHP</v>
          </cell>
          <cell r="D277">
            <v>87.01</v>
          </cell>
        </row>
        <row r="278">
          <cell r="A278">
            <v>5871</v>
          </cell>
          <cell r="B278" t="str">
            <v>ROLO COMPACTADOR DE PNEUS ESTÁTICO, PRESSÃO VARIÁVEL, POTÊNCIA 99 HP, PESO SEM/COM LASTRO 9,45 / 21,0 T, LARGURA DE ROLAGEM 2,265 M - CHP DIURNO. AF_02/2016</v>
          </cell>
          <cell r="C278" t="str">
            <v>CHP</v>
          </cell>
          <cell r="D278">
            <v>106.23</v>
          </cell>
        </row>
        <row r="279">
          <cell r="A279">
            <v>5875</v>
          </cell>
          <cell r="B279" t="str">
            <v>RETROESCAVADEIRA SOBRE RODAS COM CARREGADEIRA, TRAÇÃO 4X4, POTÊNCIA LÍQ. 72 HP, CAÇAMBA CARREG. CAP. MÍN. 0,79 M3, CAÇAMBA RETRO CAP. 0,18 M3, PESO OPERACIONAL MÍN. 7.140 KG, PROFUNDIDADE ESCAVAÇÃO MÁX. 4,50 M - CHP DIURNO. AF_06/2014</v>
          </cell>
          <cell r="C279" t="str">
            <v>CHP</v>
          </cell>
          <cell r="D279">
            <v>87.31</v>
          </cell>
        </row>
        <row r="280">
          <cell r="A280">
            <v>5879</v>
          </cell>
          <cell r="B280" t="str">
            <v>ROLO COMPACTADOR VIBRATÓRIO PÉ DE CARNEIRO, OPERADO POR CONTROLE REMOTO, POTÊNCIA 12,5 KW, PESO OPERACIONAL 1,675 T, LARGURA DE TRABALHO 0,85 M - CHP DIURNO. AF_02/2016</v>
          </cell>
          <cell r="C280" t="str">
            <v>CHP</v>
          </cell>
          <cell r="D280">
            <v>72.709999999999994</v>
          </cell>
        </row>
        <row r="281">
          <cell r="A281">
            <v>5882</v>
          </cell>
          <cell r="B281" t="str">
            <v>USINA DE LAMA ASFÁLTICA, PROD 30 A 50 T/H, SILO DE AGREGADO 7 M3, RESERVATÓRIOS PARA EMULSÃO E ÁGUA DE 2,3 M3 CADA, MISTURADOR TIPO PUG MILL A SER MONTADO SOBRE CAMINHÃO - CHP DIURNO. AF_10/2014</v>
          </cell>
          <cell r="C281" t="str">
            <v>CHP</v>
          </cell>
          <cell r="D281">
            <v>73.540000000000006</v>
          </cell>
        </row>
        <row r="282">
          <cell r="A282">
            <v>5890</v>
          </cell>
          <cell r="B282" t="str">
            <v>CAMINHÃO TOCO, PESO BRUTO TOTAL 14.300 KG, CARGA ÚTIL MÁXIMA 9590 KG, DISTÂNCIA ENTRE EIXOS 4,76 M, POTÊNCIA 185 CV (NÃO INCLUI CARROCERIA) - CHP DIURNO. AF_06/2014</v>
          </cell>
          <cell r="C282" t="str">
            <v>CHP</v>
          </cell>
          <cell r="D282">
            <v>96.06</v>
          </cell>
        </row>
        <row r="283">
          <cell r="A283">
            <v>5894</v>
          </cell>
          <cell r="B283" t="str">
            <v>CAMINHÃO TOCO, PESO BRUTO TOTAL 16.000 KG, CARGA ÚTIL MÁXIMA DE 10.685 KG, DISTÂNCIA ENTRE EIXOS 4,80 M, POTÊNCIA 189 CV EXCLUSIVE CARROCERIA - CHP DIURNO. AF_06/2014</v>
          </cell>
          <cell r="C283" t="str">
            <v>CHP</v>
          </cell>
          <cell r="D283">
            <v>103.06</v>
          </cell>
        </row>
        <row r="284">
          <cell r="A284">
            <v>5901</v>
          </cell>
          <cell r="B284" t="str">
            <v>CAMINHÃO PIPA 10.000 L TRUCADO, PESO BRUTO TOTAL 23.000 KG, CARGA ÚTIL MÁXIMA 15.935 KG, DISTÂNCIA ENTRE EIXOS 4,8 M, POTÊNCIA 230 CV, INCLUSIVE TANQUE DE AÇO PARA TRANSPORTE DE ÁGUA - CHP DIURNO. AF_06/2014</v>
          </cell>
          <cell r="C284" t="str">
            <v>CHP</v>
          </cell>
          <cell r="D284">
            <v>130.32</v>
          </cell>
        </row>
        <row r="285">
          <cell r="A285">
            <v>5905</v>
          </cell>
          <cell r="B285" t="str">
            <v>DISTRIBUIDOR DE AGREGADO TIPO DOSADOR REBOCAVEL  COM 4 PNEUS COM LARGURA 3,66 M - CHP DIURNO</v>
          </cell>
          <cell r="C285" t="str">
            <v>CHP</v>
          </cell>
          <cell r="D285">
            <v>11.1</v>
          </cell>
        </row>
        <row r="286">
          <cell r="A286">
            <v>5909</v>
          </cell>
          <cell r="B286" t="str">
            <v>ESPARGIDOR DE ASFALTO PRESSURIZADO COM TANQUE DE 2500 L, REBOCÁVEL COM MOTOR A GASOLINA POTÊNCIA 3,4 HP - CHP DIURNO. AF_07/2014</v>
          </cell>
          <cell r="C286" t="str">
            <v>CHP</v>
          </cell>
          <cell r="D286">
            <v>28.93</v>
          </cell>
        </row>
        <row r="287">
          <cell r="A287">
            <v>5921</v>
          </cell>
          <cell r="B287" t="str">
            <v>GRADE DE DISCO REBOCÁVEL COM 20 DISCOS 24" X 6 MM COM PNEUS PARA TRANSPORTE - CHP DIURNO. AF_06/2014</v>
          </cell>
          <cell r="C287" t="str">
            <v>CHP</v>
          </cell>
          <cell r="D287">
            <v>4.7</v>
          </cell>
        </row>
        <row r="288">
          <cell r="A288">
            <v>5924</v>
          </cell>
          <cell r="B288" t="str">
            <v>LANCA ELEVATORIA TELESCOPICA DE ACIONAMENTO HIDRAULICO, CAPACIDADE DE CARGA 30.000 KG, COM CESTO, MONTADA SOBRE CAMINHAO TRUCADO  - CHP DIURNO</v>
          </cell>
          <cell r="C288" t="str">
            <v>CHP</v>
          </cell>
          <cell r="D288">
            <v>453.47</v>
          </cell>
        </row>
        <row r="289">
          <cell r="A289">
            <v>5928</v>
          </cell>
          <cell r="B289" t="str">
            <v>GUINDAUTO HIDRÁULICO, CAPACIDADE MÁXIMA DE CARGA 6200 KG, MOMENTO MÁXIMO DE CARGA 11,7 TM, ALCANCE MÁXIMO HORIZONTAL 9,70 M, INCLUSIVE CAMINHÃO TOCO PBT 16.000 KG, POTÊNCIA DE 189 CV - CHP DIURNO. AF_06/2014</v>
          </cell>
          <cell r="C289" t="str">
            <v>CHP</v>
          </cell>
          <cell r="D289">
            <v>112.24</v>
          </cell>
        </row>
        <row r="290">
          <cell r="A290">
            <v>5932</v>
          </cell>
          <cell r="B290" t="str">
            <v>MOTONIVELADORA POTÊNCIA BÁSICA LÍQUIDA (PRIMEIRA MARCHA) 125 HP, PESO BRUTO 13032 KG, LARGURA DA LÂMINA DE 3,7 M - CHP DIURNO. AF_06/2014</v>
          </cell>
          <cell r="C290" t="str">
            <v>CHP</v>
          </cell>
          <cell r="D290">
            <v>149.35</v>
          </cell>
        </row>
        <row r="291">
          <cell r="A291">
            <v>5940</v>
          </cell>
          <cell r="B291" t="str">
            <v>PÁ CARREGADEIRA SOBRE RODAS, POTÊNCIA LÍQUIDA 128 HP, CAPACIDADE DA CAÇAMBA 1,7 A 2,8 M3, PESO OPERACIONAL 11632 KG - CHP DIURNO. AF_06/2014</v>
          </cell>
          <cell r="C291" t="str">
            <v>CHP</v>
          </cell>
          <cell r="D291">
            <v>134.78</v>
          </cell>
        </row>
        <row r="292">
          <cell r="A292">
            <v>5944</v>
          </cell>
          <cell r="B292" t="str">
            <v>PÁ CARREGADEIRA SOBRE RODAS, POTÊNCIA 197 HP, CAPACIDADE DA CAÇAMBA 2,5 A 3,5 M3, PESO OPERACIONAL 18338 KG - CHP DIURNO. AF_06/2014</v>
          </cell>
          <cell r="C292" t="str">
            <v>CHP</v>
          </cell>
          <cell r="D292">
            <v>197.12</v>
          </cell>
        </row>
        <row r="293">
          <cell r="A293">
            <v>5948</v>
          </cell>
          <cell r="B293" t="str">
            <v>ROLO COMPACTADOR VIBRATORIO DE UM CILINDRO LISO DE ACO, POTENCIA 80 HP, PESO OPERACIONAL MAXIMO 8,5 T, LARGURA TRABALHO 1,676 M - CHP DIURNO. AF_06/2014</v>
          </cell>
          <cell r="C293" t="str">
            <v>CHP</v>
          </cell>
          <cell r="D293">
            <v>90.86</v>
          </cell>
        </row>
        <row r="294">
          <cell r="A294">
            <v>5953</v>
          </cell>
          <cell r="B294" t="str">
            <v>COMPRESSOR DE AR REBOCÁVEL, VAZÃO 189 PCM, PRESSÃO EFETIVA DE TRABALHO 102 PSI, MOTOR DIESEL, POTÊNCIA 63 CV - CHP DIURNO. AF_06/2015</v>
          </cell>
          <cell r="C294" t="str">
            <v>CHP</v>
          </cell>
          <cell r="D294">
            <v>36.32</v>
          </cell>
        </row>
        <row r="295">
          <cell r="A295">
            <v>6250</v>
          </cell>
          <cell r="B295" t="str">
            <v>TRATOR DE ESTEIRAS CATERPILLAR D6 153HP (VU=10AN0S) - CHP DIURNO</v>
          </cell>
          <cell r="C295" t="str">
            <v>CHP</v>
          </cell>
          <cell r="D295">
            <v>178.04</v>
          </cell>
        </row>
        <row r="296">
          <cell r="A296">
            <v>6259</v>
          </cell>
          <cell r="B296" t="str">
            <v>CAMINHÃO PIPA 6.000 L, PESO BRUTO TOTAL 13.000 KG, DISTÂNCIA ENTRE EIXOS 4,80 M, POTÊNCIA 189 CV INCLUSIVE TANQUE DE AÇO PARA TRANSPORTE DE ÁGUA, CAPACIDADE 6 M3 - CHP DIURNO. AF_06/2014</v>
          </cell>
          <cell r="C296" t="str">
            <v>CHP</v>
          </cell>
          <cell r="D296">
            <v>108.85</v>
          </cell>
        </row>
        <row r="297">
          <cell r="A297">
            <v>6879</v>
          </cell>
          <cell r="B297" t="str">
            <v>ROLO COMPACTADOR DE PNEUS ESTÁTICO, PRESSÃO VARIÁVEL, POTÊNCIA 111 HP, PESO SEM/COM LASTRO 9,5 / 26 T, LARGURA DE TRABALHO 1,90 M - CHP DIURNO. AF_07/2014</v>
          </cell>
          <cell r="C297" t="str">
            <v>CHP</v>
          </cell>
          <cell r="D297">
            <v>113.19</v>
          </cell>
        </row>
        <row r="298">
          <cell r="A298">
            <v>7006</v>
          </cell>
          <cell r="B298" t="str">
            <v>EXTRUSORA DE GUIAS E SARJETAS 14HP - CHP</v>
          </cell>
          <cell r="C298" t="str">
            <v>CHP</v>
          </cell>
          <cell r="D298">
            <v>19.739999999999998</v>
          </cell>
        </row>
        <row r="299">
          <cell r="A299">
            <v>7012</v>
          </cell>
          <cell r="B299" t="str">
            <v>VEICULO UTILITARIO TIPO PICK-UP A GASOLINA COM 56,8CV - CHP</v>
          </cell>
          <cell r="C299" t="str">
            <v>CHP</v>
          </cell>
          <cell r="D299">
            <v>87.16</v>
          </cell>
        </row>
        <row r="300">
          <cell r="A300">
            <v>7018</v>
          </cell>
          <cell r="B300" t="str">
            <v>DISTRIBUIDOR DE BETUME 6000L 56CV SOB PRESSAO MONTADO SOBRE CHASSIS DE CAMINHAO - CHP</v>
          </cell>
          <cell r="C300" t="str">
            <v>CHP</v>
          </cell>
          <cell r="D300">
            <v>186.42</v>
          </cell>
        </row>
        <row r="301">
          <cell r="A301">
            <v>7030</v>
          </cell>
          <cell r="B301" t="str">
            <v>TANQUE DE ASFALTO ESTACIONÁRIO COM SERPENTINA, CAPACIDADE 30.000 L - CHP DIURNO. AF_06/2014</v>
          </cell>
          <cell r="C301" t="str">
            <v>CHP</v>
          </cell>
          <cell r="D301">
            <v>135.56</v>
          </cell>
        </row>
        <row r="302">
          <cell r="A302">
            <v>7042</v>
          </cell>
          <cell r="B302" t="str">
            <v>MOTOBOMBA TRASH (PARA ÁGUA SUJA) AUTO ESCORVANTE, MOTOR GASOLINA DE 6,41 HP, DIÂMETROS DE SUCÇÃO X RECALQUE: 3" X 3", HM/Q = 10 MCA / 60 M3/H A 23 MCA / 0 M3/H - CHP DIURNO. AF_10/2014</v>
          </cell>
          <cell r="C302" t="str">
            <v>CHP</v>
          </cell>
          <cell r="D302">
            <v>5.88</v>
          </cell>
        </row>
        <row r="303">
          <cell r="A303">
            <v>7049</v>
          </cell>
          <cell r="B303" t="str">
            <v>ROLO COMPACTADOR PE DE CARNEIRO VIBRATORIO, POTENCIA 125 HP, PESO OPERACIONAL SEM/COM LASTRO 11,95 / 13,30 T, IMPACTO DINAMICO 38,5 / 22,5 T, LARGURA DE TRABALHO 2,15 M - CHP DIURNO. AF_06/2014</v>
          </cell>
          <cell r="C303" t="str">
            <v>CHP</v>
          </cell>
          <cell r="D303">
            <v>123.29</v>
          </cell>
        </row>
        <row r="304">
          <cell r="A304">
            <v>67826</v>
          </cell>
          <cell r="B304" t="str">
            <v>CAMINHÃO BASCULANTE 6 M3 TOCO, PESO BRUTO TOTAL 16.000 KG, CARGA ÚTIL MÁXIMA 11.130 KG, DISTÂNCIA ENTRE EIXOS 5,36 M, POTÊNCIA 185 CV, INCLUSIVE CAÇAMBA METÁLICA - CHP DIURNO. AF_06/2014</v>
          </cell>
          <cell r="C304" t="str">
            <v>CHP</v>
          </cell>
          <cell r="D304">
            <v>116.76</v>
          </cell>
        </row>
        <row r="305">
          <cell r="A305">
            <v>73408</v>
          </cell>
          <cell r="B305" t="str">
            <v>DISTRIBUIDOR DE AGREGADOS AUTOPROPELIDO, CAP 3 M3, A DIESEL, 6 CC, 140 CV, CHP</v>
          </cell>
          <cell r="C305" t="str">
            <v>CHP</v>
          </cell>
          <cell r="D305">
            <v>120.94</v>
          </cell>
        </row>
        <row r="306">
          <cell r="A306">
            <v>73417</v>
          </cell>
          <cell r="B306" t="str">
            <v>GRUPO GERADOR 150 KVA- CHP</v>
          </cell>
          <cell r="C306" t="str">
            <v>CHP</v>
          </cell>
          <cell r="D306">
            <v>113.61</v>
          </cell>
        </row>
        <row r="307">
          <cell r="A307">
            <v>73436</v>
          </cell>
          <cell r="B307" t="str">
            <v>ROLO COMPACTADOR VIBRATÓRIO PÉ DE CARNEIRO PARA SOLOS, POTÊNCIA 80 HP, PESO OPERACIONAL SEM/COM LASTRO 7,4 / 8,8 T, LARGURA DE TRABALHO 1,68 M - CHP DIURNO. AF_02/2016</v>
          </cell>
          <cell r="C307" t="str">
            <v>CHP</v>
          </cell>
          <cell r="D307">
            <v>127.98</v>
          </cell>
        </row>
        <row r="308">
          <cell r="A308">
            <v>73467</v>
          </cell>
          <cell r="B308" t="str">
            <v>CAMINHÃO TOCO, PBT 14.300 KG, CARGA ÚTIL MÁX. 9.710 KG, DIST. ENTRE EIXOS 3,56 M, POTÊNCIA 185 CV, INCLUSIVE CARROCERIA FIXA ABERTA DE MADEIRA P/ TRANSPORTE GERAL DE CARGA SECA, DIMEN. APROX. 2,50 X 6,50 X 0,50 M - CHP DIURNO. AF_06/2014</v>
          </cell>
          <cell r="C308" t="str">
            <v>CHP</v>
          </cell>
          <cell r="D308">
            <v>111.02</v>
          </cell>
        </row>
        <row r="309">
          <cell r="A309">
            <v>73536</v>
          </cell>
          <cell r="B309" t="str">
            <v>MOTOBOMBA CENTRÍFUGA, MOTOR A GASOLINA, POTÊNCIA 5,42 HP, BOCAIS 1 1/2" X 1", DIÂMETRO ROTOR 143 MM HM/Q = 6 MCA / 16,8 M3/H A 38 MCA / 6,6 M3/H - CHP DIURNO. AF_06/2014</v>
          </cell>
          <cell r="C309" t="str">
            <v>CHP</v>
          </cell>
          <cell r="D309">
            <v>4.97</v>
          </cell>
        </row>
        <row r="310">
          <cell r="A310">
            <v>73538</v>
          </cell>
          <cell r="B310" t="str">
            <v>MAQUINA DE DEMARCAR FAIXAS AUTOPROP. - CHP</v>
          </cell>
          <cell r="C310" t="str">
            <v>CHP</v>
          </cell>
          <cell r="D310">
            <v>166.23</v>
          </cell>
        </row>
        <row r="311">
          <cell r="A311">
            <v>73586</v>
          </cell>
          <cell r="B311" t="str">
            <v>CUSTO HORARIO PRODUTIVO DIURNO - TRATOR DE ESTEIRAS CATERPILLAR       D6D PS - 163 6A - 140 HP</v>
          </cell>
          <cell r="C311" t="str">
            <v>CHP</v>
          </cell>
          <cell r="D311">
            <v>172.96</v>
          </cell>
        </row>
        <row r="312">
          <cell r="A312">
            <v>83362</v>
          </cell>
          <cell r="B312" t="str">
            <v>ESPARGIDOR DE ASFALTO PRESSURIZADO, TANQUE 6 M3 COM ISOLAÇÃO TÉRMICA, AQUECIDO COM 2 MAÇARICOS, COM BARRA ESPARGIDORA 3,60 M, MONTADO SOBRE CAMINHÃO  TOCO, PBT 14.300 KG, POTÊNCIA 185 CV - CHP DIURNO. AF_08/2015</v>
          </cell>
          <cell r="C312" t="str">
            <v>CHP</v>
          </cell>
          <cell r="D312">
            <v>154.63999999999999</v>
          </cell>
        </row>
        <row r="313">
          <cell r="A313">
            <v>83765</v>
          </cell>
          <cell r="B313" t="str">
            <v>GRUPO DE SOLDAGEM COM GERADOR A DIESEL 60 CV PARA SOLDA ELÉTRICA, SOBRE 04 RODAS, COM MOTOR 4 CILINDROS 600 A - CHP DIURNO. AF_02/2016</v>
          </cell>
          <cell r="C313" t="str">
            <v>CHP</v>
          </cell>
          <cell r="D313">
            <v>68.28</v>
          </cell>
        </row>
        <row r="314">
          <cell r="A314">
            <v>87445</v>
          </cell>
          <cell r="B314" t="str">
            <v>BETONEIRA CAPACIDADE NOMINAL 400 L, CAPACIDADE DE MISTURA 310 L, MOTOR A DIESEL POTÊNCIA 5,0 HP, SEM CARREGADOR - CHP DIURNO. AF_06/2014</v>
          </cell>
          <cell r="C314" t="str">
            <v>CHP</v>
          </cell>
          <cell r="D314">
            <v>3.04</v>
          </cell>
        </row>
        <row r="315">
          <cell r="A315">
            <v>88386</v>
          </cell>
          <cell r="B315" t="str">
            <v>MISTURADOR DE ARGAMASSA, EIXO HORIZONTAL, CAPACIDADE DE MISTURA 300 KG, MOTOR ELÉTRICO POTÊNCIA 5 CV - CHP DIURNO. AF_06/2014</v>
          </cell>
          <cell r="C315" t="str">
            <v>CHP</v>
          </cell>
          <cell r="D315">
            <v>2.34</v>
          </cell>
        </row>
        <row r="316">
          <cell r="A316">
            <v>88393</v>
          </cell>
          <cell r="B316" t="str">
            <v>MISTURADOR DE ARGAMASSA, EIXO HORIZONTAL, CAPACIDADE DE MISTURA 600 KG, MOTOR ELÉTRICO POTÊNCIA 7,5 CV - CHP DIURNO. AF_06/2014</v>
          </cell>
          <cell r="C316" t="str">
            <v>CHP</v>
          </cell>
          <cell r="D316">
            <v>3.08</v>
          </cell>
        </row>
        <row r="317">
          <cell r="A317">
            <v>88399</v>
          </cell>
          <cell r="B317" t="str">
            <v>MISTURADOR DE ARGAMASSA, EIXO HORIZONTAL, CAPACIDADE DE MISTURA 160 KG, MOTOR ELÉTRICO POTÊNCIA 3 CV - CHP DIURNO. AF_06/2014</v>
          </cell>
          <cell r="C317" t="str">
            <v>CHP</v>
          </cell>
          <cell r="D317">
            <v>1.89</v>
          </cell>
        </row>
        <row r="318">
          <cell r="A318">
            <v>88418</v>
          </cell>
          <cell r="B318" t="str">
            <v>PROJETOR DE ARGAMASSA, CAPACIDADE DE PROJEÇÃO 1,5 M3/H, ALCANCE DE 30 ATÉ 60 M, MOTOR ELÉTRICO POTÊNCIA 7,5 HP - CHP DIURNO. AF_06/2014</v>
          </cell>
          <cell r="C318" t="str">
            <v>CHP</v>
          </cell>
          <cell r="D318">
            <v>10.07</v>
          </cell>
        </row>
        <row r="319">
          <cell r="A319">
            <v>88433</v>
          </cell>
          <cell r="B319" t="str">
            <v>PROJETOR DE ARGAMASSA, CAPACIDADE DE PROJEÇÃO 2 M3/H, ALCANCE ATÉ 50 M, MOTOR ELÉTRICO POTÊNCIA 7,5 HP - CHP DIURNO. AF_06/2014</v>
          </cell>
          <cell r="C319" t="str">
            <v>CHP</v>
          </cell>
          <cell r="D319">
            <v>12.88</v>
          </cell>
        </row>
        <row r="320">
          <cell r="A320">
            <v>88830</v>
          </cell>
          <cell r="B320" t="str">
            <v>BETONEIRA CAPACIDADE NOMINAL DE 400 L, CAPACIDADE DE MISTURA 310 L, MOTOR ELÉTRICO TRIFÁSICO POTÊNCIA DE 2 HP, SEM CARREGADOR - CHP DIURNO. AF_10/2014</v>
          </cell>
          <cell r="C320" t="str">
            <v>CHP</v>
          </cell>
          <cell r="D320">
            <v>0.91</v>
          </cell>
        </row>
        <row r="321">
          <cell r="A321">
            <v>88843</v>
          </cell>
          <cell r="B321" t="str">
            <v>TRATOR DE ESTEIRAS, POTÊNCIA 125 HP, PESO OPERACIONAL 12,9 T, COM LÂMINA 2,7 M3 - CHP DIURNO. AF_10/2014</v>
          </cell>
          <cell r="C321" t="str">
            <v>CHP</v>
          </cell>
          <cell r="D321">
            <v>158.46</v>
          </cell>
        </row>
        <row r="322">
          <cell r="A322">
            <v>88907</v>
          </cell>
          <cell r="B322" t="str">
            <v>ESCAVADEIRA HIDRÁULICA SOBRE ESTEIRAS, CAÇAMBA 1,20 M3, PESO OPERACIONAL 21 T, POTÊNCIA BRUTA 155 HP - CHP DIURNO. AF_06/2014</v>
          </cell>
          <cell r="C322" t="str">
            <v>CHP</v>
          </cell>
          <cell r="D322">
            <v>164.32</v>
          </cell>
        </row>
        <row r="323">
          <cell r="A323">
            <v>89021</v>
          </cell>
          <cell r="B323" t="str">
            <v>BOMBA SUBMERSÍVEL ELÉTRICA TRIFÁSICA, POTÊNCIA 2,96 HP, Ø ROTOR 144 MM SEMI-ABERTO, BOCAL DE SAÍDA Ø 2, HM/Q = 2 MCA / 38,8 M3/H A 28 MCA / 5 M3/H - CHP DIURNO. AF_06/2014</v>
          </cell>
          <cell r="C323" t="str">
            <v>CHP</v>
          </cell>
          <cell r="D323">
            <v>1.02</v>
          </cell>
        </row>
        <row r="324">
          <cell r="A324">
            <v>89028</v>
          </cell>
          <cell r="B324" t="str">
            <v>TANQUE DE ASFALTO ESTACIONÁRIO COM MAÇARICO, CAPACIDADE 20.000 L - CHP DIURNO. AF_06/2014</v>
          </cell>
          <cell r="C324" t="str">
            <v>CHP</v>
          </cell>
          <cell r="D324">
            <v>125.95</v>
          </cell>
        </row>
        <row r="325">
          <cell r="A325">
            <v>89032</v>
          </cell>
          <cell r="B325" t="str">
            <v>TRATOR DE ESTEIRAS, POTÊNCIA 100 HP, PESO OPERACIONAL 9,4 T, COM LÂMINA 2,19 M3 - CHP DIURNO. AF_06/2014</v>
          </cell>
          <cell r="C325" t="str">
            <v>CHP</v>
          </cell>
          <cell r="D325">
            <v>141.54</v>
          </cell>
        </row>
        <row r="326">
          <cell r="A326">
            <v>89035</v>
          </cell>
          <cell r="B326" t="str">
            <v>TRATOR DE PNEUS, POTÊNCIA 85 CV, TRAÇÃO 4X4, PESO COM LASTRO DE 4.675 KG - CHP DIURNO. AF_06/2014</v>
          </cell>
          <cell r="C326" t="str">
            <v>CHP</v>
          </cell>
          <cell r="D326">
            <v>70</v>
          </cell>
        </row>
        <row r="327">
          <cell r="A327">
            <v>89225</v>
          </cell>
          <cell r="B327" t="str">
            <v>BETONEIRA CAPACIDADE NOMINAL DE 600 L, CAPACIDADE DE MISTURA 360 L, MOTOR ELÉTRICO TRIFÁSICO POTÊNCIA DE 4 CV, SEM CARREGADOR - CHP DIURNO. AF_11/2014</v>
          </cell>
          <cell r="C327" t="str">
            <v>CHP</v>
          </cell>
          <cell r="D327">
            <v>2.9</v>
          </cell>
        </row>
        <row r="328">
          <cell r="A328">
            <v>89234</v>
          </cell>
          <cell r="B328" t="str">
            <v>FRESADORA DE ASFALTO A FRIO SOBRE RODAS, LARGURA FRESAGEM DE 1,0 M, POTÊNCIA 208 HP - CHP DIURNO. AF_11/2014</v>
          </cell>
          <cell r="C328" t="str">
            <v>CHP</v>
          </cell>
          <cell r="D328">
            <v>276.25</v>
          </cell>
        </row>
        <row r="329">
          <cell r="A329">
            <v>89242</v>
          </cell>
          <cell r="B329" t="str">
            <v>FRESADORA DE ASFALTO A FRIO SOBRE RODAS, LARGURA FRESAGEM DE 2,0 M, POTÊNCIA 550 HP - CHP DIURNO. AF_11/2014</v>
          </cell>
          <cell r="C329" t="str">
            <v>CHP</v>
          </cell>
          <cell r="D329">
            <v>647.51</v>
          </cell>
        </row>
        <row r="330">
          <cell r="A330">
            <v>89250</v>
          </cell>
          <cell r="B330" t="str">
            <v>RECICLADORA DE ASFALTO A FRIO SOBRE RODAS, LARGURA FRESAGEM DE 2,0 M, POTÊNCIA 422 HP - CHP DIURNO. AF_11/2014</v>
          </cell>
          <cell r="C330" t="str">
            <v>CHP</v>
          </cell>
          <cell r="D330">
            <v>539.48</v>
          </cell>
        </row>
        <row r="331">
          <cell r="A331">
            <v>89257</v>
          </cell>
          <cell r="B331" t="str">
            <v>VIBROACABADORA DE ASFALTO SOBRE ESTEIRAS, LARGURA DE PAVIMENTAÇÃO 2,13 M A 4,55 M, POTÊNCIA 100 HP CAPACIDADE 400 T/H - CHP DIURNO. AF_11/2014</v>
          </cell>
          <cell r="C331" t="str">
            <v>CHP</v>
          </cell>
          <cell r="D331">
            <v>147</v>
          </cell>
        </row>
        <row r="332">
          <cell r="A332">
            <v>89272</v>
          </cell>
          <cell r="B332" t="str">
            <v>GUINDASTE HIDRÁULICO AUTOPROPELIDO, COM LANÇA TELESCÓPICA 28,80 M, CAPACIDADE MÁXIMA 30 T, POTÊNCIA 97 KW, TRAÇÃO 4 X 4 - CHP DIURNO. AF_11/2014</v>
          </cell>
          <cell r="C332" t="str">
            <v>CHP</v>
          </cell>
          <cell r="D332">
            <v>140.32</v>
          </cell>
        </row>
        <row r="333">
          <cell r="A333">
            <v>89278</v>
          </cell>
          <cell r="B333" t="str">
            <v>BETONEIRA CAPACIDADE NOMINAL DE 600 L, CAPACIDADE DE MISTURA 440 L, MOTOR A DIESEL POTÊNCIA 10 HP, COM CARREGADOR - CHP DIURNO. AF_11/2014</v>
          </cell>
          <cell r="C333" t="str">
            <v>CHP</v>
          </cell>
          <cell r="D333">
            <v>7.22</v>
          </cell>
        </row>
        <row r="334">
          <cell r="A334">
            <v>89843</v>
          </cell>
          <cell r="B334" t="str">
            <v>BATE-ESTACAS POR GRAVIDADE, POTÊNCIA DE 160 HP, PESO DO MARTELO ATÉ 3 TONELADAS - CHP DIURNO. AF_11/2014</v>
          </cell>
          <cell r="C334" t="str">
            <v>CHP</v>
          </cell>
          <cell r="D334">
            <v>144.81</v>
          </cell>
        </row>
        <row r="335">
          <cell r="A335">
            <v>89876</v>
          </cell>
          <cell r="B335" t="str">
            <v>CAMINHÃO BASCULANTE 14 M3, COM CAVALO MECÂNICO DE CAPACIDADE MÁXIMA DE TRAÇÃO COMBINADO DE 36000 KG, POTÊNCIA 286 CV, INCLUSIVE SEMIREBOQUE COM CAÇAMBA METÁLICA - CHP DIURNO. AF_12/2014</v>
          </cell>
          <cell r="C335" t="str">
            <v>CHP</v>
          </cell>
          <cell r="D335">
            <v>178.19</v>
          </cell>
        </row>
        <row r="336">
          <cell r="A336">
            <v>89883</v>
          </cell>
          <cell r="B336" t="str">
            <v>CAMINHÃO BASCULANTE 18 M3, COM CAVALO MECÂNICO DE CAPACIDADE MÁXIMA DE TRAÇÃO COMBINADO DE 45000 KG, POTÊNCIA 330 CV, INCLUSIVE SEMIREBOQUE COM CAÇAMBA METÁLICA - CHP DIURNO. AF_12/2014</v>
          </cell>
          <cell r="C336" t="str">
            <v>CHP</v>
          </cell>
          <cell r="D336">
            <v>197.62</v>
          </cell>
        </row>
        <row r="337">
          <cell r="A337">
            <v>90586</v>
          </cell>
          <cell r="B337" t="str">
            <v>VIBRADOR DE IMERSÃO, DIÂMETRO DE PONTEIRA 45MM, MOTOR ELÉTRICO TRIFÁSICO POTÊNCIA DE 2 CV - CHP DIURNO. AF_06/2015</v>
          </cell>
          <cell r="C337" t="str">
            <v>CHP</v>
          </cell>
          <cell r="D337">
            <v>2.16</v>
          </cell>
        </row>
        <row r="338">
          <cell r="A338">
            <v>90625</v>
          </cell>
          <cell r="B338" t="str">
            <v>PERFURATRIZ MANUAL, TORQUE MÁXIMO 83 N.M, POTÊNCIA 5 CV, COM DIÂMETRO MÁXIMO 4" - CHP DIURNO. AF_06/2015</v>
          </cell>
          <cell r="C338" t="str">
            <v>CHP</v>
          </cell>
          <cell r="D338">
            <v>5.85</v>
          </cell>
        </row>
        <row r="339">
          <cell r="A339">
            <v>90631</v>
          </cell>
          <cell r="B339" t="str">
            <v>PERFURATRIZ SOBRE ESTEIRA, TORQUE MÁXIMO 600 KGF, PESO MÉDIO 1000 KG, POTÊNCIA 20 HP, DIÂMETRO MÁXIMO 10" - CHP DIURNO. AF_06/2015</v>
          </cell>
          <cell r="C339" t="str">
            <v>CHP</v>
          </cell>
          <cell r="D339">
            <v>89.76</v>
          </cell>
        </row>
        <row r="340">
          <cell r="A340">
            <v>90637</v>
          </cell>
          <cell r="B340" t="str">
            <v>MISTURADOR DUPLO HORIZONTAL DE ALTA TURBULÊNCIA, CAPACIDADE / VOLUME 2 X 500 LITROS, MOTORES ELÉTRICOS MÍNIMO 5 CV CADA, PARA NATA CIMENTO, ARGAMASSA E OUTROS - CHP DIURNO. AF_06/2015</v>
          </cell>
          <cell r="C340" t="str">
            <v>CHP</v>
          </cell>
          <cell r="D340">
            <v>8.5299999999999994</v>
          </cell>
        </row>
        <row r="341">
          <cell r="A341">
            <v>90643</v>
          </cell>
          <cell r="B341" t="str">
            <v>BOMBA TRIPLEX, PARA INJEÇÃO DE NATA DE CIMENTO, VAZÃO MÁXIMA DE 100 LITROS/MINUTO, PRESSÃO MÁXIMA DE 70 BAR - CHP DIURNO. AF_06/2015</v>
          </cell>
          <cell r="C341" t="str">
            <v>CHP</v>
          </cell>
          <cell r="D341">
            <v>15.34</v>
          </cell>
        </row>
        <row r="342">
          <cell r="A342">
            <v>90650</v>
          </cell>
          <cell r="B342" t="str">
            <v>BOMBA CENTRÍFUGA MONOESTÁGIO COM MOTOR ELÉTRICO MONOFÁSICO, POTÊNCIA 15 HP, DIÂMETRO DO ROTOR 173 MM, HM/Q = 30 MCA / 90 M3/H A 45 MCA / 55 M3/H - CHP DIURNO. AF_06/2015</v>
          </cell>
          <cell r="C342" t="str">
            <v>CHP</v>
          </cell>
          <cell r="D342">
            <v>4.3899999999999997</v>
          </cell>
        </row>
        <row r="343">
          <cell r="A343">
            <v>90656</v>
          </cell>
          <cell r="B343" t="str">
            <v>BOMBA DE PROJEÇÃO DE CONCRETO SECO, POTÊNCIA 10 CV, VAZÃO 3 M3/H - CHP DIURNO. AF_06/2015</v>
          </cell>
          <cell r="C343" t="str">
            <v>CHP</v>
          </cell>
          <cell r="D343">
            <v>9.0399999999999991</v>
          </cell>
        </row>
        <row r="344">
          <cell r="A344">
            <v>90662</v>
          </cell>
          <cell r="B344" t="str">
            <v>BOMBA DE PROJEÇÃO DE CONCRETO SECO, POTÊNCIA 10 CV, VAZÃO 6 M3/H - CHP DIURNO. AF_06/2015</v>
          </cell>
          <cell r="C344" t="str">
            <v>CHP</v>
          </cell>
          <cell r="D344">
            <v>9.52</v>
          </cell>
        </row>
        <row r="345">
          <cell r="A345">
            <v>90668</v>
          </cell>
          <cell r="B345" t="str">
            <v>PROJETOR PNEUMÁTICO DE ARGAMASSA PARA CHAPISCO E REBOCO COM RECIPIENTE ACOPLADO, TIPO CANEQUINHA, COM COMPRESSOR DE AR REBOCÁVEL VAZÃO 89 PCM E MOTOR DIESEL DE 20 CV - CHP DIURNO. AF_06/2015</v>
          </cell>
          <cell r="C345" t="str">
            <v>CHP</v>
          </cell>
          <cell r="D345">
            <v>45.3</v>
          </cell>
        </row>
        <row r="346">
          <cell r="A346">
            <v>90674</v>
          </cell>
          <cell r="B346" t="str">
            <v>PERFURATRIZ COM TORRE METÁLICA PARA EXECUÇÃO DE ESTACA HÉLICE CONTÍNUA, PROFUNDIDADE MÁXIMA DE 30 M, DIÂMETRO MÁXIMO DE 800 MM, POTÊNCIA INSTALADA DE 268 HP, MESA ROTATIVA COM TORQUE MÁXIMO DE 170 KNM - CHP DIURNO. AF_06/2015</v>
          </cell>
          <cell r="C346" t="str">
            <v>CHP</v>
          </cell>
          <cell r="D346">
            <v>449.61</v>
          </cell>
        </row>
        <row r="347">
          <cell r="A347">
            <v>90680</v>
          </cell>
          <cell r="B347" t="str">
            <v>PERFURATRIZ HIDRÁULICA SOBRE CAMINHÃO COM TRADO CURTO ACOPLADO, PROFUNDIDADE MÁXIMA DE 20 M, DIÂMETRO MÁXIMO DE 1500 MM, POTÊNCIA INSTALADA DE 137 HP, MESA ROTATIVA COM TORQUE MÁXIMO DE 30 KNM - CHP DIURNO. AF_06/2015</v>
          </cell>
          <cell r="C347" t="str">
            <v>CHP</v>
          </cell>
          <cell r="D347">
            <v>236.63</v>
          </cell>
        </row>
        <row r="348">
          <cell r="A348">
            <v>90686</v>
          </cell>
          <cell r="B348" t="str">
            <v>MANIPULADOR TELESCÓPICO, POTÊNCIA DE 85 HP, CAPACIDADE DE CARGA DE 3.500 KG, ALTURA MÁXIMA DE ELEVAÇÃO DE 12,3 M - CHP DIURNO. AF_06/2015</v>
          </cell>
          <cell r="C348" t="str">
            <v>CHP</v>
          </cell>
          <cell r="D348">
            <v>114.77</v>
          </cell>
        </row>
        <row r="349">
          <cell r="A349">
            <v>90692</v>
          </cell>
          <cell r="B349" t="str">
            <v>MINICARREGADEIRA SOBRE RODAS, POTÊNCIA LÍQUIDA DE 47 HP, CAPACIDADE NOMINAL DE OPERAÇÃO DE 646 KG - CHP DIURNO. AF_06/2015</v>
          </cell>
          <cell r="C349" t="str">
            <v>CHP</v>
          </cell>
          <cell r="D349">
            <v>56.44</v>
          </cell>
        </row>
        <row r="350">
          <cell r="A350">
            <v>90964</v>
          </cell>
          <cell r="B350" t="str">
            <v>COMPRESSOR DE AR REBOCÁVEL, VAZÃO 89 PCM, PRESSÃO EFETIVA DE TRABALHO 102 PSI, MOTOR DIESEL, POTÊNCIA 20 CV - CHP DIURNO. AF_06/2015</v>
          </cell>
          <cell r="C350" t="str">
            <v>CHP</v>
          </cell>
          <cell r="D350">
            <v>16.350000000000001</v>
          </cell>
        </row>
        <row r="351">
          <cell r="A351">
            <v>90972</v>
          </cell>
          <cell r="B351" t="str">
            <v>COMPRESSOR DE AR REBOCAVEL, VAZÃO 250 PCM, PRESSAO DE TRABALHO 102 PSI, MOTOR A DIESEL POTÊNCIA 81 CV - CHP DIURNO. AF_06/2015</v>
          </cell>
          <cell r="C351" t="str">
            <v>CHP</v>
          </cell>
          <cell r="D351">
            <v>46.89</v>
          </cell>
        </row>
        <row r="352">
          <cell r="A352">
            <v>90979</v>
          </cell>
          <cell r="B352" t="str">
            <v>COMPRESSOR DE AR REBOCÁVEL, VAZÃO 748 PCM, PRESSÃO EFETIVA DE TRABALHO 102 PSI, MOTOR DIESEL, POTÊNCIA 210 CV - CHP DIURNO. AF_06/2015</v>
          </cell>
          <cell r="C352" t="str">
            <v>CHP</v>
          </cell>
          <cell r="D352">
            <v>121.2</v>
          </cell>
        </row>
        <row r="353">
          <cell r="A353">
            <v>90991</v>
          </cell>
          <cell r="B353" t="str">
            <v>ESCAVADEIRA HIDRÁULICA SOBRE ESTEIRAS, CAÇAMBA 0,80 M3, PESO OPERACIONAL 17,8 T, POTÊNCIA LÍQUIDA 110 HP - CHP DIURNO. AF_10/2014</v>
          </cell>
          <cell r="C353" t="str">
            <v>CHP</v>
          </cell>
          <cell r="D353">
            <v>133.41999999999999</v>
          </cell>
        </row>
        <row r="354">
          <cell r="A354">
            <v>90999</v>
          </cell>
          <cell r="B354" t="str">
            <v>COMPRESSOR DE AR REBOCAVEL, VAZÃO 400 PCM, PRESSAO DE TRABALHO 102 PSI, MOTOR A DIESEL POTÊNCIA 110 CV - CHP DIURNO. AF_06/2015</v>
          </cell>
          <cell r="C354" t="str">
            <v>CHP</v>
          </cell>
          <cell r="D354">
            <v>62.57</v>
          </cell>
        </row>
        <row r="355">
          <cell r="A355">
            <v>91031</v>
          </cell>
          <cell r="B355" t="str">
            <v>CAMINHÃO TRUCADO (C/ TERCEIRO EIXO) ELETRÔNICO - POTÊNCIA 231CV - PBT = 22000KG - DIST. ENTRE EIXOS 5170 MM - INCLUI CARROCERIA FIXA ABERTA DE MADEIRA - CHP DIURNO. AF_06/2015</v>
          </cell>
          <cell r="C355" t="str">
            <v>CHP</v>
          </cell>
          <cell r="D355">
            <v>129.06</v>
          </cell>
        </row>
        <row r="356">
          <cell r="A356">
            <v>91277</v>
          </cell>
          <cell r="B356" t="str">
            <v>PLACA VIBRATÓRIA REVERSÍVEL COM MOTOR 4 TEMPOS A GASOLINA, FORÇA CENTRÍFUGA DE 25 KN (2500 KGF), POTÊNCIA 5,5 CV - CHP DIURNO. AF_08/2015</v>
          </cell>
          <cell r="C356" t="str">
            <v>CHP</v>
          </cell>
          <cell r="D356">
            <v>6.38</v>
          </cell>
        </row>
        <row r="357">
          <cell r="A357">
            <v>91283</v>
          </cell>
          <cell r="B357" t="str">
            <v>CORTADORA DE PISO COM MOTOR 4 TEMPOS A GASOLINA, POTÊNCIA DE 13 HP, COM DISCO DE CORTE DIAMANTADO SEGMENTADO PARA CONCRETO, DIÂMETRO DE 350 MM, FURO DE 1" (14 X 1") - CHP DIURNO. AF_08/2015</v>
          </cell>
          <cell r="C357" t="str">
            <v>CHP</v>
          </cell>
          <cell r="D357">
            <v>12.57</v>
          </cell>
        </row>
        <row r="358">
          <cell r="A358">
            <v>91386</v>
          </cell>
          <cell r="B358" t="str">
            <v>CAMINHÃO BASCULANTE 10 M3, TRUCADO CABINE SIMPLES, PESO BRUTO TOTAL 23.000 KG, CARGA ÚTIL MÁXIMA 15.935 KG, DISTÂNCIA ENTRE EIXOS 4,80 M, POTÊNCIA 230 CV INCLUSIVE CAÇAMBA METÁLICA - CHP DIURNO. AF_06/2014</v>
          </cell>
          <cell r="C358" t="str">
            <v>CHP</v>
          </cell>
          <cell r="D358">
            <v>138.93</v>
          </cell>
        </row>
        <row r="359">
          <cell r="A359">
            <v>91533</v>
          </cell>
          <cell r="B359" t="str">
            <v>COMPACTADOR DE SOLOS DE PERCUSSÃO (SOQUETE) COM MOTOR A GASOLINA 4 TEMPOS, POTÊNCIA 4 CV - CHP DIURNO. AF_08/2015</v>
          </cell>
          <cell r="C359" t="str">
            <v>CHP</v>
          </cell>
          <cell r="D359">
            <v>6.65</v>
          </cell>
        </row>
        <row r="360">
          <cell r="A360">
            <v>91634</v>
          </cell>
          <cell r="B360" t="str">
            <v>GUINDAUTO HIDRÁULICO, CAPACIDADE MÁXIMA DE CARGA 6500 KG, MOMENTO MÁXIMO DE CARGA 5,8 TM, ALCANCE MÁXIMO HORIZONTAL 7,60 M, INCLUSIVE CAMINHÃO TOCO PBT 9.700 KG, POTÊNCIA DE 160 CV - CHP DIURNO. AF_08/2015</v>
          </cell>
          <cell r="C360" t="str">
            <v>CHP</v>
          </cell>
          <cell r="D360">
            <v>100.07</v>
          </cell>
        </row>
        <row r="361">
          <cell r="A361">
            <v>91645</v>
          </cell>
          <cell r="B361" t="str">
            <v>CAMINHÃO DE TRANSPORTE DE MATERIAL ASFÁLTICO 30.000 L, COM CAVALO MECÂNICO DE CAPACIDADE MÁXIMA DE TRAÇÃO COMBINADO DE 66.000 KG, POTÊNCIA 360 CV, INCLUSIVE TANQUE DE ASFALTO COM SERPENTINA - CHP DIURNO. AF_08/2015</v>
          </cell>
          <cell r="C361" t="str">
            <v>CHP</v>
          </cell>
          <cell r="D361">
            <v>203.58</v>
          </cell>
        </row>
        <row r="362">
          <cell r="A362">
            <v>91692</v>
          </cell>
          <cell r="B362" t="str">
            <v>SERRA CIRCULAR DE BANCADA COM MOTOR ELÉTRICO POTÊNCIA DE 5HP, COM COIFA PARA DISCO 10" - CHP DIURNO. AF_08/2015</v>
          </cell>
          <cell r="C362" t="str">
            <v>CHP</v>
          </cell>
          <cell r="D362">
            <v>1.02</v>
          </cell>
        </row>
        <row r="363">
          <cell r="A363">
            <v>92043</v>
          </cell>
          <cell r="B363" t="str">
            <v>DISTRIBUIDOR DE AGREGADOS REBOCAVEL, CAPACIDADE 1,9 M³, LARGURA DE TRABALHO 3,66 M - CHP DIURNO. AF_11/2015</v>
          </cell>
          <cell r="C363" t="str">
            <v>CHP</v>
          </cell>
          <cell r="D363">
            <v>5.61</v>
          </cell>
        </row>
        <row r="364">
          <cell r="A364">
            <v>92106</v>
          </cell>
          <cell r="B364" t="str">
            <v>CAMINHÃO PARA EQUIPAMENTO DE LIMPEZA A SUCÇÃO, COM CAMINHÃO TRUCADO DE PESO BRUTO TOTAL 23000 KG, CARGA ÚTIL MÁXIMA 15935 KG, DISTÂNCIA ENTRE EIXOS 4,80 M, POTÊNCIA 230 CV, INCLUSIVE LIMPADORA A SUCÇÃO, TANQUE 12000 L - CHP DIURNO. AF_11/2015</v>
          </cell>
          <cell r="C364" t="str">
            <v>CHP</v>
          </cell>
          <cell r="D364">
            <v>139.44999999999999</v>
          </cell>
        </row>
        <row r="365">
          <cell r="A365">
            <v>92112</v>
          </cell>
          <cell r="B365" t="str">
            <v>PENEIRA ROTATIVA COM MOTOR ELÉTRICO TRIFÁSICO DE 2 CV, CILINDRO DE 1 M X 0,60 M, COM FUROS DE 3,17 MM - CHP DIURNO. AF_11/2015</v>
          </cell>
          <cell r="C365" t="str">
            <v>CHP</v>
          </cell>
          <cell r="D365">
            <v>2.57</v>
          </cell>
        </row>
        <row r="366">
          <cell r="A366">
            <v>92118</v>
          </cell>
          <cell r="B366" t="str">
            <v>DOSADOR DE AREIA, CAPACIDADE DE 26 LITROS - CHP DIURNO. AF_11/2015</v>
          </cell>
          <cell r="C366" t="str">
            <v>CHP</v>
          </cell>
          <cell r="D366">
            <v>1.62</v>
          </cell>
        </row>
        <row r="367">
          <cell r="A367">
            <v>92138</v>
          </cell>
          <cell r="B367" t="str">
            <v>CAMINHONETE COM MOTOR A DIESEL, POTÊNCIA 180 CV, CABINE DUPLA, 4X4 - CHP DIURNO. AF_11/2015</v>
          </cell>
          <cell r="C367" t="str">
            <v>CHP</v>
          </cell>
          <cell r="D367">
            <v>101</v>
          </cell>
        </row>
        <row r="368">
          <cell r="A368">
            <v>92145</v>
          </cell>
          <cell r="B368" t="str">
            <v>CAMINHONETE CABINE SIMPLES COM MOTOR 1.6 FLEX, CÂMBIO MANUAL, POTÊNCIA 101/104 CV, 2 PORTAS - CHP DIURNO. AF_11/2015</v>
          </cell>
          <cell r="C368" t="str">
            <v>CHP</v>
          </cell>
          <cell r="D368">
            <v>83.75</v>
          </cell>
        </row>
        <row r="369">
          <cell r="A369">
            <v>92242</v>
          </cell>
          <cell r="B369" t="str">
            <v>CAMINHÃO DE TRANSPORTE DE MATERIAL ASFÁLTICO 20.000 L, COM CAVALO MECÂNICO DE CAPACIDADE MÁXIMA DE TRAÇÃO COMBINADO DE 45.000 KG, POTÊNCIA 330 CV, INCLUSIVE TANQUE DE ASFALTO COM MAÇARICO - CHP DIURNO. AF_12/2015</v>
          </cell>
          <cell r="C369" t="str">
            <v>CHP</v>
          </cell>
          <cell r="D369">
            <v>176.33</v>
          </cell>
        </row>
        <row r="370">
          <cell r="A370">
            <v>92716</v>
          </cell>
          <cell r="B370" t="str">
            <v>APARELHO PARA CORTE E SOLDA OXI-ACETILENO SOBRE RODAS, INCLUSIVE CILINDROS E MAÇARICOS - CHP DIURNO. AF_12/2015</v>
          </cell>
          <cell r="C370" t="str">
            <v>CHP</v>
          </cell>
          <cell r="D370">
            <v>15.53</v>
          </cell>
        </row>
        <row r="371">
          <cell r="A371">
            <v>92960</v>
          </cell>
          <cell r="B371" t="str">
            <v>MÁQUINA EXTRUSORA DE CONCRETO PARA GUIAS E SARJETAS, MOTOR A DIESEL, POTÊNCIA 14 CV - CHP DIURNO. AF_12/2015</v>
          </cell>
          <cell r="C371" t="str">
            <v>CHP</v>
          </cell>
          <cell r="D371">
            <v>15.78</v>
          </cell>
        </row>
        <row r="372">
          <cell r="A372">
            <v>92966</v>
          </cell>
          <cell r="B372" t="str">
            <v>MARTELO PERFURADOR PNEUMÁTICO MANUAL, HASTE 25 X 75 MM, 21 KG - CHP DIURNO. AF_12/2015</v>
          </cell>
          <cell r="C372" t="str">
            <v>CHP</v>
          </cell>
          <cell r="D372">
            <v>16</v>
          </cell>
        </row>
        <row r="373">
          <cell r="A373">
            <v>93224</v>
          </cell>
          <cell r="B373" t="str">
            <v>PERFURATRIZ COM TORRE METÁLICA PARA EXECUÇÃO DE ESTACA HÉLICE CONTÍNUA, PROFUNDIDADE MÁXIMA DE 32 M, DIÂMETRO MÁXIMO DE 1000 MM, POTÊNCIA INSTALADA DE 350 HP, MESA ROTATIVA COM TORQUE MÁXIMO DE 263 KNM - CHP DIURNO. AF_01/2016</v>
          </cell>
          <cell r="C373" t="str">
            <v>CHP</v>
          </cell>
          <cell r="D373">
            <v>657.76</v>
          </cell>
        </row>
        <row r="374">
          <cell r="A374">
            <v>93233</v>
          </cell>
          <cell r="B374" t="str">
            <v>BETONEIRA CAPACIDADE NOMINAL 400 L, CAPACIDADE DE MISTURA 310 L, MOTOR A GASOLINA POTÊNCIA 5,5 HP, SEM CARREGADOR - CHP DIURNO. AF_02/2016</v>
          </cell>
          <cell r="C374" t="str">
            <v>CHP</v>
          </cell>
          <cell r="D374">
            <v>5.46</v>
          </cell>
        </row>
        <row r="375">
          <cell r="A375">
            <v>93272</v>
          </cell>
          <cell r="B375" t="str">
            <v>GRUA ASCENSIONAL, LANCA DE 30 M, CAPACIDADE DE 1,0 T A 30 M, ALTURA ATE 39 M - CHP DIURNO. AF_03/2016</v>
          </cell>
          <cell r="C375" t="str">
            <v>CHP</v>
          </cell>
          <cell r="D375">
            <v>66.94</v>
          </cell>
        </row>
        <row r="376">
          <cell r="A376">
            <v>93281</v>
          </cell>
          <cell r="B376" t="str">
            <v>GUINCHO ELÉTRICO DE COLUNA, CAPACIDADE 400 KG, COM MOTO FREIO, MOTOR TRIFÁSICO DE 1,25 CV - CHP DIURNO. AF_03/2016</v>
          </cell>
          <cell r="C376" t="str">
            <v>CHP</v>
          </cell>
          <cell r="D376">
            <v>15.48</v>
          </cell>
        </row>
        <row r="377">
          <cell r="A377">
            <v>93287</v>
          </cell>
          <cell r="B377" t="str">
            <v>GUINDASTE HIDRÁULICO AUTOPROPELIDO, COM LANÇA TELESCÓPICA 40 M, CAPACIDADE MÁXIMA 60 T, POTÊNCIA 260 KW - CHP DIURNO. AF_03/2016</v>
          </cell>
          <cell r="C377" t="str">
            <v>CHP</v>
          </cell>
          <cell r="D377">
            <v>227.68</v>
          </cell>
        </row>
        <row r="378">
          <cell r="A378">
            <v>93415</v>
          </cell>
          <cell r="B378" t="str">
            <v>GERADOR PORTÁTIL MONOFÁSICO, POTÊNCIA 5500 VA, MOTOR A GASOLINA, POTÊNCIA DO MOTOR 13 CV - CHP DIURNO. AF_03/2016</v>
          </cell>
          <cell r="C378" t="str">
            <v>CHP</v>
          </cell>
          <cell r="D378">
            <v>11.59</v>
          </cell>
        </row>
        <row r="379">
          <cell r="A379">
            <v>93421</v>
          </cell>
          <cell r="B379" t="str">
            <v>GRUPO GERADOR REBOCÁVEL, POTÊNCIA 66 KVA, MOTOR A DIESEL - CHP DIURNO. AF_03/2016</v>
          </cell>
          <cell r="C379" t="str">
            <v>CHP</v>
          </cell>
          <cell r="D379">
            <v>45.3</v>
          </cell>
        </row>
        <row r="380">
          <cell r="A380">
            <v>93427</v>
          </cell>
          <cell r="B380" t="str">
            <v>GRUPO GERADOR ESTACIONÁRIO, POTÊNCIA 150 KVA, MOTOR A DIESEL- CHP DIURNO. AF_03/2016</v>
          </cell>
          <cell r="C380" t="str">
            <v>CHP</v>
          </cell>
          <cell r="D380">
            <v>103.2</v>
          </cell>
        </row>
        <row r="381">
          <cell r="A381">
            <v>93433</v>
          </cell>
          <cell r="B381" t="str">
            <v>USINA DE MISTURA ASFÁLTICA À QUENTE, TIPO CONTRA FLUXO, PROD 40 A 80 TON/HORA - CHP DIURNO. AF_03/2016</v>
          </cell>
          <cell r="C381" t="str">
            <v>CHP</v>
          </cell>
          <cell r="D381">
            <v>1814.92</v>
          </cell>
        </row>
        <row r="382">
          <cell r="A382">
            <v>93439</v>
          </cell>
          <cell r="B382" t="str">
            <v>USINA DE ASFALTO À FRIO, CAPACIDADE DE 40 A 60 TON/HORA, ELÉTRICA POTÊNCIA 30 CV - CHP DIURNO. AF_03/2016</v>
          </cell>
          <cell r="C382" t="str">
            <v>CHP</v>
          </cell>
          <cell r="D382">
            <v>118</v>
          </cell>
        </row>
        <row r="383">
          <cell r="A383">
            <v>5957</v>
          </cell>
          <cell r="B383" t="str">
            <v>COMPACTADOR DE SOLOS COM PLACA VIBRATORIA, 46X51CM, 5HP, 156KG, DIESEL, IMPACTO DINAMICO 1700KG - CUSTO HORARIO PRODUTIVO DIURNO</v>
          </cell>
          <cell r="C383" t="str">
            <v>CHP</v>
          </cell>
          <cell r="D383">
            <v>23.73</v>
          </cell>
        </row>
        <row r="384">
          <cell r="A384">
            <v>5632</v>
          </cell>
          <cell r="B384" t="str">
            <v>ESCAVADEIRA HIDRÁULICA SOBRE ESTEIRAS, CAÇAMBA 0,80 M3, PESO OPERACIONAL 17 T, POTENCIA BRUTA 111 HP - CHI DIURNO. AF_06/2014</v>
          </cell>
          <cell r="C384" t="str">
            <v>CHI</v>
          </cell>
          <cell r="D384">
            <v>51.45</v>
          </cell>
        </row>
        <row r="385">
          <cell r="A385">
            <v>5679</v>
          </cell>
          <cell r="B385" t="str">
            <v>RETROESCAVADEIRA SOBRE RODAS COM CARREGADEIRA, TRAÇÃO 4X4, POTÊNCIA LÍQ. 88 HP, CAÇAMBA CARREG. CAP. MÍN. 1 M3, CAÇAMBA RETRO CAP. 0,26 M3, PESO OPERACIONAL MÍN. 6.674 KG, PROFUNDIDADE ESCAVAÇÃO MÁX. 4,37 M - CHI DIURNO. AF_06/2014</v>
          </cell>
          <cell r="C385" t="str">
            <v>CHI</v>
          </cell>
          <cell r="D385">
            <v>37.909999999999997</v>
          </cell>
        </row>
        <row r="386">
          <cell r="A386">
            <v>5681</v>
          </cell>
          <cell r="B386" t="str">
            <v>RETROESCAVADEIRA SOBRE RODAS COM CARREGADEIRA, TRAÇÃO 4X2, POTÊNCIA LÍQ. 79 HP, CAÇAMBA CARREG. CAP. MÍN. 1 M3, CAÇAMBA RETRO CAP. 0,20 M3, PESO OPERACIONAL MÍN. 6.570 KG, PROFUNDIDADE ESCAVAÇÃO MÁX. 4,37 M - CHI DIURNO. AF_06/2014</v>
          </cell>
          <cell r="C386" t="str">
            <v>CHI</v>
          </cell>
          <cell r="D386">
            <v>36.11</v>
          </cell>
        </row>
        <row r="387">
          <cell r="A387">
            <v>5685</v>
          </cell>
          <cell r="B387" t="str">
            <v>ROLO COMPACTADOR VIBRATÓRIO DE UM CILINDRO AÇO LISO, POTÊNCIA 80 HP, PESO OPERACIONAL MÁXIMO 8,1 T, IMPACTO DINÂMICO 16,15 / 9,5 T, LARGURA DE TRABALHO 1,68 M - CHI DIURNO. AF_06/2014</v>
          </cell>
          <cell r="C387" t="str">
            <v>CHI</v>
          </cell>
          <cell r="D387">
            <v>36.450000000000003</v>
          </cell>
        </row>
        <row r="388">
          <cell r="A388">
            <v>5690</v>
          </cell>
          <cell r="B388" t="str">
            <v>GRADE DE DISCO CONTROLE REMOTO REBOCÁVEL, COM 24 DISCOS 24 X 6 MM COM PNEUS PARA TRANSPORTE - CHI DIURNO. AF_06/2014</v>
          </cell>
          <cell r="C388" t="str">
            <v>CHI</v>
          </cell>
          <cell r="D388">
            <v>3.78</v>
          </cell>
        </row>
        <row r="389">
          <cell r="A389">
            <v>5806</v>
          </cell>
          <cell r="B389" t="str">
            <v>MOTOBOMBA CENTRÍFUGA, MOTOR A GASOLINA, POTÊNCIA 5,42 HP, BOCAIS 1 1/2" X 1", DIÂMETRO ROTOR 143 MM HM/Q = 6 MCA / 16,8 M3/H A 38 MCA / 6,6 M3/H - CHI DIURNO. AF_06/2014</v>
          </cell>
          <cell r="C389" t="str">
            <v>CHI</v>
          </cell>
          <cell r="D389">
            <v>0.16</v>
          </cell>
        </row>
        <row r="390">
          <cell r="A390">
            <v>5826</v>
          </cell>
          <cell r="B390" t="str">
            <v>CAMINHÃO TOCO, PBT 16.000 KG, CARGA ÚTIL MÁX. 10.685 KG, DIST. ENTRE EIXOS 4,8 M, POTÊNCIA 189 CV, INCLUSIVE CARROCERIA FIXA ABERTA DE MADEIRA P/ TRANSPORTE GERAL DE CARGA SECA, DIMEN. APROX. 2,5 X 7,00 X 0,50 M - CHI DIURNO. AF_06/2014</v>
          </cell>
          <cell r="C390" t="str">
            <v>CHI</v>
          </cell>
          <cell r="D390">
            <v>29.96</v>
          </cell>
        </row>
        <row r="391">
          <cell r="A391">
            <v>5829</v>
          </cell>
          <cell r="B391" t="str">
            <v>USINA DE CONCRETO FIXA CAPACIDADE 90/120 M³, 63HP - CHI DIURNO</v>
          </cell>
          <cell r="C391" t="str">
            <v>CHI</v>
          </cell>
          <cell r="D391">
            <v>123.09</v>
          </cell>
        </row>
        <row r="392">
          <cell r="A392">
            <v>5837</v>
          </cell>
          <cell r="B392" t="str">
            <v>VIBROACABADORA DE ASFALTO SOBRE ESTEIRAS, LARGURA DE PAVIMENTAÇÃO 1,90 M A 5,30 M, POTÊNCIA 105 HP CAPACIDADE 450 T/H - CHI DIURNO. AF_11/2014</v>
          </cell>
          <cell r="C392" t="str">
            <v>CHI</v>
          </cell>
          <cell r="D392">
            <v>70.61</v>
          </cell>
        </row>
        <row r="393">
          <cell r="A393">
            <v>5841</v>
          </cell>
          <cell r="B393" t="str">
            <v>VASSOURA MECÂNICA REBOCÁVEL COM ESCOVA CILÍNDRICA, LARGURA ÚTIL DE VARRIMENTO DE 2,44 M - CHI DIURNO. AF_06/2014</v>
          </cell>
          <cell r="C393" t="str">
            <v>CHI</v>
          </cell>
          <cell r="D393">
            <v>3.85</v>
          </cell>
        </row>
        <row r="394">
          <cell r="A394">
            <v>5845</v>
          </cell>
          <cell r="B394" t="str">
            <v>TRATOR DE PNEUS, POTÊNCIA 122 CV, TRAÇÃO 4X4, PESO COM LASTRO DE 4.510 KG - CHI DIURNO. AF_06/2014</v>
          </cell>
          <cell r="C394" t="str">
            <v>CHI</v>
          </cell>
          <cell r="D394">
            <v>28.57</v>
          </cell>
        </row>
        <row r="395">
          <cell r="A395">
            <v>5849</v>
          </cell>
          <cell r="B395" t="str">
            <v>TRATOR DE ESTEIRAS, POTÊNCIA 170 HP, PESO OPERACIONAL 19 T, CAÇAMBA 5,2 M3 - CHI DIURNO. AF_06/2014</v>
          </cell>
          <cell r="C395" t="str">
            <v>CHI</v>
          </cell>
          <cell r="D395">
            <v>62.33</v>
          </cell>
        </row>
        <row r="396">
          <cell r="A396">
            <v>5853</v>
          </cell>
          <cell r="B396" t="str">
            <v>TRATOR DE ESTEIRAS, POTÊNCIA 150 HP, PESO OPERACIONAL 16,7 T, COM RODA MOTRIZ ELEVADA E LÂMINA 3,18 M3 - CHI DIURNO. AF_06/2014</v>
          </cell>
          <cell r="C396" t="str">
            <v>CHI</v>
          </cell>
          <cell r="D396">
            <v>62.59</v>
          </cell>
        </row>
        <row r="397">
          <cell r="A397">
            <v>5857</v>
          </cell>
          <cell r="B397" t="str">
            <v>TRATOR DE ESTEIRAS, POTÊNCIA 347 HP, PESO OPERACIONAL 38,5 T, COM LÂMINA 8,70 M3 - CHI DIURNO. AF_06/2014</v>
          </cell>
          <cell r="C397" t="str">
            <v>CHI</v>
          </cell>
          <cell r="D397">
            <v>158.91999999999999</v>
          </cell>
        </row>
        <row r="398">
          <cell r="A398">
            <v>5865</v>
          </cell>
          <cell r="B398" t="str">
            <v>ROLO COMPACTADOR VIBRATÓRIO REBOCÁVEL, CILINDRO DE AÇO LISO, POTÊNCIA DE TRAÇÃO DE 65 CV, PESO 4,7 T, IMPACTO DINÂMICO 18,3 T, LARGURA DE TRABALHO 1,67 M - CHI DIURNO. AF_02/2016</v>
          </cell>
          <cell r="C398" t="str">
            <v>CHI</v>
          </cell>
          <cell r="D398">
            <v>5.39</v>
          </cell>
        </row>
        <row r="399">
          <cell r="A399">
            <v>5869</v>
          </cell>
          <cell r="B399" t="str">
            <v>ROLO COMPACTADOR VIBRATÓRIO TANDEM AÇO LISO, POTÊNCIA 58 HP, PESO SEM/COM LASTRO 6,5 / 9,4 T, LARGURA DE TRABALHO 1,2 M - CHI DIURNO. AF_06/2014</v>
          </cell>
          <cell r="C399" t="str">
            <v>CHI</v>
          </cell>
          <cell r="D399">
            <v>40.53</v>
          </cell>
        </row>
        <row r="400">
          <cell r="A400">
            <v>5873</v>
          </cell>
          <cell r="B400" t="str">
            <v>ROLO COMPACTADOR DE PNEUS ESTÁTICO, PRESSÃO VARIÁVEL, POTÊNCIA 99 HP, PESO SEM/COM LASTRO 9,45 / 21,0 T, LARGURA DE ROLAGEM 2,265 M - CHI DIURNO. AF_02/2016</v>
          </cell>
          <cell r="C400" t="str">
            <v>CHI</v>
          </cell>
          <cell r="D400">
            <v>41.83</v>
          </cell>
        </row>
        <row r="401">
          <cell r="A401">
            <v>5877</v>
          </cell>
          <cell r="B401" t="str">
            <v>RETROESCAVADEIRA SOBRE RODAS COM CARREGADEIRA, TRAÇÃO 4X4, POTÊNCIA LÍQ. 72 HP, CAÇAMBA CARREG. CAP. MÍN. 0,79 M3, CAÇAMBA RETRO CAP. 0,18 M3, PESO OPERACIONAL MÍN. 7.140 KG, PROFUNDIDADE ESCAVAÇÃO MÁX. 4,50 M - CHI DIURNO. AF_06/2014</v>
          </cell>
          <cell r="C401" t="str">
            <v>CHI</v>
          </cell>
          <cell r="D401">
            <v>37.340000000000003</v>
          </cell>
        </row>
        <row r="402">
          <cell r="A402">
            <v>5881</v>
          </cell>
          <cell r="B402" t="str">
            <v>ROLO COMPACTADOR VIBRATÓRIO PÉ DE CARNEIRO, OPERADO POR CONTROLE REMOTO, POTÊNCIA 12,5 KW, PESO OPERACIONAL 1,675 T, LARGURA DE TRABALHO 0,85 M - CHI DIURNO. AF_02/2016</v>
          </cell>
          <cell r="C402" t="str">
            <v>CHI</v>
          </cell>
          <cell r="D402">
            <v>43</v>
          </cell>
        </row>
        <row r="403">
          <cell r="A403">
            <v>5884</v>
          </cell>
          <cell r="B403" t="str">
            <v>USINA DE LAMA ASFÁLTICA, PROD 30 A 50 T/H, SILO DE AGREGADO 7 M3, RESERVATÓRIOS PARA EMULSÃO E ÁGUA DE 2,3 M3 CADA, MISTURADOR TIPO PUG MILL A SER MONTADO SOBRE CAMINHÃO - CHI DIURNO. AF_10/2014</v>
          </cell>
          <cell r="C403" t="str">
            <v>CHI</v>
          </cell>
          <cell r="D403">
            <v>41.03</v>
          </cell>
        </row>
        <row r="404">
          <cell r="A404">
            <v>5892</v>
          </cell>
          <cell r="B404" t="str">
            <v>CAMINHÃO TOCO, PESO BRUTO TOTAL 14.300 KG, CARGA ÚTIL MÁXIMA 9590 KG, DISTÂNCIA ENTRE EIXOS 4,76 M, POTÊNCIA 185 CV (NÃO INCLUI CARROCERIA) - CHI DIURNO. AF_06/2014</v>
          </cell>
          <cell r="C404" t="str">
            <v>CHI</v>
          </cell>
          <cell r="D404">
            <v>30.55</v>
          </cell>
        </row>
        <row r="405">
          <cell r="A405">
            <v>5896</v>
          </cell>
          <cell r="B405" t="str">
            <v>CAMINHÃO TOCO, PESO BRUTO TOTAL 16.000 KG, CARGA ÚTIL MÁXIMA DE 10.685 KG, DISTÂNCIA ENTRE EIXOS 4,80 M, POTÊNCIA 189 CV EXCLUSIVE CARROCERIA - CHI DIURNO. AF_06/2014</v>
          </cell>
          <cell r="C405" t="str">
            <v>CHI</v>
          </cell>
          <cell r="D405">
            <v>28.62</v>
          </cell>
        </row>
        <row r="406">
          <cell r="A406">
            <v>5903</v>
          </cell>
          <cell r="B406" t="str">
            <v>CAMINHÃO PIPA 10.000 L TRUCADO, PESO BRUTO TOTAL 23.000 KG, CARGA ÚTIL MÁXIMA 15.935 KG, DISTÂNCIA ENTRE EIXOS 4,8 M, POTÊNCIA 230 CV, INCLUSIVE TANQUE DE AÇO PARA TRANSPORTE DE ÁGUA - CHI DIURNO. AF_06/2014</v>
          </cell>
          <cell r="C406" t="str">
            <v>CHI</v>
          </cell>
          <cell r="D406">
            <v>35.409999999999997</v>
          </cell>
        </row>
        <row r="407">
          <cell r="A407">
            <v>5907</v>
          </cell>
          <cell r="B407" t="str">
            <v>DISTRIBUIDOR DE AGREGADO TIPO DOSADOR REBOCAVEL  COM 4 PNEUS COM LARGURA 3,66 M - CHI DIURNO</v>
          </cell>
          <cell r="C407" t="str">
            <v>CHI</v>
          </cell>
          <cell r="D407">
            <v>8.14</v>
          </cell>
        </row>
        <row r="408">
          <cell r="A408">
            <v>5911</v>
          </cell>
          <cell r="B408" t="str">
            <v>ESPARGIDOR DE ASFALTO PRESSURIZADO COM TANQUE DE 2500 L, REBOCÁVEL COM MOTOR A GASOLINA POTÊNCIA 3,4 HP - CHI DIURNO. AF_07/2014</v>
          </cell>
          <cell r="C408" t="str">
            <v>CHI</v>
          </cell>
          <cell r="D408">
            <v>22.07</v>
          </cell>
        </row>
        <row r="409">
          <cell r="A409">
            <v>5923</v>
          </cell>
          <cell r="B409" t="str">
            <v>GRADE DE DISCO REBOCÁVEL COM 20 DISCOS 24" X 6 MM COM PNEUS PARA TRANSPORTE - CHI DIURNO. AF_06/2014</v>
          </cell>
          <cell r="C409" t="str">
            <v>CHI</v>
          </cell>
          <cell r="D409">
            <v>2.96</v>
          </cell>
        </row>
        <row r="410">
          <cell r="A410">
            <v>5926</v>
          </cell>
          <cell r="B410" t="str">
            <v>LANCA ELEVATORIA TELESCOPICA DE ACIONAMENTO HIDRAULICO, CAPACIDADE DE CARGA 30.000 KG, COM CESTO, MONTADA SOBRE CAMINHAO TRUCADO - CHI DIURNO</v>
          </cell>
          <cell r="C410" t="str">
            <v>CHI</v>
          </cell>
          <cell r="D410">
            <v>261.89999999999998</v>
          </cell>
        </row>
        <row r="411">
          <cell r="A411">
            <v>5930</v>
          </cell>
          <cell r="B411" t="str">
            <v>GUINDAUTO HIDRÁULICO, CAPACIDADE MÁXIMA DE CARGA 6200 KG, MOMENTO MÁXIMO DE CARGA 11,7 TM, ALCANCE MÁXIMO HORIZONTAL 9,70 M, INCLUSIVE CAMINHÃO TOCO PBT 16.000 KG, POTÊNCIA DE 189 CV - CHI DIURNO. AF_06/2014</v>
          </cell>
          <cell r="C411" t="str">
            <v>CHI</v>
          </cell>
          <cell r="D411">
            <v>33.96</v>
          </cell>
        </row>
        <row r="412">
          <cell r="A412">
            <v>5934</v>
          </cell>
          <cell r="B412" t="str">
            <v>MOTONIVELADORA POTÊNCIA BÁSICA LÍQUIDA (PRIMEIRA MARCHA) 125 HP, PESO BRUTO 13032 KG, LARGURA DA LÂMINA DE 3,7 M - CHI DIURNO. AF_06/2014</v>
          </cell>
          <cell r="C412" t="str">
            <v>CHI</v>
          </cell>
          <cell r="D412">
            <v>52.6</v>
          </cell>
        </row>
        <row r="413">
          <cell r="A413">
            <v>5942</v>
          </cell>
          <cell r="B413" t="str">
            <v>PÁ CARREGADEIRA SOBRE RODAS, POTÊNCIA LÍQUIDA 128 HP, CAPACIDADE DA CAÇAMBA 1,7 A 2,8 M3, PESO OPERACIONAL 11632 KG - CHI DIURNO. AF_06/2014</v>
          </cell>
          <cell r="C413" t="str">
            <v>CHI</v>
          </cell>
          <cell r="D413">
            <v>49.78</v>
          </cell>
        </row>
        <row r="414">
          <cell r="A414">
            <v>5946</v>
          </cell>
          <cell r="B414" t="str">
            <v>PÁ CARREGADEIRA SOBRE RODAS, POTÊNCIA 197 HP, CAPACIDADE DA CAÇAMBA 2,5 A 3,5 M3, PESO OPERACIONAL 18338 KG - CHI DIURNO. AF_06/2014</v>
          </cell>
          <cell r="C414" t="str">
            <v>CHI</v>
          </cell>
          <cell r="D414">
            <v>61.04</v>
          </cell>
        </row>
        <row r="415">
          <cell r="A415">
            <v>5952</v>
          </cell>
          <cell r="B415" t="str">
            <v>MARTELETE OU ROMPEDOR PNEUMÁTICO MANUAL 28KG, FREQUENCIA DE IMPACTO 1230/MINUTO - CHI DIURNO</v>
          </cell>
          <cell r="C415" t="str">
            <v>CHI</v>
          </cell>
          <cell r="D415">
            <v>16.579999999999998</v>
          </cell>
        </row>
        <row r="416">
          <cell r="A416">
            <v>5954</v>
          </cell>
          <cell r="B416" t="str">
            <v>COMPRESSOR DE AR REBOCÁVEL, VAZÃO 189 PCM, PRESSÃO EFETIVA DE TRABALHO 102 PSI, MOTOR DIESEL, POTÊNCIA 63 CV - CHI DIURNO. AF_06/2015</v>
          </cell>
          <cell r="C416" t="str">
            <v>CHI</v>
          </cell>
          <cell r="D416">
            <v>2.5299999999999998</v>
          </cell>
        </row>
        <row r="417">
          <cell r="A417">
            <v>5959</v>
          </cell>
          <cell r="B417" t="str">
            <v>COMPACTADOR DE SOLOS COM PLACA VIBRATORIA, 46X51CM, 5HP, 156KG, DIESEL, IMPACTO DINAMICO 1700KG - CUSTO HORARIO IMPRODUTIVO DIURNO</v>
          </cell>
          <cell r="C417" t="str">
            <v>CHI</v>
          </cell>
          <cell r="D417">
            <v>20.41</v>
          </cell>
        </row>
        <row r="418">
          <cell r="A418">
            <v>5961</v>
          </cell>
          <cell r="B418" t="str">
            <v>CAMINHÃO BASCULANTE 6 M3, PESO BRUTO TOTAL 16.000 KG, CARGA ÚTIL MÁXIMA 13.071 KG, DISTÂNCIA ENTRE EIXOS 4,80 M, POTÊNCIA 230 CV INCLUSIVE CAÇAMBA METÁLICA - CHI DIURNO. AF_06/2014</v>
          </cell>
          <cell r="C418" t="str">
            <v>CHI</v>
          </cell>
          <cell r="D418">
            <v>35.89</v>
          </cell>
        </row>
        <row r="419">
          <cell r="A419">
            <v>6260</v>
          </cell>
          <cell r="B419" t="str">
            <v>CAMINHÃO PIPA 6.000 L, PESO BRUTO TOTAL 13.000 KG, DISTÂNCIA ENTRE EIXOS 4,80 M, POTÊNCIA 189 CV INCLUSIVE TANQUE DE AÇO PARA TRANSPORTE DE ÁGUA, CAPACIDADE 6 M3 - CHI DIURNO. AF_06/2014</v>
          </cell>
          <cell r="C419" t="str">
            <v>CHI</v>
          </cell>
          <cell r="D419">
            <v>31.58</v>
          </cell>
        </row>
        <row r="420">
          <cell r="A420">
            <v>6880</v>
          </cell>
          <cell r="B420" t="str">
            <v>ROLO COMPACTADOR DE PNEUS ESTÁTICO, PRESSÃO VARIÁVEL, POTÊNCIA 111 HP, PESO SEM/COM LASTRO 9,5 / 26 T, LARGURA DE TRABALHO 1,90 M - CHI DIURNO. AF_07/2014</v>
          </cell>
          <cell r="C420" t="str">
            <v>CHI</v>
          </cell>
          <cell r="D420">
            <v>42.61</v>
          </cell>
        </row>
        <row r="421">
          <cell r="A421">
            <v>7023</v>
          </cell>
          <cell r="B421" t="str">
            <v>DISTRIBUIDOR DE BETUME 6000L 56CV SOB PRESSAO MONTADO SOBRE CHASSIS DE CAMINHÃO - CHI</v>
          </cell>
          <cell r="C421" t="str">
            <v>CHI</v>
          </cell>
          <cell r="D421">
            <v>23.27</v>
          </cell>
        </row>
        <row r="422">
          <cell r="A422">
            <v>7031</v>
          </cell>
          <cell r="B422" t="str">
            <v>TANQUE DE ASFALTO ESTACIONÁRIO COM SERPENTINA, CAPACIDADE 30.000 L - CHI DIURNO. AF_06/2014</v>
          </cell>
          <cell r="C422" t="str">
            <v>CHI</v>
          </cell>
          <cell r="D422">
            <v>2.0299999999999998</v>
          </cell>
        </row>
        <row r="423">
          <cell r="A423">
            <v>7043</v>
          </cell>
          <cell r="B423" t="str">
            <v>MOTOBOMBA TRASH (PARA ÁGUA SUJA) AUTO ESCORVANTE, MOTOR GASOLINA DE 6,41 HP, DIÂMETROS DE SUCÇÃO X RECALQUE: 3" X 3", HM/Q = 10 MCA / 60 M3/H A 23 MCA / 0 M3/H - CHI DIURNO. AF_10/2014</v>
          </cell>
          <cell r="C423" t="str">
            <v>CHI</v>
          </cell>
          <cell r="D423">
            <v>0.2</v>
          </cell>
        </row>
        <row r="424">
          <cell r="A424">
            <v>7050</v>
          </cell>
          <cell r="B424" t="str">
            <v>ROLO COMPACTADOR PE DE CARNEIRO VIBRATORIO, POTENCIA 125 HP, PESO OPERACIONAL SEM/COM LASTRO 11,95 / 13,30 T, IMPACTO DINAMICO 38,5 / 22,5 T, LARGURA DE TRABALHO 2,15 M - CHI DIURNO. AF_06/2014</v>
          </cell>
          <cell r="C424" t="str">
            <v>CHI</v>
          </cell>
          <cell r="D424">
            <v>43.35</v>
          </cell>
        </row>
        <row r="425">
          <cell r="A425">
            <v>67827</v>
          </cell>
          <cell r="B425" t="str">
            <v>CAMINHÃO BASCULANTE 6 M3 TOCO, PESO BRUTO TOTAL 16.000 KG, CARGA ÚTIL MÁXIMA 11.130 KG, DISTÂNCIA ENTRE EIXOS 5,36 M, POTÊNCIA 185 CV, INCLUSIVE CAÇAMBA METÁLICA - CHI DIURNO. AF_06/2014</v>
          </cell>
          <cell r="C425" t="str">
            <v>CHI</v>
          </cell>
          <cell r="D425">
            <v>35.14</v>
          </cell>
        </row>
        <row r="426">
          <cell r="A426">
            <v>73395</v>
          </cell>
          <cell r="B426" t="str">
            <v>GRUPO GERADOR ESTACIONÁRIO, MOTOR DIESEL POTÊNCIA 170 KVA - CHI DIURNO. AF_02/2016</v>
          </cell>
          <cell r="C426" t="str">
            <v>CHI</v>
          </cell>
          <cell r="D426">
            <v>5.25</v>
          </cell>
        </row>
        <row r="427">
          <cell r="A427">
            <v>83766</v>
          </cell>
          <cell r="B427" t="str">
            <v>GRUPO DE SOLDAGEM COM GERADOR A DIESEL 60 CV PARA SOLDA ELÉTRICA, SOBRE 04 RODAS, COM MOTOR 4 CILINDROS 600 A - CHI DIURNO. AF_02/2016</v>
          </cell>
          <cell r="C427" t="str">
            <v>CHI</v>
          </cell>
          <cell r="D427">
            <v>34.229999999999997</v>
          </cell>
        </row>
        <row r="428">
          <cell r="A428">
            <v>84013</v>
          </cell>
          <cell r="B428" t="str">
            <v>ESCAVADEIRA HIDRÁULICA SOBRE ESTEIRAS, CAÇAMBA 0,80 M3, PESO OPERACIONAL 17,8 T, POTÊNCIA LÍQUIDA 110 HP - CHI DIURNO. AF_10/2014</v>
          </cell>
          <cell r="C428" t="str">
            <v>CHI</v>
          </cell>
          <cell r="D428">
            <v>50.08</v>
          </cell>
        </row>
        <row r="429">
          <cell r="A429">
            <v>87446</v>
          </cell>
          <cell r="B429" t="str">
            <v>BETONEIRA CAPACIDADE NOMINAL 400 L, CAPACIDADE DE MISTURA 310 L, MOTOR A DIESEL POTÊNCIA 5,0 HP, SEM CARREGADOR - CHI DIURNO. AF_06/2014</v>
          </cell>
          <cell r="C429" t="str">
            <v>CHI</v>
          </cell>
          <cell r="D429">
            <v>0.43</v>
          </cell>
        </row>
        <row r="430">
          <cell r="A430">
            <v>88392</v>
          </cell>
          <cell r="B430" t="str">
            <v>MISTURADOR DE ARGAMASSA, EIXO HORIZONTAL, CAPACIDADE DE MISTURA 300 KG, MOTOR ELÉTRICO POTÊNCIA 5 CV - CHI DIURNO. AF_06/2014</v>
          </cell>
          <cell r="C430" t="str">
            <v>CHI</v>
          </cell>
          <cell r="D430">
            <v>0.83</v>
          </cell>
        </row>
        <row r="431">
          <cell r="A431">
            <v>88398</v>
          </cell>
          <cell r="B431" t="str">
            <v>MISTURADOR DE ARGAMASSA, EIXO HORIZONTAL, CAPACIDADE DE MISTURA 600 KG, MOTOR ELÉTRICO POTÊNCIA 7,5 CV - CHI DIURNO. AF_06/2014</v>
          </cell>
          <cell r="C431" t="str">
            <v>CHI</v>
          </cell>
          <cell r="D431">
            <v>0.99</v>
          </cell>
        </row>
        <row r="432">
          <cell r="A432">
            <v>88404</v>
          </cell>
          <cell r="B432" t="str">
            <v>MISTURADOR DE ARGAMASSA, EIXO HORIZONTAL, CAPACIDADE DE MISTURA 160 KG, MOTOR ELÉTRICO POTÊNCIA 3 CV - CHI DIURNO. AF_06/2014</v>
          </cell>
          <cell r="C432" t="str">
            <v>CHI</v>
          </cell>
          <cell r="D432">
            <v>0.79</v>
          </cell>
        </row>
        <row r="433">
          <cell r="A433">
            <v>88430</v>
          </cell>
          <cell r="B433" t="str">
            <v>PROJETOR DE ARGAMASSA, CAPACIDADE DE PROJEÇÃO 1,5 M3/H, ALCANCE DE 30 ATÉ 60 M, MOTOR ELÉTRICO POTÊNCIA 7,5 HP - CHI DIURNO. AF_06/2014</v>
          </cell>
          <cell r="C433" t="str">
            <v>CHI</v>
          </cell>
          <cell r="D433">
            <v>5.16</v>
          </cell>
        </row>
        <row r="434">
          <cell r="A434">
            <v>88438</v>
          </cell>
          <cell r="B434" t="str">
            <v>PROJETOR DE ARGAMASSA, CAPACIDADE DE PROJEÇÃO 2 M3/H, ALCANCE ATÉ 50 M, MOTOR ELÉTRICO POTÊNCIA 7,5 HP - CHI DIURNO. AF_06/2014</v>
          </cell>
          <cell r="C434" t="str">
            <v>CHI</v>
          </cell>
          <cell r="D434">
            <v>6.84</v>
          </cell>
        </row>
        <row r="435">
          <cell r="A435">
            <v>88831</v>
          </cell>
          <cell r="B435" t="str">
            <v>BETONEIRA CAPACIDADE NOMINAL DE 400 L, CAPACIDADE DE MISTURA 310 L, MOTOR ELÉTRICO TRIFÁSICO POTÊNCIA DE 2 HP, SEM CARREGADOR - CHI DIURNO. AF_10/2014</v>
          </cell>
          <cell r="C435" t="str">
            <v>CHI</v>
          </cell>
          <cell r="D435">
            <v>0.31</v>
          </cell>
        </row>
        <row r="436">
          <cell r="A436">
            <v>88844</v>
          </cell>
          <cell r="B436" t="str">
            <v>TRATOR DE ESTEIRAS, POTÊNCIA 125 HP, PESO OPERACIONAL 12,9 T, COM LÂMINA 2,7 M3 - CHI DIURNO. AF_10/2014</v>
          </cell>
          <cell r="C436" t="str">
            <v>CHI</v>
          </cell>
          <cell r="D436">
            <v>54.43</v>
          </cell>
        </row>
        <row r="437">
          <cell r="A437">
            <v>88908</v>
          </cell>
          <cell r="B437" t="str">
            <v>ESCAVADEIRA HIDRÁULICA SOBRE ESTEIRAS, CAÇAMBA 1,20 M3, PESO OPERACIONAL 21 T, POTÊNCIA BRUTA 155 HP - CHI DIURNO. AF_06/2014</v>
          </cell>
          <cell r="C437" t="str">
            <v>CHI</v>
          </cell>
          <cell r="D437">
            <v>54.8</v>
          </cell>
        </row>
        <row r="438">
          <cell r="A438">
            <v>89022</v>
          </cell>
          <cell r="B438" t="str">
            <v>BOMBA SUBMERSÍVEL ELÉTRICA TRIFÁSICA, POTÊNCIA 2,96 HP, Ø ROTOR 144 MM SEMI-ABERTO, BOCAL DE SAÍDA Ø 2, HM/Q = 2 MCA / 38,8 M3/H A 28 MCA / 5 M3/H - CHI DIURNO. AF_06/2014</v>
          </cell>
          <cell r="C438" t="str">
            <v>CHI</v>
          </cell>
          <cell r="D438">
            <v>0.21</v>
          </cell>
        </row>
        <row r="439">
          <cell r="A439">
            <v>89027</v>
          </cell>
          <cell r="B439" t="str">
            <v>TANQUE DE ASFALTO ESTACIONÁRIO COM MAÇARICO, CAPACIDADE 20.000 L - CHI DIURNO. AF_06/2014</v>
          </cell>
          <cell r="C439" t="str">
            <v>CHI</v>
          </cell>
          <cell r="D439">
            <v>1.65</v>
          </cell>
        </row>
        <row r="440">
          <cell r="A440">
            <v>89031</v>
          </cell>
          <cell r="B440" t="str">
            <v>TRATOR DE ESTEIRAS, POTÊNCIA 100 HP, PESO OPERACIONAL 9,4 T, COM LÂMINA 2,19 M3 - CHI DIURNO. AF_06/2014</v>
          </cell>
          <cell r="C440" t="str">
            <v>CHI</v>
          </cell>
          <cell r="D440">
            <v>52.91</v>
          </cell>
        </row>
        <row r="441">
          <cell r="A441">
            <v>89036</v>
          </cell>
          <cell r="B441" t="str">
            <v>TRATOR DE PNEUS, POTÊNCIA 85 CV, TRAÇÃO 4X4, PESO COM LASTRO DE 4.675 KG - CHI DIURNO. AF_06/2014</v>
          </cell>
          <cell r="C441" t="str">
            <v>CHI</v>
          </cell>
          <cell r="D441">
            <v>26.35</v>
          </cell>
        </row>
        <row r="442">
          <cell r="A442">
            <v>89218</v>
          </cell>
          <cell r="B442" t="str">
            <v>BATE-ESTACAS POR GRAVIDADE, POTÊNCIA DE 160 HP, PESO DO MARTELO ATÉ 3 TONELADAS - CHI DIURNO. AF_11/2014</v>
          </cell>
          <cell r="C442" t="str">
            <v>CHI</v>
          </cell>
          <cell r="D442">
            <v>50.14</v>
          </cell>
        </row>
        <row r="443">
          <cell r="A443">
            <v>89226</v>
          </cell>
          <cell r="B443" t="str">
            <v>BETONEIRA CAPACIDADE NOMINAL DE 600 L, CAPACIDADE DE MISTURA 360 L, MOTOR ELÉTRICO TRIFÁSICO POTÊNCIA DE 4 CV, SEM CARREGADOR - CHI DIURNO. AF_11/2014</v>
          </cell>
          <cell r="C443" t="str">
            <v>CHI</v>
          </cell>
          <cell r="D443">
            <v>1.28</v>
          </cell>
        </row>
        <row r="444">
          <cell r="A444">
            <v>89227</v>
          </cell>
          <cell r="B444" t="str">
            <v>ROLO COMPACTADOR VIBRATORIO DE UM CILINDRO LISO DE ACO, POTENCIA 80 HP, PESO OPERACIONAL MAXIMO 8,5 T, LARGURA TRABALHO 1,676 M - CHI DIURNO. AF_06/2014</v>
          </cell>
          <cell r="C444" t="str">
            <v>CHI</v>
          </cell>
          <cell r="D444">
            <v>37.24</v>
          </cell>
        </row>
        <row r="445">
          <cell r="A445">
            <v>89235</v>
          </cell>
          <cell r="B445" t="str">
            <v>FRESADORA DE ASFALTO A FRIO SOBRE RODAS, LARGURA FRESAGEM DE 1,0 M, POTÊNCIA 208 HP - CHI DIURNO. AF_11/2014</v>
          </cell>
          <cell r="C445" t="str">
            <v>CHI</v>
          </cell>
          <cell r="D445">
            <v>90.76</v>
          </cell>
        </row>
        <row r="446">
          <cell r="A446">
            <v>89243</v>
          </cell>
          <cell r="B446" t="str">
            <v>FRESADORA DE ASFALTO A FRIO SOBRE RODAS, LARGURA FRESAGEM DE 2,0 M, POTÊNCIA 550 HP - CHI DIURNO. AF_11/2014</v>
          </cell>
          <cell r="C446" t="str">
            <v>CHI</v>
          </cell>
          <cell r="D446">
            <v>184.62</v>
          </cell>
        </row>
        <row r="447">
          <cell r="A447">
            <v>89251</v>
          </cell>
          <cell r="B447" t="str">
            <v>RECICLADORA DE ASFALTO A FRIO SOBRE RODAS, LARGURA FRESAGEM DE 2,0 M, POTÊNCIA 422 HP - CHI DIURNO. AF_11/2014</v>
          </cell>
          <cell r="C447" t="str">
            <v>CHI</v>
          </cell>
          <cell r="D447">
            <v>163.11000000000001</v>
          </cell>
        </row>
        <row r="448">
          <cell r="A448">
            <v>89258</v>
          </cell>
          <cell r="B448" t="str">
            <v>VIBROACABADORA DE ASFALTO SOBRE ESTEIRAS, LARGURA DE PAVIMENTAÇÃO 2,13 M A 4,55 M, POTÊNCIA 100 HP, CAPACIDADE 400 T/H - CHI DIURNO. AF_11/2014</v>
          </cell>
          <cell r="C448" t="str">
            <v>CHI</v>
          </cell>
          <cell r="D448">
            <v>61.57</v>
          </cell>
        </row>
        <row r="449">
          <cell r="A449">
            <v>89273</v>
          </cell>
          <cell r="B449" t="str">
            <v>GUINDASTE HIDRÁULICO AUTOPROPELIDO, COM LANÇA TELESCÓPICA 28,80 M, CAPACIDADE MÁXIMA 30 T, POTÊNCIA 97 KW, TRAÇÃO 4 X 4 - CHI DIURNO. AF_11/2014</v>
          </cell>
          <cell r="C449" t="str">
            <v>CHI</v>
          </cell>
          <cell r="D449">
            <v>60.55</v>
          </cell>
        </row>
        <row r="450">
          <cell r="A450">
            <v>89279</v>
          </cell>
          <cell r="B450" t="str">
            <v>BETONEIRA CAPACIDADE NOMINAL DE 600 L, CAPACIDADE DE MISTURA 440 L, MOTOR A DIESEL POTÊNCIA 10 HP, COM CARREGADOR - CHI DIURNO. AF_11/2014</v>
          </cell>
          <cell r="C450" t="str">
            <v>CHI</v>
          </cell>
          <cell r="D450">
            <v>1.56</v>
          </cell>
        </row>
        <row r="451">
          <cell r="A451">
            <v>89877</v>
          </cell>
          <cell r="B451" t="str">
            <v>CAMINHÃO BASCULANTE 14 M3, COM CAVALO MECÂNICO DE CAPACIDADE MÁXIMA DE TRAÇÃO COMBINADO DE 36000 KG, POTÊNCIA 286 CV, INCLUSIVE SEMIREBOQUE COM CAÇAMBA METÁLICA - CHI DIURNO. AF_12/2014</v>
          </cell>
          <cell r="C451" t="str">
            <v>CHI</v>
          </cell>
          <cell r="D451">
            <v>48.02</v>
          </cell>
        </row>
        <row r="452">
          <cell r="A452">
            <v>89884</v>
          </cell>
          <cell r="B452" t="str">
            <v>CAMINHÃO BASCULANTE 18 M3, COM CAVALO MECÂNICO DE CAPACIDADE MÁXIMA DE TRAÇÃO COMBINADO DE 45000 KG, POTÊNCIA 330 CV, INCLUSIVE SEMIREBOQUE COM CAÇAMBA METÁLICA - CHI DIURNO. AF_12/2014</v>
          </cell>
          <cell r="C452" t="str">
            <v>CHI</v>
          </cell>
          <cell r="D452">
            <v>50.12</v>
          </cell>
        </row>
        <row r="453">
          <cell r="A453">
            <v>90587</v>
          </cell>
          <cell r="B453" t="str">
            <v>VIBRADOR DE IMERSÃO, DIÂMETRO DE PONTEIRA 45MM, MOTOR ELÉTRICO TRIFÁSICO POTÊNCIA DE 2 CV - CHI DIURNO. AF_06/2015</v>
          </cell>
          <cell r="C453" t="str">
            <v>CHI</v>
          </cell>
          <cell r="D453">
            <v>1.63</v>
          </cell>
        </row>
        <row r="454">
          <cell r="A454">
            <v>90626</v>
          </cell>
          <cell r="B454" t="str">
            <v>PERFURATRIZ MANUAL, TORQUE MÁXIMO 83 N.M, POTÊNCIA 5 CV, COM DIÂMETRO MÁXIMO 4" - CHI DIURNO. AF_06/2015</v>
          </cell>
          <cell r="C454" t="str">
            <v>CHI</v>
          </cell>
          <cell r="D454">
            <v>2.63</v>
          </cell>
        </row>
        <row r="455">
          <cell r="A455">
            <v>90632</v>
          </cell>
          <cell r="B455" t="str">
            <v>PERFURATRIZ SOBRE ESTEIRA, TORQUE MÁXIMO 600 KGF, PESO MÉDIO 1000 KG, POTÊNCIA 20 HP, DIÂMETRO MÁXIMO 10" - CHI DIURNO. AF_06/2015</v>
          </cell>
          <cell r="C455" t="str">
            <v>CHI</v>
          </cell>
          <cell r="D455">
            <v>54.98</v>
          </cell>
        </row>
        <row r="456">
          <cell r="A456">
            <v>90638</v>
          </cell>
          <cell r="B456" t="str">
            <v>MISTURADOR DUPLO HORIZONTAL DE ALTA TURBULÊNCIA, CAPACIDADE / VOLUME 2 X 500 LITROS, MOTORES ELÉTRICOS MÍNIMO 5 CV CADA, PARA NATA CIMENTO, ARGAMASSA E OUTROS - CHI DIURNO. AF_06/2015</v>
          </cell>
          <cell r="C456" t="str">
            <v>CHI</v>
          </cell>
          <cell r="D456">
            <v>3.97</v>
          </cell>
        </row>
        <row r="457">
          <cell r="A457">
            <v>90644</v>
          </cell>
          <cell r="B457" t="str">
            <v>BOMBA TRIPLEX, PARA INJEÇÃO DE NATA DE CIMENTO, VAZÃO MÁXIMA DE 100 LITROS/MINUTO, PRESSÃO MÁXIMA DE 70 BAR - CHI DIURNO. AF_06/2015</v>
          </cell>
          <cell r="C457" t="str">
            <v>CHI</v>
          </cell>
          <cell r="D457">
            <v>6.83</v>
          </cell>
        </row>
        <row r="458">
          <cell r="A458">
            <v>90651</v>
          </cell>
          <cell r="B458" t="str">
            <v>BOMBA CENTRÍFUGA MONOESTÁGIO COM MOTOR ELÉTRICO MONOFÁSICO, POTÊNCIA 15 HP, DIÂMETRO DO ROTOR 173 MM, HM/Q = 30 MCA / 90 M3/H A 45 MCA / 55 M3/H - CHI DIURNO. AF_06/2015</v>
          </cell>
          <cell r="C458" t="str">
            <v>CHI</v>
          </cell>
          <cell r="D458">
            <v>0.57999999999999996</v>
          </cell>
        </row>
        <row r="459">
          <cell r="A459">
            <v>90657</v>
          </cell>
          <cell r="B459" t="str">
            <v>BOMBA DE PROJEÇÃO DE CONCRETO SECO, POTÊNCIA 10 CV, VAZÃO 3 M3/H - CHI DIURNO. AF_06/2015</v>
          </cell>
          <cell r="C459" t="str">
            <v>CHI</v>
          </cell>
          <cell r="D459">
            <v>4.45</v>
          </cell>
        </row>
        <row r="460">
          <cell r="A460">
            <v>90663</v>
          </cell>
          <cell r="B460" t="str">
            <v>BOMBA DE PROJEÇÃO DE CONCRETO SECO, POTÊNCIA 10 CV, VAZÃO 6 M3/H - CHI DIURNO. AF_06/2015</v>
          </cell>
          <cell r="C460" t="str">
            <v>CHI</v>
          </cell>
          <cell r="D460">
            <v>4.76</v>
          </cell>
        </row>
        <row r="461">
          <cell r="A461">
            <v>90669</v>
          </cell>
          <cell r="B461" t="str">
            <v>PROJETOR PNEUMÁTICO DE ARGAMASSA PARA CHAPISCO E REBOCO COM RECIPIENTE ACOPLADO, TIPO CANEQUINHA, COM COMPRESSOR DE AR REBOCÁVEL VAZÃO 89 PCM E MOTOR DIESEL DE 20 CV - CHI DIURNO. AF_06/2015</v>
          </cell>
          <cell r="C461" t="str">
            <v>CHI</v>
          </cell>
          <cell r="D461">
            <v>3.97</v>
          </cell>
        </row>
        <row r="462">
          <cell r="A462">
            <v>90675</v>
          </cell>
          <cell r="B462" t="str">
            <v>PERFURATRIZ COM TORRE METÁLICA PARA EXECUÇÃO DE ESTACA HÉLICE CONTÍNUA, PROFUNDIDADE MÁXIMA DE 30 M, DIÂMETRO MÁXIMO DE 800 MM, POTÊNCIA INSTALADA DE 268 HP, MESA ROTATIVA COM TORQUE MÁXIMO DE 170 KNM - CHI DIURNO. AF_06/2015</v>
          </cell>
          <cell r="C462" t="str">
            <v>CHI</v>
          </cell>
          <cell r="D462">
            <v>183.92</v>
          </cell>
        </row>
        <row r="463">
          <cell r="A463">
            <v>90681</v>
          </cell>
          <cell r="B463" t="str">
            <v>PERFURATRIZ HIDRÁULICA SOBRE CAMINHÃO COM TRADO CURTO ACOPLADO, PROFUNDIDADE MÁXIMA DE 20 M, DIÂMETRO MÁXIMO DE 1500 MM, POTÊNCIA INSTALADA DE 137 HP, MESA ROTATIVA COM TORQUE MÁXIMO DE 30 KNM - CHI DIURNO. AF_06/2015</v>
          </cell>
          <cell r="C463" t="str">
            <v>CHI</v>
          </cell>
          <cell r="D463">
            <v>103.39</v>
          </cell>
        </row>
        <row r="464">
          <cell r="A464">
            <v>90687</v>
          </cell>
          <cell r="B464" t="str">
            <v>MANIPULADOR TELESCÓPICO, POTÊNCIA DE 85 HP, CAPACIDADE DE CARGA DE 3.500 KG, ALTURA MÁXIMA DE ELEVAÇÃO DE 12,3 M - CHI DIURNO. AF_06/2015</v>
          </cell>
          <cell r="C464" t="str">
            <v>CHI</v>
          </cell>
          <cell r="D464">
            <v>49.69</v>
          </cell>
        </row>
        <row r="465">
          <cell r="A465">
            <v>90693</v>
          </cell>
          <cell r="B465" t="str">
            <v>MINICARREGADEIRA SOBRE RODAS, POTÊNCIA LÍQUIDA DE 47 HP, CAPACIDADE NOMINAL DE OPERAÇÃO DE 646 KG - CHI DIURNO. AF_06/2015</v>
          </cell>
          <cell r="C465" t="str">
            <v>CHI</v>
          </cell>
          <cell r="D465">
            <v>28.13</v>
          </cell>
        </row>
        <row r="466">
          <cell r="A466">
            <v>90965</v>
          </cell>
          <cell r="B466" t="str">
            <v>COMPRESSOR DE AR REBOCÁVEL, VAZÃO 89 PCM, PRESSÃO EFETIVA DE TRABALHO 102 PSI, MOTOR DIESEL, POTÊNCIA 20 CV - CHI DIURNO. AF_06/2015</v>
          </cell>
          <cell r="C466" t="str">
            <v>CHI</v>
          </cell>
          <cell r="D466">
            <v>3.3</v>
          </cell>
        </row>
        <row r="467">
          <cell r="A467">
            <v>90973</v>
          </cell>
          <cell r="B467" t="str">
            <v>COMPRESSOR DE AR REBOCAVEL, VAZÃO 250 PCM, PRESSAO DE TRABALHO 102 PSI, MOTOR A DIESEL POTÊNCIA 81 CV - CHI DIURNO. AF_06/2015</v>
          </cell>
          <cell r="C467" t="str">
            <v>CHI</v>
          </cell>
          <cell r="D467">
            <v>3.31</v>
          </cell>
        </row>
        <row r="468">
          <cell r="A468">
            <v>90982</v>
          </cell>
          <cell r="B468" t="str">
            <v>COMPRESSOR DE AR REBOCÁVEL, VAZÃO 748 PCM, PRESSÃO EFETIVA DE TRABALHO 102 PSI, MOTOR DIESEL, POTÊNCIA 210 CV - CHI DIURNO. AF_06/2015</v>
          </cell>
          <cell r="C468" t="str">
            <v>CHI</v>
          </cell>
          <cell r="D468">
            <v>8.42</v>
          </cell>
        </row>
        <row r="469">
          <cell r="A469">
            <v>91001</v>
          </cell>
          <cell r="B469" t="str">
            <v>COMPRESSOR DE AR REBOCAVEL, VAZÃO 400 PCM, PRESSAO DE TRABALHO 102 PSI, MOTOR A DIESEL POTÊNCIA 110 CV - CHI DIURNO. AF_06/2015</v>
          </cell>
          <cell r="C469" t="str">
            <v>CHI</v>
          </cell>
          <cell r="D469">
            <v>3.93</v>
          </cell>
        </row>
        <row r="470">
          <cell r="A470">
            <v>91032</v>
          </cell>
          <cell r="B470" t="str">
            <v>CAMINHÃO TRUCADO (C/ TERCEIRO EIXO) ELETRÔNICO - POTÊNCIA 231CV - PBT = 22000KG - DIST. ENTRE EIXOS 5170 MM - INCLUI CARROCERIA FIXA ABERTA DE MADEIRA - CHI DIURNO. AF_06/2015</v>
          </cell>
          <cell r="C470" t="str">
            <v>CHI</v>
          </cell>
          <cell r="D470">
            <v>34.6</v>
          </cell>
        </row>
        <row r="471">
          <cell r="A471">
            <v>91278</v>
          </cell>
          <cell r="B471" t="str">
            <v>PLACA VIBRATÓRIA REVERSÍVEL COM MOTOR 4 TEMPOS A GASOLINA, FORÇA CENTRÍFUGA DE 25 KN (2500 KGF), POTÊNCIA 5,5 CV - CHI DIURNO. AF_08/2015</v>
          </cell>
          <cell r="C471" t="str">
            <v>CHI</v>
          </cell>
          <cell r="D471">
            <v>1.1100000000000001</v>
          </cell>
        </row>
        <row r="472">
          <cell r="A472">
            <v>91285</v>
          </cell>
          <cell r="B472" t="str">
            <v>CORTADORA DE PISO COM MOTOR 4 TEMPOS A GASOLINA, POTÊNCIA DE 13 HP, COM DISCO DE CORTE DIAMANTADO SEGMENTADO PARA CONCRETO, DIÂMETRO DE 350 MM, FURO DE 1" (14 X 1") - CHI DIURNO. AF_08/2015</v>
          </cell>
          <cell r="C472" t="str">
            <v>CHI</v>
          </cell>
          <cell r="D472">
            <v>0.7</v>
          </cell>
        </row>
        <row r="473">
          <cell r="A473">
            <v>91387</v>
          </cell>
          <cell r="B473" t="str">
            <v>CAMINHÃO BASCULANTE 10 M3, TRUCADO CABINE SIMPLES, PESO BRUTO TOTAL 23.000 KG, CARGA ÚTIL MÁXIMA 15.935 KG, DISTÂNCIA ENTRE EIXOS 4,80 M, POTÊNCIA 230 CV INCLUSIVE CAÇAMBA METÁLICA - CHI DIURNO. AF_06/2014</v>
          </cell>
          <cell r="C473" t="str">
            <v>CHI</v>
          </cell>
          <cell r="D473">
            <v>38.39</v>
          </cell>
        </row>
        <row r="474">
          <cell r="A474">
            <v>91395</v>
          </cell>
          <cell r="B474" t="str">
            <v>CAMINHÃO TOCO, PBT 14.300 KG, CARGA ÚTIL MÁX. 9.710 KG, DIST. ENTRE EIXOS 3,56 M, POTÊNCIA 185 CV, INCLUSIVE CARROCERIA FIXA ABERTA DE MADEIRA P/ TRANSPORTE GERAL DE CARGA SECA, DIMEN. APROX. 2,50 X 6,50 X 0,50 M - CHI DIURNO. AF_06/2014</v>
          </cell>
          <cell r="C474" t="str">
            <v>CHI</v>
          </cell>
          <cell r="D474">
            <v>34.69</v>
          </cell>
        </row>
        <row r="475">
          <cell r="A475">
            <v>91486</v>
          </cell>
          <cell r="B475" t="str">
            <v>ESPARGIDOR DE ASFALTO PRESSURIZADO, TANQUE 6 M3 COM ISOLAÇÃO TÉRMICA, AQUECIDO COM 2 MAÇARICOS, COM BARRA ESPARGIDORA 3,60 M, MONTADO SOBRE CAMINHÃO  TOCO, PBT 14.300 KG, POTÊNCIA 185 CV - CHI DIURNO. AF_08/2015</v>
          </cell>
          <cell r="C475" t="str">
            <v>CHI</v>
          </cell>
          <cell r="D475">
            <v>39.89</v>
          </cell>
        </row>
        <row r="476">
          <cell r="A476">
            <v>91534</v>
          </cell>
          <cell r="B476" t="str">
            <v>COMPACTADOR DE SOLOS DE PERCUSSÃO (SOQUETE) COM MOTOR A GASOLINA 4 TEMPOS, POTÊNCIA 4 CV - CHI DIURNO. AF_08/2015</v>
          </cell>
          <cell r="C476" t="str">
            <v>CHI</v>
          </cell>
          <cell r="D476">
            <v>1.78</v>
          </cell>
        </row>
        <row r="477">
          <cell r="A477">
            <v>91635</v>
          </cell>
          <cell r="B477" t="str">
            <v>GUINDAUTO HIDRÁULICO, CAPACIDADE MÁXIMA DE CARGA 6500 KG, MOMENTO MÁXIMO DE CARGA 5,8 TM, ALCANCE MÁXIMO HORIZONTAL 7,60 M, INCLUSIVE CAMINHÃO TOCO PBT 9.700 KG, POTÊNCIA DE 160 CV - CHI DIURNO. AF_08/2015</v>
          </cell>
          <cell r="C477" t="str">
            <v>CHI</v>
          </cell>
          <cell r="D477">
            <v>32.79</v>
          </cell>
        </row>
        <row r="478">
          <cell r="A478">
            <v>91646</v>
          </cell>
          <cell r="B478" t="str">
            <v>CAMINHÃO DE TRANSPORTE DE MATERIAL ASFÁLTICO 30.000 L, COM CAVALO MECÂNICO DE CAPACIDADE MÁXIMA DE TRAÇÃO COMBINADO DE 66.000 KG, POTÊNCIA 360 CV, INCLUSIVE TANQUE DE ASFALTO COM SERPENTINA - CHI DIURNO. AF_08/2015</v>
          </cell>
          <cell r="C478" t="str">
            <v>CHI</v>
          </cell>
          <cell r="D478">
            <v>51.4</v>
          </cell>
        </row>
        <row r="479">
          <cell r="A479">
            <v>91693</v>
          </cell>
          <cell r="B479" t="str">
            <v>SERRA CIRCULAR DE BANCADA COM MOTOR ELÉTRICO POTÊNCIA DE 5HP, COM COIFA PARA DISCO 10" - CHI DIURNO. AF_08/2015</v>
          </cell>
          <cell r="C479" t="str">
            <v>CHI</v>
          </cell>
          <cell r="D479">
            <v>0.04</v>
          </cell>
        </row>
        <row r="480">
          <cell r="A480">
            <v>92044</v>
          </cell>
          <cell r="B480" t="str">
            <v>DISTRIBUIDOR DE AGREGADOS REBOCAVEL, CAPACIDADE 1,9 M³, LARGURA DE TRABALHO 3,66 M - CHI DIURNO. AF_11/2015</v>
          </cell>
          <cell r="C480" t="str">
            <v>CHI</v>
          </cell>
          <cell r="D480">
            <v>3.72</v>
          </cell>
        </row>
        <row r="481">
          <cell r="A481">
            <v>92107</v>
          </cell>
          <cell r="B481" t="str">
            <v>CAMINHÃO PARA EQUIPAMENTO DE LIMPEZA A SUCÇÃO COM CAMINHÃO TRUCADO DE PESO BRUTO TOTAL 23000 KG, CARGA ÚTIL MÁXIMA 15935 KG, DISTÂNCIA ENTRE EIXOS 4,80 M, POTÊNCIA 230 CV, INCLUSIVE LIMPADORA A SUCÇÃO, TANQUE 12000 L - CHI DIURNO. AF_11/2015</v>
          </cell>
          <cell r="C481" t="str">
            <v>CHI</v>
          </cell>
          <cell r="D481">
            <v>40.9</v>
          </cell>
        </row>
        <row r="482">
          <cell r="A482">
            <v>92113</v>
          </cell>
          <cell r="B482" t="str">
            <v>PENEIRA ROTATIVA COM MOTOR ELÉTRICO TRIFÁSICO DE 2 CV, CILINDRO DE 1 M X 0,60 M, COM FUROS DE 3,17 MM - CHI DIURNO. AF_11/2015</v>
          </cell>
          <cell r="C482" t="str">
            <v>CHI</v>
          </cell>
          <cell r="D482">
            <v>1.21</v>
          </cell>
        </row>
        <row r="483">
          <cell r="A483">
            <v>92119</v>
          </cell>
          <cell r="B483" t="str">
            <v>DOSADOR DE AREIA, CAPACIDADE DE 26 LITROS - CHI DIURNO. AF_11/2015</v>
          </cell>
          <cell r="C483" t="str">
            <v>CHI</v>
          </cell>
          <cell r="D483">
            <v>1</v>
          </cell>
        </row>
        <row r="484">
          <cell r="A484">
            <v>92139</v>
          </cell>
          <cell r="B484" t="str">
            <v>CAMINHONETE COM MOTOR A DIESEL, POTÊNCIA 180 CV, CABINE DUPLA, 4X4 - CHI DIURNO. AF_11/2015</v>
          </cell>
          <cell r="C484" t="str">
            <v>CHI</v>
          </cell>
          <cell r="D484">
            <v>28.2</v>
          </cell>
        </row>
        <row r="485">
          <cell r="A485">
            <v>92146</v>
          </cell>
          <cell r="B485" t="str">
            <v>CAMINHONETE CABINE SIMPLES COM MOTOR 1.6 FLEX, CÂMBIO MANUAL, POTÊNCIA 101/104 CV, 2 PORTAS - CHI DIURNO. AF_11/2015</v>
          </cell>
          <cell r="C485" t="str">
            <v>CHI</v>
          </cell>
          <cell r="D485">
            <v>21.39</v>
          </cell>
        </row>
        <row r="486">
          <cell r="A486">
            <v>92243</v>
          </cell>
          <cell r="B486" t="str">
            <v>CAMINHÃO DE TRANSPORTE DE MATERIAL ASFÁLTICO 20.000 L, COM CAVALO MECÂNICO DE CAPACIDADE MÁXIMA DE TRAÇÃO COMBINADO DE 45.000 KG, POTÊNCIA 330 CV, INCLUSIVE TANQUE DE ASFALTO COM MAÇARICO - CHI DIURNO. AF_12/2015</v>
          </cell>
          <cell r="C486" t="str">
            <v>CHI</v>
          </cell>
          <cell r="D486">
            <v>42.37</v>
          </cell>
        </row>
        <row r="487">
          <cell r="A487">
            <v>92717</v>
          </cell>
          <cell r="B487" t="str">
            <v>APARELHO PARA CORTE E SOLDA OXI-ACETILENO SOBRE RODAS, INCLUSIVE CILINDROS E MAÇARICOS - CHI DIURNO. AF_12/2015</v>
          </cell>
          <cell r="C487" t="str">
            <v>CHI</v>
          </cell>
          <cell r="D487">
            <v>0.25</v>
          </cell>
        </row>
        <row r="488">
          <cell r="A488">
            <v>92961</v>
          </cell>
          <cell r="B488" t="str">
            <v>MÁQUINA EXTRUSORA DE CONCRETO PARA GUIAS E SARJETAS, MOTOR A DIESEL, POTÊNCIA 14 CV - CHI DIURNO. AF_12/2015</v>
          </cell>
          <cell r="C488" t="str">
            <v>CHI</v>
          </cell>
          <cell r="D488">
            <v>5.38</v>
          </cell>
        </row>
        <row r="489">
          <cell r="A489">
            <v>92967</v>
          </cell>
          <cell r="B489" t="str">
            <v>MARTELO PERFURADOR PNEUMÁTICO MANUAL, HASTE 25 X 75 MM, 21 KG - CHI DIURNO. AF_12/2015</v>
          </cell>
          <cell r="C489" t="str">
            <v>CHI</v>
          </cell>
          <cell r="D489">
            <v>15.56</v>
          </cell>
        </row>
        <row r="490">
          <cell r="A490">
            <v>93225</v>
          </cell>
          <cell r="B490" t="str">
            <v>PERFURATRIZ COM TORRE METÁLICA PARA EXECUÇÃO DE ESTACA HÉLICE CONTÍNUA, PROFUNDIDADE MÁXIMA DE 32 M, DIÂMETRO MÁXIMO DE 1000 MM, POTÊNCIA INSTALADA DE 350 HP, MESA ROTATIVA COM TORQUE MÁXIMO DE 263 KNM - CHI DIURNO. AF_01/2016</v>
          </cell>
          <cell r="C490" t="str">
            <v>CHI</v>
          </cell>
          <cell r="D490">
            <v>275.42</v>
          </cell>
        </row>
        <row r="491">
          <cell r="A491">
            <v>93234</v>
          </cell>
          <cell r="B491" t="str">
            <v>BETONEIRA CAPACIDADE NOMINAL 400 L, CAPACIDADE DE MISTURA 310 L, MOTOR A GASOLINA POTÊNCIA 5,5 HP, SEM CARREGADOR - CHI DIURNO. AF_02/2016</v>
          </cell>
          <cell r="C491" t="str">
            <v>CHI</v>
          </cell>
          <cell r="D491">
            <v>0.39</v>
          </cell>
        </row>
        <row r="492">
          <cell r="A492">
            <v>93242</v>
          </cell>
          <cell r="B492" t="str">
            <v>ROLO COMPACTADOR VIBRATÓRIO TANDEM, CILINDROS LISOS DE AÇO PARA SOLO/ASFALTO, POTÊNCIA 45 HP, PESO MÁXIMO OPERACIONAL 4 T - CHI DIURNO. AF_02/2016</v>
          </cell>
          <cell r="C492" t="str">
            <v>CHI</v>
          </cell>
          <cell r="D492">
            <v>32.19</v>
          </cell>
        </row>
        <row r="493">
          <cell r="A493">
            <v>93244</v>
          </cell>
          <cell r="B493" t="str">
            <v>ROLO COMPACTADOR VIBRATÓRIO PÉ DE CARNEIRO PARA SOLOS, POTÊNCIA 80 HP, PESO OPERACIONAL SEM/COM LASTRO 7,4 / 8,8 T, LARGURA DE TRABALHO 1,68 M - CHI DIURNO. AF_02/2016</v>
          </cell>
          <cell r="C493" t="str">
            <v>CHI</v>
          </cell>
          <cell r="D493">
            <v>37.159999999999997</v>
          </cell>
        </row>
        <row r="494">
          <cell r="A494">
            <v>93274</v>
          </cell>
          <cell r="B494" t="str">
            <v>GRUA ASCENSIONAL, LANÇA DE 30 M, CAPACIDADE DE 1,0 T A 30 M, ALTURA ATÉ 39 M - CHI DIURNO. AF_03/2016</v>
          </cell>
          <cell r="C494" t="str">
            <v>CHI</v>
          </cell>
          <cell r="D494">
            <v>44.21</v>
          </cell>
        </row>
        <row r="495">
          <cell r="A495">
            <v>93282</v>
          </cell>
          <cell r="B495" t="str">
            <v>GUINCHO ELÉTRICO DE COLUNA, CAPACIDADE 400 KG, COM MOTO FREIO, MOTOR TRIFÁSICO DE 1,25 CV - CHI DIURNO. AF_03/2016</v>
          </cell>
          <cell r="C495" t="str">
            <v>CHI</v>
          </cell>
          <cell r="D495">
            <v>15.05</v>
          </cell>
        </row>
        <row r="496">
          <cell r="A496">
            <v>93288</v>
          </cell>
          <cell r="B496" t="str">
            <v>GUINDASTE HIDRÁULICO AUTOPROPELIDO, COM LANÇA TELESCÓPICA 40 M, CAPACIDADE MÁXIMA 60 T, POTÊNCIA 260 KW - CHI DIURNO. AF_03/2016</v>
          </cell>
          <cell r="C496" t="str">
            <v>CHI</v>
          </cell>
          <cell r="D496">
            <v>94.28</v>
          </cell>
        </row>
        <row r="497">
          <cell r="A497">
            <v>93416</v>
          </cell>
          <cell r="B497" t="str">
            <v>GERADOR PORTÁTIL MONOFÁSICO, POTÊNCIA 5500 VA, MOTOR A GASOLINA, POTÊNCIA DO MOTOR 13 CV - CHI DIURNO. AF_03/2016</v>
          </cell>
          <cell r="C497" t="str">
            <v>CHI</v>
          </cell>
          <cell r="D497">
            <v>0.25</v>
          </cell>
        </row>
        <row r="498">
          <cell r="A498">
            <v>93422</v>
          </cell>
          <cell r="B498" t="str">
            <v>GRUPO GERADOR REBOCÁVEL, POTÊNCIA 66 KVA, MOTOR A DIESEL - CHI DIURNO. AF_03/2016</v>
          </cell>
          <cell r="C498" t="str">
            <v>CHI</v>
          </cell>
          <cell r="D498">
            <v>3.3</v>
          </cell>
        </row>
        <row r="499">
          <cell r="A499">
            <v>93428</v>
          </cell>
          <cell r="B499" t="str">
            <v>GRUPO GERADOR ESTACIONÁRIO, POTÊNCIA 150 KVA, MOTOR A DIESEL- CHI DIURNO. AF_03/2016</v>
          </cell>
          <cell r="C499" t="str">
            <v>CHI</v>
          </cell>
          <cell r="D499">
            <v>4.67</v>
          </cell>
        </row>
        <row r="500">
          <cell r="A500">
            <v>93434</v>
          </cell>
          <cell r="B500" t="str">
            <v>USINA DE MISTURA ASFÁLTICA À QUENTE, TIPO CONTRA FLUXO, PROD 40 A 80 TON/HORA - CHI DIURNO. AF_03/2016</v>
          </cell>
          <cell r="C500" t="str">
            <v>CHI</v>
          </cell>
          <cell r="D500">
            <v>213.08</v>
          </cell>
        </row>
        <row r="501">
          <cell r="A501">
            <v>93440</v>
          </cell>
          <cell r="B501" t="str">
            <v>USINA DE ASFALTO À FRIO, CAPACIDADE DE 40 A 60 TON/HORA, ELÉTRICA POTÊNCIA 30 CV - CHI DIURNO. AF_03/2016</v>
          </cell>
          <cell r="C501" t="str">
            <v>CHI</v>
          </cell>
          <cell r="D501">
            <v>97.62</v>
          </cell>
        </row>
        <row r="502">
          <cell r="A502">
            <v>5834</v>
          </cell>
          <cell r="B502" t="str">
            <v>USINA MISTURADORA DE SOLOS, DOSADORES TRIPLOS, CALHA VIBRATÓRIA, CAPCIDADE 200/500 TON, 201HP - CHI NOTURNO</v>
          </cell>
          <cell r="C502" t="str">
            <v>CHI-N</v>
          </cell>
          <cell r="D502">
            <v>279.5</v>
          </cell>
        </row>
        <row r="503">
          <cell r="A503">
            <v>5089</v>
          </cell>
          <cell r="B503" t="str">
            <v>ROLO COMPACTADOR VIBRATÓRIO PÉ DE CARNEIRO PARA SOLOS, POTÊNCIA 80 HP, PESO OPERACIONAL SEM/COM LASTRO 7,4 / 8,8 T, LARGURA DE TRABALHO 1,68 M - MANUTENÇÃO. AF_02/2016</v>
          </cell>
          <cell r="C503" t="str">
            <v>H</v>
          </cell>
          <cell r="D503">
            <v>16.72</v>
          </cell>
        </row>
        <row r="504">
          <cell r="A504">
            <v>5627</v>
          </cell>
          <cell r="B504" t="str">
            <v>ESCAVADEIRA HIDRÁULICA SOBRE ESTEIRAS, CAÇAMBA 0,80 M3, PESO OPERACIONAL 17 T, POTENCIA BRUTA 111 HP - DEPRECIAÇÃO. AF_06/2014</v>
          </cell>
          <cell r="C504" t="str">
            <v>H</v>
          </cell>
          <cell r="D504">
            <v>24.32</v>
          </cell>
        </row>
        <row r="505">
          <cell r="A505">
            <v>5628</v>
          </cell>
          <cell r="B505" t="str">
            <v>ESCAVADEIRA HIDRÁULICA SOBRE ESTEIRAS, CAÇAMBA 0,80 M3, PESO OPERACIONAL 17 T, POTENCIA BRUTA 111 HP - JUROS. AF_06/2014</v>
          </cell>
          <cell r="C505" t="str">
            <v>H</v>
          </cell>
          <cell r="D505">
            <v>5.47</v>
          </cell>
        </row>
        <row r="506">
          <cell r="A506">
            <v>5629</v>
          </cell>
          <cell r="B506" t="str">
            <v>ESCAVADEIRA HIDRÁULICA SOBRE ESTEIRAS, CAÇAMBA 0,80 M3, PESO OPERACIONAL 17 T, POTENCIA BRUTA 111 HP - MANUTENÇÃO. AF_06/2014</v>
          </cell>
          <cell r="C506" t="str">
            <v>H</v>
          </cell>
          <cell r="D506">
            <v>34.200000000000003</v>
          </cell>
        </row>
        <row r="507">
          <cell r="A507">
            <v>5630</v>
          </cell>
          <cell r="B507" t="str">
            <v>ESCAVADEIRA HIDRÁULICA SOBRE ESTEIRAS, CAÇAMBA 0,80 M3, PESO OPERACIONAL 17 T, POTENCIA BRUTA 111 HP - MATERIAIS NA OPERAÇÃO. AF_06/2014</v>
          </cell>
          <cell r="C507" t="str">
            <v>H</v>
          </cell>
          <cell r="D507">
            <v>51.17</v>
          </cell>
        </row>
        <row r="508">
          <cell r="A508">
            <v>5658</v>
          </cell>
          <cell r="B508" t="str">
            <v>GRADE DE DISCO CONTROLE REMOTO REBOCÁVEL, COM 24 DISCOS 24 X 6 MM COM PNEUS PARA TRANSPORTE - MANUTENÇÃO. AF_06/2014</v>
          </cell>
          <cell r="C508" t="str">
            <v>H</v>
          </cell>
          <cell r="D508">
            <v>2.21</v>
          </cell>
        </row>
        <row r="509">
          <cell r="A509">
            <v>5664</v>
          </cell>
          <cell r="B509" t="str">
            <v>RETROESCAVADEIRA SOBRE RODAS COM CARREGADEIRA, TRAÇÃO 4X4, POTÊNCIA LÍQ. 88 HP, CAÇAMBA CARREG. CAP. MÍN. 1 M3, CAÇAMBA RETRO CAP. 0,26 M3, PESO OPERACIONAL MÍN. 6.674 KG, PROFUNDIDADE ESCAVAÇÃO MÁX. 4,37 M - MANUTENÇÃO. AF_06/2014</v>
          </cell>
          <cell r="C509" t="str">
            <v>H</v>
          </cell>
          <cell r="D509">
            <v>14.51</v>
          </cell>
        </row>
        <row r="510">
          <cell r="A510">
            <v>5667</v>
          </cell>
          <cell r="B510" t="str">
            <v>RETROESCAVADEIRA SOBRE RODAS COM CARREGADEIRA, TRAÇÃO 4X2, POTÊNCIA LÍQ. 79 HP, CAÇAMBA CARREG. CAP. MÍN. 1 M3, CAÇAMBA RETRO CAP. 0,20 M3, PESO OPERACIONAL MÍN. 6.570 KG, PROFUNDIDADE ESCAVAÇÃO MÁX. 4,37 M - MANUTENÇÃO. AF_06/2014</v>
          </cell>
          <cell r="C510" t="str">
            <v>H</v>
          </cell>
          <cell r="D510">
            <v>12.9</v>
          </cell>
        </row>
        <row r="511">
          <cell r="A511">
            <v>5668</v>
          </cell>
          <cell r="B511" t="str">
            <v>RETROESCAVADEIRA SOBRE RODAS COM CARREGADEIRA, TRAÇÃO 4X2, POTÊNCIA LÍQ. 79 HP, CAÇAMBA CARREG. CAP. MÍN. 1 M3, CAÇAMBA RETRO CAP. 0,20 M3, PESO OPERACIONAL MÍN. 6.570 KG, PROFUNDIDADE ESCAVAÇÃO MÁX. 4,37 M - MATERIAIS NA OPERAÇÃO. AF_06/2014</v>
          </cell>
          <cell r="C511" t="str">
            <v>H</v>
          </cell>
          <cell r="D511">
            <v>39.18</v>
          </cell>
        </row>
        <row r="512">
          <cell r="A512">
            <v>5674</v>
          </cell>
          <cell r="B512" t="str">
            <v>ROLO COMPACTADOR VIBRATÓRIO DE UM CILINDRO AÇO LISO, POTÊNCIA 80 HP, PESO OPERACIONAL MÁXIMO 8,1 T, IMPACTO DINÂMICO 16,15 / 9,5 T, LARGURA DE TRABALHO 1,68 M - MANUTENÇÃO. AF_06/2014</v>
          </cell>
          <cell r="C512" t="str">
            <v>H</v>
          </cell>
          <cell r="D512">
            <v>16.079999999999998</v>
          </cell>
        </row>
        <row r="513">
          <cell r="A513">
            <v>5675</v>
          </cell>
          <cell r="B513" t="str">
            <v>ROLO COMPACTADOR VIBRATÓRIO TANDEM, CILINDROS LISOS DE AÇO PARA SOLO/ASFALTO, POTÊNCIA 45 HP, PESO MÁXIMO OPERACIONAL 4 T - DEPRECIAÇÃO. AF_02/2016</v>
          </cell>
          <cell r="C513" t="str">
            <v>H</v>
          </cell>
          <cell r="D513">
            <v>10.79</v>
          </cell>
        </row>
        <row r="514">
          <cell r="A514">
            <v>5676</v>
          </cell>
          <cell r="B514" t="str">
            <v>ROLO COMPACTADOR VIBRATÓRIO TANDEM, CILINDROS LISOS DE AÇO PARA SOLO/ASFALTO, POTÊNCIA 45 HP, PESO MÁXIMO OPERACIONAL 4 T - MANUTENÇÃO. AF_02/2016</v>
          </cell>
          <cell r="C514" t="str">
            <v>H</v>
          </cell>
          <cell r="D514">
            <v>11.99</v>
          </cell>
        </row>
        <row r="515">
          <cell r="A515">
            <v>5677</v>
          </cell>
          <cell r="B515" t="str">
            <v>ROLO COMPACTADOR VIBRATÓRIO TANDEM, CILINDROS LISOS DE AÇO PARA SOLO/ASFALTO, POTÊNCIA 45 HP, PESO MÁXIMO OPERACIONAL 4 T - MATERIAIS NA OPERAÇÃO. AF_02/2016</v>
          </cell>
          <cell r="C515" t="str">
            <v>H</v>
          </cell>
          <cell r="D515">
            <v>20.73</v>
          </cell>
        </row>
        <row r="516">
          <cell r="A516">
            <v>5692</v>
          </cell>
          <cell r="B516" t="str">
            <v>MOTOBOMBA CENTRÍFUGA, MOTOR A GASOLINA, POTÊNCIA 5,42 HP, BOCAIS 1 1/2" X 1", DIÂMETRO ROTOR 143 MM HM/Q = 6 MCA / 16,8 M3/H A 38 MCA / 6,6 M3/H - MANUTENÇÃO. AF_06/2014</v>
          </cell>
          <cell r="C516" t="str">
            <v>H</v>
          </cell>
          <cell r="D516">
            <v>0.08</v>
          </cell>
        </row>
        <row r="517">
          <cell r="A517">
            <v>5693</v>
          </cell>
          <cell r="B517" t="str">
            <v>MOTOBOMBA CENTRÍFUGA, MOTOR A GASOLINA, POTÊNCIA 5,42 HP, BOCAIS 1 1/2" X 1", DIÂMETRO ROTOR 143 MM HM/Q = 6 MCA / 16,8 M3/H A 38 MCA / 6,6 M3/H - MATERIAIS NA OPERAÇÃO. AF_06/2014</v>
          </cell>
          <cell r="C517" t="str">
            <v>H</v>
          </cell>
          <cell r="D517">
            <v>4.71</v>
          </cell>
        </row>
        <row r="518">
          <cell r="A518">
            <v>5695</v>
          </cell>
          <cell r="B518" t="str">
            <v>CAMINHÃO BASCULANTE 6 M3, PESO BRUTO TOTAL 16.000 KG, CARGA ÚTIL MÁXIMA 13.071 KG, DISTÂNCIA ENTRE EIXOS 4,80 M, POTÊNCIA 230 CV INCLUSIVE CAÇAMBA METÁLICA - MANUTENÇÃO. AF_06/2014</v>
          </cell>
          <cell r="C518" t="str">
            <v>H</v>
          </cell>
          <cell r="D518">
            <v>19.350000000000001</v>
          </cell>
        </row>
        <row r="519">
          <cell r="A519">
            <v>5696</v>
          </cell>
          <cell r="B519" t="str">
            <v>USINA DE ASFALTO A QUENTE FIXA CAP.40/80 TON/H-DEPRECIACA0 E JUROS</v>
          </cell>
          <cell r="C519" t="str">
            <v>H</v>
          </cell>
          <cell r="D519">
            <v>254.24</v>
          </cell>
        </row>
        <row r="520">
          <cell r="A520">
            <v>5697</v>
          </cell>
          <cell r="B520" t="str">
            <v>USINA DE ASFALTO A QUENTE FIXA CAP.40/80 TON/H-MANUTENCAO</v>
          </cell>
          <cell r="C520" t="str">
            <v>H</v>
          </cell>
          <cell r="D520">
            <v>166.05</v>
          </cell>
        </row>
        <row r="521">
          <cell r="A521">
            <v>5698</v>
          </cell>
          <cell r="B521" t="str">
            <v>USINA DE ASFALTO A QUENTE FIXA CAP.40/80 TON/H-MATERIAL E OPERACAO</v>
          </cell>
          <cell r="C521" t="str">
            <v>H</v>
          </cell>
          <cell r="D521">
            <v>6.73</v>
          </cell>
        </row>
        <row r="522">
          <cell r="A522">
            <v>5699</v>
          </cell>
          <cell r="B522" t="str">
            <v>USINA DA ASFALTO A QUENTE, FIXA, CAPACIDADE 40 A 80TON/H - MÃO-DE-OBRA NA OPERAÇÃO DIURNA</v>
          </cell>
          <cell r="C522" t="str">
            <v>H</v>
          </cell>
          <cell r="D522">
            <v>105.96</v>
          </cell>
        </row>
        <row r="523">
          <cell r="A523">
            <v>5701</v>
          </cell>
          <cell r="B523" t="str">
            <v>CAMINHAO BASCULANTE, 162HP- 6M3 /MAO-DE-OBRA NA OPERACAO NOTURNA</v>
          </cell>
          <cell r="C523" t="str">
            <v>H</v>
          </cell>
          <cell r="D523">
            <v>13.03</v>
          </cell>
        </row>
        <row r="524">
          <cell r="A524">
            <v>5702</v>
          </cell>
          <cell r="B524" t="str">
            <v>USINA DE CONCRETO FIXA CAPACIDADE 90/120 M³, 63HP - DEPRECIAÇÃO E JUROS</v>
          </cell>
          <cell r="C524" t="str">
            <v>H</v>
          </cell>
          <cell r="D524">
            <v>52.45</v>
          </cell>
        </row>
        <row r="525">
          <cell r="A525">
            <v>5703</v>
          </cell>
          <cell r="B525" t="str">
            <v>USINA DE CONCRETO FIXA CAPACIDADE 90/120 M³, 63HP - MATERIAIS NA OPERAÇÃO</v>
          </cell>
          <cell r="C525" t="str">
            <v>H</v>
          </cell>
          <cell r="D525">
            <v>18.829999999999998</v>
          </cell>
        </row>
        <row r="526">
          <cell r="A526">
            <v>5704</v>
          </cell>
          <cell r="B526" t="str">
            <v>USINA DE CONCRETO FIXA CAPACIDADE 90/120 M³, 63HP - MÃO-DE-OBRA NA OPERAÇÃO DIURNA</v>
          </cell>
          <cell r="C526" t="str">
            <v>H</v>
          </cell>
          <cell r="D526">
            <v>70.64</v>
          </cell>
        </row>
        <row r="527">
          <cell r="A527">
            <v>5705</v>
          </cell>
          <cell r="B527" t="str">
            <v>CAMINHÃO TOCO, PBT 16.000 KG, CARGA ÚTIL MÁX. 10.685 KG, DIST. ENTRE EIXOS 4,8 M, POTÊNCIA 189 CV, INCLUSIVE CARROCERIA FIXA ABERTA DE MADEIRA P/ TRANSPORTE GERAL DE CARGA SECA, DIMEN. APROX. 2,5 X 7,00 X 0,50 M - MANUTENÇÃO. AF_06/2014</v>
          </cell>
          <cell r="C527" t="str">
            <v>H</v>
          </cell>
          <cell r="D527">
            <v>11.23</v>
          </cell>
        </row>
        <row r="528">
          <cell r="A528">
            <v>5706</v>
          </cell>
          <cell r="B528" t="str">
            <v>USINA MISTURADORA DE SOLOS, DOSADORES TRIPLOS, CALHA VIBRATÓRIA, CAPCIDADE 200/500 TON, 201HP - DEPRECIAÇÃO E JUROS</v>
          </cell>
          <cell r="C528" t="str">
            <v>H</v>
          </cell>
          <cell r="D528">
            <v>131.13999999999999</v>
          </cell>
        </row>
        <row r="529">
          <cell r="A529">
            <v>5707</v>
          </cell>
          <cell r="B529" t="str">
            <v>USINA MISTURADORA DE SOLOS, DOSADORES TRIPLOS, CALHA VIBRATÓRIA, CAPCIDADE 200/500 TON, 201HP - MANUTENÇÃO</v>
          </cell>
          <cell r="C529" t="str">
            <v>H</v>
          </cell>
          <cell r="D529">
            <v>85.56</v>
          </cell>
        </row>
        <row r="530">
          <cell r="A530">
            <v>5708</v>
          </cell>
          <cell r="B530" t="str">
            <v>USINA MISTURADORA DE SOLOS, DOSADORES TRIPLOS, CALHA VIBRATÓRIA, CAPCIDADE 200/500 TON, 201HP - MÃO-DE-OBRA NA OPERAÇÃO NOTURNA</v>
          </cell>
          <cell r="C530" t="str">
            <v>H</v>
          </cell>
          <cell r="D530">
            <v>148.35</v>
          </cell>
        </row>
        <row r="531">
          <cell r="A531">
            <v>5710</v>
          </cell>
          <cell r="B531" t="str">
            <v>VIBROACABADORA DE ASFALTO SOBRE ESTEIRAS, LARGURA DE PAVIMENTAÇÃO 1,90 M A 5,30 M, POTÊNCIA 105 HP CAPACIDADE 450 T/H - MANUTENÇÃO. AF_11/2014</v>
          </cell>
          <cell r="C531" t="str">
            <v>H</v>
          </cell>
          <cell r="D531">
            <v>48.22</v>
          </cell>
        </row>
        <row r="532">
          <cell r="A532">
            <v>5711</v>
          </cell>
          <cell r="B532" t="str">
            <v>VIBROACABADORA DE ASFALTO SOBRE ESTEIRAS, LARGURA DE PAVIMENTAÇÃO 1,90 M A 5,30 M, POTÊNCIA 105 HP CAPACIDADE 450 T/H - MATERIAIS NA OPERAÇÃO. AF_11/2014</v>
          </cell>
          <cell r="C532" t="str">
            <v>H</v>
          </cell>
          <cell r="D532">
            <v>48.42</v>
          </cell>
        </row>
        <row r="533">
          <cell r="A533">
            <v>5714</v>
          </cell>
          <cell r="B533" t="str">
            <v>TRATOR DE PNEUS, POTÊNCIA 85 CV, TRAÇÃO 4X4, PESO COM LASTRO DE 4.675 KG - MANUTENÇÃO. AF_06/2014</v>
          </cell>
          <cell r="C533" t="str">
            <v>H</v>
          </cell>
          <cell r="D533">
            <v>4.99</v>
          </cell>
        </row>
        <row r="534">
          <cell r="A534">
            <v>5715</v>
          </cell>
          <cell r="B534" t="str">
            <v>TRATOR DE PNEUS, POTÊNCIA 85 CV, TRAÇÃO 4X4, PESO COM LASTRO DE 4.675 KG - MATERIAIS NA OPERAÇÃO. AF_06/2014</v>
          </cell>
          <cell r="C534" t="str">
            <v>H</v>
          </cell>
          <cell r="D534">
            <v>38.65</v>
          </cell>
        </row>
        <row r="535">
          <cell r="A535">
            <v>5716</v>
          </cell>
          <cell r="B535" t="str">
            <v>TRATOR PNEUS TRAÇÃO 4X2, 82 CV, PESO C/ LASTRO 4,555 T - MÃO-DE-OBRA OPERACAO DIURNA</v>
          </cell>
          <cell r="C535" t="str">
            <v>H</v>
          </cell>
          <cell r="D535">
            <v>20.25</v>
          </cell>
        </row>
        <row r="536">
          <cell r="A536">
            <v>5718</v>
          </cell>
          <cell r="B536" t="str">
            <v>TRATOR DE ESTEIRAS, POTÊNCIA 170 HP, PESO OPERACIONAL 19 T, CAÇAMBA 5,2 M3 - MATERIAIS NA OPERAÇÃO. AF_06/2014</v>
          </cell>
          <cell r="C536" t="str">
            <v>H</v>
          </cell>
          <cell r="D536">
            <v>94.05</v>
          </cell>
        </row>
        <row r="537">
          <cell r="A537">
            <v>5721</v>
          </cell>
          <cell r="B537" t="str">
            <v>TRATOR DE ESTEIRAS, POTÊNCIA 150 HP, PESO OPERACIONAL 16,7 T, COM RODA MOTRIZ ELEVADA E LÂMINA 3,18 M3 - MATERIAIS NA OPERAÇÃO. AF_06/2014</v>
          </cell>
          <cell r="C537" t="str">
            <v>H</v>
          </cell>
          <cell r="D537">
            <v>82.99</v>
          </cell>
        </row>
        <row r="538">
          <cell r="A538">
            <v>5722</v>
          </cell>
          <cell r="B538" t="str">
            <v>TRATOR DE ESTEIRAS, POTÊNCIA 347 HP, PESO OPERACIONAL 38,5 T, COM LÂMINA 8,70 M3 - MATERIAIS NA OPERAÇÃO. AF_06/2014</v>
          </cell>
          <cell r="C538" t="str">
            <v>H</v>
          </cell>
          <cell r="D538">
            <v>191.98</v>
          </cell>
        </row>
        <row r="539">
          <cell r="A539">
            <v>5724</v>
          </cell>
          <cell r="B539" t="str">
            <v>TRATOR DE ESTEIRAS, POTÊNCIA 100 HP, PESO OPERACIONAL 9,4 T, COM LÂMINA 2,19 M3 - MANUTENÇÃO. AF_06/2014</v>
          </cell>
          <cell r="C539" t="str">
            <v>H</v>
          </cell>
          <cell r="D539">
            <v>33.32</v>
          </cell>
        </row>
        <row r="540">
          <cell r="A540">
            <v>5725</v>
          </cell>
          <cell r="B540" t="str">
            <v>TRATOR DE ESTEIRAS 99HP, PESO OPERACIONAL 8,5T - MAO-DE-OBRA NA OPERACAO DIURNA</v>
          </cell>
          <cell r="C540" t="str">
            <v>H</v>
          </cell>
          <cell r="D540">
            <v>20.25</v>
          </cell>
        </row>
        <row r="541">
          <cell r="A541">
            <v>5727</v>
          </cell>
          <cell r="B541" t="str">
            <v>ROLO COMPACTADOR VIBRATÓRIO REBOCÁVEL, CILINDRO DE AÇO LISO, POTÊNCIA DE TRAÇÃO DE 65 CV, PESO 4,7 T, IMPACTO DINÂMICO 18,3 T, LARGURA DE TRABALHO 1,67 M - MANUTENÇÃO. AF_02/2016</v>
          </cell>
          <cell r="C541" t="str">
            <v>H</v>
          </cell>
          <cell r="D541">
            <v>4.8499999999999996</v>
          </cell>
        </row>
        <row r="542">
          <cell r="A542">
            <v>5729</v>
          </cell>
          <cell r="B542" t="str">
            <v>ROLO COMPACTADOR VIBRATÓRIO TANDEM AÇO LISO, POTÊNCIA 58 HP, PESO SEM/COM LASTRO 6,5 / 9,4 T, LARGURA DE TRABALHO 1,2 M - MANUTENÇÃO. AF_06/2014</v>
          </cell>
          <cell r="C542" t="str">
            <v>H</v>
          </cell>
          <cell r="D542">
            <v>19.75</v>
          </cell>
        </row>
        <row r="543">
          <cell r="A543">
            <v>5730</v>
          </cell>
          <cell r="B543" t="str">
            <v>ROLO COMPACTADOR VIBRATÓRIO TANDEM AÇO LISO, POTÊNCIA 58 HP, PESO SEM/COM LASTRO 6,5 / 9,4 T, LARGURA DE TRABALHO 1,2 M - MATERIAIS NA OPERAÇÃO. AF_06/2014</v>
          </cell>
          <cell r="C543" t="str">
            <v>H</v>
          </cell>
          <cell r="D543">
            <v>26.72</v>
          </cell>
        </row>
        <row r="544">
          <cell r="A544">
            <v>5732</v>
          </cell>
          <cell r="B544" t="str">
            <v>ROLO COMPACTADOR DE PNEUS ESTÁTICO, PRESSÃO VARIÁVEL, POTÊNCIA 99 HP, PESO SEM/COM LASTRO 9,45 / 21,0 T, LARGURA DE ROLAGEM 2,265 M - MANUTENÇÃO. AF_02/2016</v>
          </cell>
          <cell r="C544" t="str">
            <v>H</v>
          </cell>
          <cell r="D544">
            <v>18.760000000000002</v>
          </cell>
        </row>
        <row r="545">
          <cell r="A545">
            <v>5733</v>
          </cell>
          <cell r="B545" t="str">
            <v>ROLO COMPACTADOR DE PNEUS ESTÁTICO, PRESSÃO VARIÁVEL, POTÊNCIA 99 HP, PESO SEM/COM LASTRO 9,45 / 21,0 T, LARGURA DE ROLAGEM 2,265 M - MATERIAIS NA OPERAÇÃO. AF_02/2016</v>
          </cell>
          <cell r="C545" t="str">
            <v>H</v>
          </cell>
          <cell r="D545">
            <v>45.63</v>
          </cell>
        </row>
        <row r="546">
          <cell r="A546">
            <v>5735</v>
          </cell>
          <cell r="B546" t="str">
            <v>RETROESCAVADEIRA SOBRE RODAS COM CARREGADEIRA, TRAÇÃO 4X4, POTÊNCIA LÍQ. 72 HP, CAÇAMBA CARREG. CAP. MÍN. 0,79 M3, CAÇAMBA RETRO CAP. 0,18 M3, PESO OPERACIONAL MÍN. 7.140 KG, PROFUNDIDADE ESCAVAÇÃO MÁX. 4,50 M - MANUTENÇÃO. AF_06/2014</v>
          </cell>
          <cell r="C546" t="str">
            <v>H</v>
          </cell>
          <cell r="D546">
            <v>14</v>
          </cell>
        </row>
        <row r="547">
          <cell r="A547">
            <v>5736</v>
          </cell>
          <cell r="B547" t="str">
            <v>RETROESCAVADEIRA SOBRE RODAS COM CARREGADEIRA, TRAÇÃO 4X4, POTÊNCIA LÍQ. 72 HP, CAÇAMBA CARREG. CAP. MÍN. 0,79 M3, CAÇAMBA RETRO CAP. 0,18 M3, PESO OPERACIONAL MÍN. 7.140 KG, PROFUNDIDADE ESCAVAÇÃO MÁX. 4,50 M - MATERIAIS NA OPERAÇÃO. AF_06/2014</v>
          </cell>
          <cell r="C547" t="str">
            <v>H</v>
          </cell>
          <cell r="D547">
            <v>35.96</v>
          </cell>
        </row>
        <row r="548">
          <cell r="A548">
            <v>5737</v>
          </cell>
          <cell r="B548" t="str">
            <v>RETRO-ESCAVADEIRA, 74HP   (VU=6 ANOS) - MÃO-DE-OBRA/OPERAÇÃO NOTURNO</v>
          </cell>
          <cell r="C548" t="str">
            <v>H</v>
          </cell>
          <cell r="D548">
            <v>21.66</v>
          </cell>
        </row>
        <row r="549">
          <cell r="A549">
            <v>5738</v>
          </cell>
          <cell r="B549" t="str">
            <v>ROLO COMPACTADOR VIBRATÓRIO PÉ DE CARNEIRO, OPERADO POR CONTROLE REMOTO, POTÊNCIA 12,5 KW, PESO OPERACIONAL 1,675 T, LARGURA DE TRABALHO 0,85 M - DEPRECIAÇÃO. AF_02/2016</v>
          </cell>
          <cell r="C549" t="str">
            <v>H</v>
          </cell>
          <cell r="D549">
            <v>19.79</v>
          </cell>
        </row>
        <row r="550">
          <cell r="A550">
            <v>5739</v>
          </cell>
          <cell r="B550" t="str">
            <v>ROLO COMPACTADOR VIBRATÓRIO PÉ DE CARNEIRO, OPERADO POR CONTROLE REMOTO, POTÊNCIA 12,5 KW, PESO OPERACIONAL 1,675 T, LARGURA DE TRABALHO 0,85 M - MANUTENÇÃO. AF_02/2016</v>
          </cell>
          <cell r="C550" t="str">
            <v>H</v>
          </cell>
          <cell r="D550">
            <v>21.98</v>
          </cell>
        </row>
        <row r="551">
          <cell r="A551">
            <v>5741</v>
          </cell>
          <cell r="B551" t="str">
            <v>USINA DE LAMA ASFÁLTICA, PROD 30 A 50 T/H, SILO DE AGREGADO 7 M3, RESERVATÓRIOS PARA EMULSÃO E ÁGUA DE 2,3 M3 CADA, MISTURADOR TIPO PUG MILL A SER MONTADO SOBRE CAMINHÃO - MANUTENÇÃO. AF_10/2014</v>
          </cell>
          <cell r="C551" t="str">
            <v>H</v>
          </cell>
          <cell r="D551">
            <v>17.489999999999998</v>
          </cell>
        </row>
        <row r="552">
          <cell r="A552">
            <v>5742</v>
          </cell>
          <cell r="B552" t="str">
            <v>USINA DE LAMA ASFÁLTICA, PROD 30 A 50 T/H, SILO DE AGREGADO 7 M3, RESERVATÓRIOS PARA EMULSÃO E ÁGUA DE 2,3 M3 CADA, MISTURADOR TIPO PUG MILL A SER MONTADO SOBRE CAMINHÃO - MATERIAIS NA OPERAÇÃO. AF_10/2014</v>
          </cell>
          <cell r="C552" t="str">
            <v>H</v>
          </cell>
          <cell r="D552">
            <v>15.01</v>
          </cell>
        </row>
        <row r="553">
          <cell r="A553">
            <v>5747</v>
          </cell>
          <cell r="B553" t="str">
            <v>CAMINHÃO PIPA 6.000 L, PESO BRUTO TOTAL 13.000 KG, DISTÂNCIA ENTRE EIXOS 4,80 M, POTÊNCIA 189 CV INCLUSIVE TANQUE DE AÇO PARA TRANSPORTE DE ÁGUA, CAPACIDADE 6 M3 - MATERIAIS NA OPERAÇÃO. AF_06/2014</v>
          </cell>
          <cell r="C553" t="str">
            <v>H</v>
          </cell>
          <cell r="D553">
            <v>64.48</v>
          </cell>
        </row>
        <row r="554">
          <cell r="A554">
            <v>5751</v>
          </cell>
          <cell r="B554" t="str">
            <v>CAMINHÃO TOCO, PESO BRUTO TOTAL 14.300 KG, CARGA ÚTIL MÁXIMA 9590 KG, DISTÂNCIA ENTRE EIXOS 4,76 M, POTÊNCIA 185 CV (NÃO INCLUI CARROCERIA) - MANUTENÇÃO. AF_06/2014</v>
          </cell>
          <cell r="C554" t="str">
            <v>H</v>
          </cell>
          <cell r="D554">
            <v>2.41</v>
          </cell>
        </row>
        <row r="555">
          <cell r="A555">
            <v>5754</v>
          </cell>
          <cell r="B555" t="str">
            <v>CAMINHÃO TOCO, PESO BRUTO TOTAL 16.000 KG, CARGA ÚTIL MÁXIMA DE 10.685 KG, DISTÂNCIA ENTRE EIXOS 4,80 M, POTÊNCIA 189 CV EXCLUSIVE CARROCERIA - MANUTENÇÃO. AF_06/2014</v>
          </cell>
          <cell r="C555" t="str">
            <v>H</v>
          </cell>
          <cell r="D555">
            <v>9.9499999999999993</v>
          </cell>
        </row>
        <row r="556">
          <cell r="A556">
            <v>5763</v>
          </cell>
          <cell r="B556" t="str">
            <v>CAMINHÃO PIPA 10.000 L TRUCADO, PESO BRUTO TOTAL 23.000 KG, CARGA ÚTIL MÁXIMA 15.935 KG, DISTÂNCIA ENTRE EIXOS 4,8 M, POTÊNCIA 230 CV, INCLUSIVE TANQUE DE AÇO PARA TRANSPORTE DE ÁGUA - MANUTENÇÃO. AF_06/2014</v>
          </cell>
          <cell r="C556" t="str">
            <v>H</v>
          </cell>
          <cell r="D556">
            <v>16.440000000000001</v>
          </cell>
        </row>
        <row r="557">
          <cell r="A557">
            <v>5765</v>
          </cell>
          <cell r="B557" t="str">
            <v>ESPARGIDOR DE ASFALTO PRESSURIZADO COM TANQUE DE 2500 L, REBOCÁVEL COM MOTOR A GASOLINA POTÊNCIA 3,4 HP - MANUTENÇÃO. AF_07/2014</v>
          </cell>
          <cell r="C557" t="str">
            <v>H</v>
          </cell>
          <cell r="D557">
            <v>3.9</v>
          </cell>
        </row>
        <row r="558">
          <cell r="A558">
            <v>5766</v>
          </cell>
          <cell r="B558" t="str">
            <v>ESPARGIDOR DE ASFALTO PRESSURIZADO COM TANQUE DE 2500 L, REBOCÁVEL COM MOTOR A GASOLINA POTÊNCIA 3,4 HP - MATERIAIS NA OPERAÇÃO. AF_07/2014</v>
          </cell>
          <cell r="C558" t="str">
            <v>H</v>
          </cell>
          <cell r="D558">
            <v>2.96</v>
          </cell>
        </row>
        <row r="559">
          <cell r="A559">
            <v>5770</v>
          </cell>
          <cell r="B559" t="str">
            <v>DISTRIBUIDOR DE ASFALTO MONTADO SOBRE CAMINHAO TOCO 162 HP, COM TANQUE ISOLADO 6 M3 COM BARRA ESPARGIDORA  DE 3,66 M - CUSTO C/ MAO-DE-OBRA NA OPERACAO DIURNA.</v>
          </cell>
          <cell r="C559" t="str">
            <v>H</v>
          </cell>
          <cell r="D559">
            <v>36.409999999999997</v>
          </cell>
        </row>
        <row r="560">
          <cell r="A560">
            <v>5775</v>
          </cell>
          <cell r="B560" t="str">
            <v>LANCA ELEVATORIA TELESCOPICA DE ACIONAMENTO HIDRAULICO, CAPACIDADE DE CARGA 30.000 KG, COM CESTO, MONTADA SOBRE CAMINHAO TRUCADO - MANUTENCAO</v>
          </cell>
          <cell r="C560" t="str">
            <v>H</v>
          </cell>
          <cell r="D560">
            <v>118.14</v>
          </cell>
        </row>
        <row r="561">
          <cell r="A561">
            <v>5776</v>
          </cell>
          <cell r="B561" t="str">
            <v>LANCA ELEVATORIA TELESCOPICA DE ACIONAMENTO HIDRAULICO, CAPACIDADE DE CARGA 30.000 KG, COM CESTO, MONTADA SOBRE CAMINHAO TRUCADO  - CUSTO COM MATERIAIS NA OPERACAO</v>
          </cell>
          <cell r="C561" t="str">
            <v>H</v>
          </cell>
          <cell r="D561">
            <v>73.41</v>
          </cell>
        </row>
        <row r="562">
          <cell r="A562">
            <v>5779</v>
          </cell>
          <cell r="B562" t="str">
            <v>MOTONIVELADORA POTÊNCIA BÁSICA LÍQUIDA (PRIMEIRA MARCHA) 125 HP, PESO BRUTO 13032 KG, LARGURA DA LÂMINA DE 3,7 M - MANUTENÇÃO. AF_06/2014</v>
          </cell>
          <cell r="C562" t="str">
            <v>H</v>
          </cell>
          <cell r="D562">
            <v>27.6</v>
          </cell>
        </row>
        <row r="563">
          <cell r="A563">
            <v>5782</v>
          </cell>
          <cell r="B563" t="str">
            <v>MOTOSCRAPER  270HP  - CUSTO COM MATERIAIS NA OPERACAO</v>
          </cell>
          <cell r="C563" t="str">
            <v>H</v>
          </cell>
          <cell r="D563">
            <v>150.16999999999999</v>
          </cell>
        </row>
        <row r="564">
          <cell r="A564">
            <v>5783</v>
          </cell>
          <cell r="B564" t="str">
            <v>MOTOSCRAPER  270HP -CUSTO COM MA0-DE-0BRA NA OPERACAO DIURNA</v>
          </cell>
          <cell r="C564" t="str">
            <v>H</v>
          </cell>
          <cell r="D564">
            <v>26.7</v>
          </cell>
        </row>
        <row r="565">
          <cell r="A565">
            <v>5787</v>
          </cell>
          <cell r="B565" t="str">
            <v>PÁ CARREGADEIRA SOBRE RODAS, POTÊNCIA 197 HP, CAPACIDADE DA CAÇAMBA 2,5 A 3,5 M3, PESO OPERACIONAL 18338 KG - MATERIAIS NA OPERAÇÃO. AF_06/2014</v>
          </cell>
          <cell r="C565" t="str">
            <v>H</v>
          </cell>
          <cell r="D565">
            <v>100.05</v>
          </cell>
        </row>
        <row r="566">
          <cell r="A566">
            <v>5791</v>
          </cell>
          <cell r="B566" t="str">
            <v>ROLO COMPACTADOR VIBRATORIO DE UM CILINDRO LISO DE ACO, POTENCIA 80 HP, PESO OPERACIONAL MAXIMO 8,5 T, LARGURA TRABALHO 1,676 M - MANUTENÇÃO. AF_06/2014</v>
          </cell>
          <cell r="C566" t="str">
            <v>H</v>
          </cell>
          <cell r="D566">
            <v>16.72</v>
          </cell>
        </row>
        <row r="567">
          <cell r="A567">
            <v>5792</v>
          </cell>
          <cell r="B567" t="str">
            <v>ROLO COMPACTADOR VIBRATORIO DE UM CILINDRO LISO DE ACO, POTENCIA 80 HP, PESO OPERACIONAL MAXIMO 8,5 T, LARGURA TRABALHO 1,676 M - MATERIAIS NA OPERAÇÃO. AF_06/2014</v>
          </cell>
          <cell r="C567" t="str">
            <v>H</v>
          </cell>
          <cell r="D567">
            <v>36.89</v>
          </cell>
        </row>
        <row r="568">
          <cell r="A568">
            <v>5794</v>
          </cell>
          <cell r="B568" t="str">
            <v>MARTELETE OU ROMPEDOR PNEUMÁTICO MANUAL 28KG, FREQUENCIA DE IMPACTO 1230/MINUTO - DEPRECIAÇÃO E JUROS</v>
          </cell>
          <cell r="C568" t="str">
            <v>H</v>
          </cell>
          <cell r="D568">
            <v>1.88</v>
          </cell>
        </row>
        <row r="569">
          <cell r="A569">
            <v>5796</v>
          </cell>
          <cell r="B569" t="str">
            <v>MARTELETE OU ROMPEDOR PNEUMÁTICO MANUAL 28KG, FREQUENCIA DE IMPACTO 1230/MINUTO - MÃO DE OBRA NA OPERAÇÃO DIURNA</v>
          </cell>
          <cell r="C569" t="str">
            <v>H</v>
          </cell>
          <cell r="D569">
            <v>14.7</v>
          </cell>
        </row>
        <row r="570">
          <cell r="A570">
            <v>5797</v>
          </cell>
          <cell r="B570" t="str">
            <v>COMPRESSOR DE AR REBOCÁVEL, VAZÃO 189 PCM, PRESSÃO EFETIVA DE TRABALHO 102 PSI, MOTOR DIESEL, POTÊNCIA 63 CV - MANUTENÇÃO. AF_06/2015</v>
          </cell>
          <cell r="C570" t="str">
            <v>H</v>
          </cell>
          <cell r="D570">
            <v>2.27</v>
          </cell>
        </row>
        <row r="571">
          <cell r="A571">
            <v>5800</v>
          </cell>
          <cell r="B571" t="str">
            <v>BOMBA SUBMERSÍVEL ELÉTRICA TRIFÁSICA, POTÊNCIA 2,96 HP, Ø ROTOR 144 MM SEMI-ABERTO, BOCAL DE SAÍDA Ø 2, HM/Q = 2 MCA / 38,8 M3/H A 28 MCA / 5 M3/H - MANUTENÇÃO. AF_06/2014</v>
          </cell>
          <cell r="C571" t="str">
            <v>H</v>
          </cell>
          <cell r="D571">
            <v>0.11</v>
          </cell>
        </row>
        <row r="572">
          <cell r="A572">
            <v>5801</v>
          </cell>
          <cell r="B572" t="str">
            <v>COMPACTADOR DE SOLOS COM PLACA VIBRATORIA, 46X51CM, 5HP, 156KG, DIESEL, IMPACTO DINAMICO 1700KG - DEPRECIACAO E JUROS</v>
          </cell>
          <cell r="C572" t="str">
            <v>H</v>
          </cell>
          <cell r="D572">
            <v>2.75</v>
          </cell>
        </row>
        <row r="573">
          <cell r="A573">
            <v>5802</v>
          </cell>
          <cell r="B573" t="str">
            <v>COMPACTADOR DE SOLOS COM PLACA VIBRATORIA, 46X51CM, 5HP, 156KG, DIESEL, IMPACTO DINAMICO 1700KG - MANUTENCAO</v>
          </cell>
          <cell r="C573" t="str">
            <v>H</v>
          </cell>
          <cell r="D573">
            <v>1.0900000000000001</v>
          </cell>
        </row>
        <row r="574">
          <cell r="A574">
            <v>5804</v>
          </cell>
          <cell r="B574" t="str">
            <v>COMPACTADOR DE SOLOS COM PLACA VIBRATORIA, 46X51CM, 5HP, 156KG, DIESEL, IMPACTO DINAMICO 1700KG - MAO-DE-OBRA DIURNA NA OPERACAO</v>
          </cell>
          <cell r="C574" t="str">
            <v>H</v>
          </cell>
          <cell r="D574">
            <v>17.66</v>
          </cell>
        </row>
        <row r="575">
          <cell r="A575">
            <v>6178</v>
          </cell>
          <cell r="B575" t="str">
            <v>CAMINHAO BASCULANTE,TOCO 5,0 M3 - 170HP -11,24T (VU=5ANOS)  -CUSTOS C/ MATERIAL NA OPERACAO.</v>
          </cell>
          <cell r="C575" t="str">
            <v>H</v>
          </cell>
          <cell r="D575">
            <v>73.97</v>
          </cell>
        </row>
        <row r="576">
          <cell r="A576">
            <v>6237</v>
          </cell>
          <cell r="B576" t="str">
            <v>TRATOR DE ESTEIRAS COM LAMINA - POTENCIA 305 HP - PESO OPERACIONAL 37 T (VU=10ANOS) - DEPRECIACAO E JUROS</v>
          </cell>
          <cell r="C576" t="str">
            <v>H</v>
          </cell>
          <cell r="D576">
            <v>156.53</v>
          </cell>
        </row>
        <row r="577">
          <cell r="A577">
            <v>6238</v>
          </cell>
          <cell r="B577" t="str">
            <v>TRATOR DE ESTEIRAS COM LAMINA - POTENCIA 305 HP - PESO OPERACIONAL 37 T (VU=10ANOS) - MANUTENCAO</v>
          </cell>
          <cell r="C577" t="str">
            <v>H</v>
          </cell>
          <cell r="D577">
            <v>88.44</v>
          </cell>
        </row>
        <row r="578">
          <cell r="A578">
            <v>6248</v>
          </cell>
          <cell r="B578" t="str">
            <v>TRATOR DE ESTEIRAS 153HP PESO OPERACIONAL 15T, COM RODA MOTRIZ ELEVADA (VU=10AN0S) -DEPRECIAO E JUROS</v>
          </cell>
          <cell r="C578" t="str">
            <v>H</v>
          </cell>
          <cell r="D578">
            <v>47.79</v>
          </cell>
        </row>
        <row r="579">
          <cell r="A579">
            <v>6249</v>
          </cell>
          <cell r="B579" t="str">
            <v>TRATOR DE ESTEIRAS CATERPILLAR D6 153HP (VU=10AN0S) - MANUTENCAO</v>
          </cell>
          <cell r="C579" t="str">
            <v>H</v>
          </cell>
          <cell r="D579">
            <v>27</v>
          </cell>
        </row>
        <row r="580">
          <cell r="A580">
            <v>6538</v>
          </cell>
          <cell r="B580" t="str">
            <v>TRATOR DE ESTEIRAS - D6 - DEPRECIACAO</v>
          </cell>
          <cell r="C580" t="str">
            <v>H</v>
          </cell>
          <cell r="D580">
            <v>54</v>
          </cell>
        </row>
        <row r="581">
          <cell r="A581">
            <v>6539</v>
          </cell>
          <cell r="B581" t="str">
            <v>TRATOR DE ESTEIRAS - D6 - JUROS</v>
          </cell>
          <cell r="C581" t="str">
            <v>H</v>
          </cell>
          <cell r="D581">
            <v>17.22</v>
          </cell>
        </row>
        <row r="582">
          <cell r="A582">
            <v>6540</v>
          </cell>
          <cell r="B582" t="str">
            <v>TRATOR DE ESTEIRAS - D6 - MANUTENCAO</v>
          </cell>
          <cell r="C582" t="str">
            <v>H</v>
          </cell>
          <cell r="D582">
            <v>54</v>
          </cell>
        </row>
        <row r="583">
          <cell r="A583">
            <v>6542</v>
          </cell>
          <cell r="B583" t="str">
            <v>TRATOR DE ESTEIRAS - D6 - MAO DE OBRA NA OPERACAO</v>
          </cell>
          <cell r="C583" t="str">
            <v>H</v>
          </cell>
          <cell r="D583">
            <v>19.059999999999999</v>
          </cell>
        </row>
        <row r="584">
          <cell r="A584">
            <v>7008</v>
          </cell>
          <cell r="B584" t="str">
            <v>EXTRUSORA DE GUIAS E SARJETAS 14HP - DEPRECIACAO</v>
          </cell>
          <cell r="C584" t="str">
            <v>H</v>
          </cell>
          <cell r="D584">
            <v>7.19</v>
          </cell>
        </row>
        <row r="585">
          <cell r="A585">
            <v>7009</v>
          </cell>
          <cell r="B585" t="str">
            <v>EXTRUSORA DE GUIAS E SARJETAS 14HP - JUROS</v>
          </cell>
          <cell r="C585" t="str">
            <v>H</v>
          </cell>
          <cell r="D585">
            <v>2.71</v>
          </cell>
        </row>
        <row r="586">
          <cell r="A586">
            <v>7010</v>
          </cell>
          <cell r="B586" t="str">
            <v>EXTRUSORA DE GUIAS E SARJETAS 14HP - MANUTENCAO</v>
          </cell>
          <cell r="C586" t="str">
            <v>H</v>
          </cell>
          <cell r="D586">
            <v>3.59</v>
          </cell>
        </row>
        <row r="587">
          <cell r="A587">
            <v>7013</v>
          </cell>
          <cell r="B587" t="str">
            <v>VEICULO UTILITARIO TIPO PICK-UP A GASOLINA COM 56,8CV - DEPRECIACAO</v>
          </cell>
          <cell r="C587" t="str">
            <v>H</v>
          </cell>
          <cell r="D587">
            <v>7</v>
          </cell>
        </row>
        <row r="588">
          <cell r="A588">
            <v>7014</v>
          </cell>
          <cell r="B588" t="str">
            <v>VEICULO UTILITARIO TIPO PICK-UP A GASOLINA COM 56,8CV -  JUROS</v>
          </cell>
          <cell r="C588" t="str">
            <v>H</v>
          </cell>
          <cell r="D588">
            <v>2.95</v>
          </cell>
        </row>
        <row r="589">
          <cell r="A589">
            <v>7015</v>
          </cell>
          <cell r="B589" t="str">
            <v>VEICULO UTILITARIO TIPO PICK-UP A GASOLINA COM 56,8CV - MANUTENCAO</v>
          </cell>
          <cell r="C589" t="str">
            <v>H</v>
          </cell>
          <cell r="D589">
            <v>5.77</v>
          </cell>
        </row>
        <row r="590">
          <cell r="A590">
            <v>7016</v>
          </cell>
          <cell r="B590" t="str">
            <v>VEICULO UTILITARIO TIPO PICK-UP A GASOLINA COM 56,8CV - CUSTOS C/MATERIAL NA OPERACAO</v>
          </cell>
          <cell r="C590" t="str">
            <v>H</v>
          </cell>
          <cell r="D590">
            <v>54.27</v>
          </cell>
        </row>
        <row r="591">
          <cell r="A591">
            <v>7017</v>
          </cell>
          <cell r="B591" t="str">
            <v>MÃO-DE-OBRA OPERAÇÃO DIURNA - VEÍCULO LEVE</v>
          </cell>
          <cell r="C591" t="str">
            <v>H</v>
          </cell>
          <cell r="D591">
            <v>17.170000000000002</v>
          </cell>
        </row>
        <row r="592">
          <cell r="A592">
            <v>7019</v>
          </cell>
          <cell r="B592" t="str">
            <v>DISTRIBUIDOR DE BETUME 6000L 56CV SOB PRESSAO MONTADO SOBRE CHASSIS DE CAMINHAO - DEPRECIACAO</v>
          </cell>
          <cell r="C592" t="str">
            <v>H</v>
          </cell>
          <cell r="D592">
            <v>15.51</v>
          </cell>
        </row>
        <row r="593">
          <cell r="A593">
            <v>7020</v>
          </cell>
          <cell r="B593" t="str">
            <v>DISTRIBUIDOR DE BETUME 6000L 56CV SOB PRESSAO MONTADO SOBRE CHASSIS DE CAMINHAO - JUROS</v>
          </cell>
          <cell r="C593" t="str">
            <v>H</v>
          </cell>
          <cell r="D593">
            <v>7.75</v>
          </cell>
        </row>
        <row r="594">
          <cell r="A594">
            <v>7021</v>
          </cell>
          <cell r="B594" t="str">
            <v>DISTRIBUIDOR DE BETUME 6000L 56CV SOB PRESSAO MONTADO SOBRE CHASSIS DE CAMINHAO - MANUTENCAO</v>
          </cell>
          <cell r="C594" t="str">
            <v>H</v>
          </cell>
          <cell r="D594">
            <v>13.96</v>
          </cell>
        </row>
        <row r="595">
          <cell r="A595">
            <v>7022</v>
          </cell>
          <cell r="B595" t="str">
            <v>DISTRIBUIDOR DE BETUME 6000L, 56CV SOB PRESSAO MONTADO SOBRE CHASSIS DE CAMINHAO - CUSTOS COM MATERIAL OPERACAO DIURNA</v>
          </cell>
          <cell r="C595" t="str">
            <v>H</v>
          </cell>
          <cell r="D595">
            <v>149.18</v>
          </cell>
        </row>
        <row r="596">
          <cell r="A596">
            <v>7032</v>
          </cell>
          <cell r="B596" t="str">
            <v>TANQUE DE ASFALTO ESTACIONÁRIO COM SERPENTINA, CAPACIDADE 30.000 L - DEPRECIAÇÃO. AF_06/2014</v>
          </cell>
          <cell r="C596" t="str">
            <v>H</v>
          </cell>
          <cell r="D596">
            <v>1.56</v>
          </cell>
        </row>
        <row r="597">
          <cell r="A597">
            <v>7033</v>
          </cell>
          <cell r="B597" t="str">
            <v>TANQUE DE ASFALTO ESTACIONÁRIO COM SERPENTINA, CAPACIDADE 30.000 L - JUROS. AF_06/2014</v>
          </cell>
          <cell r="C597" t="str">
            <v>H</v>
          </cell>
          <cell r="D597">
            <v>0.47</v>
          </cell>
        </row>
        <row r="598">
          <cell r="A598">
            <v>7034</v>
          </cell>
          <cell r="B598" t="str">
            <v>TANQUE DE ASFALTO ESTACIONÁRIO COM SERPENTINA, CAPACIDADE 30.000 L - MANUTENÇÃO. AF_06/2014</v>
          </cell>
          <cell r="C598" t="str">
            <v>H</v>
          </cell>
          <cell r="D598">
            <v>1.08</v>
          </cell>
        </row>
        <row r="599">
          <cell r="A599">
            <v>7035</v>
          </cell>
          <cell r="B599" t="str">
            <v>TANQUE DE ASFALTO ESTACIONÁRIO COM SERPENTINA, CAPACIDADE 30.000 L - MATERIAIS NA OPERAÇÃO. AF_06/2014</v>
          </cell>
          <cell r="C599" t="str">
            <v>H</v>
          </cell>
          <cell r="D599">
            <v>132.43</v>
          </cell>
        </row>
        <row r="600">
          <cell r="A600">
            <v>7038</v>
          </cell>
          <cell r="B600" t="str">
            <v>ROLO COMPACTADOR DE PNEUS ESTÁTICO, PRESSÃO VARIÁVEL, POTÊNCIA 111 HP, PESO SEM/COM LASTRO 9,5 / 26 T, LARGURA DE TRABALHO 1,90 M - DEPRECIAÇÃO. AF_07/2014</v>
          </cell>
          <cell r="C600" t="str">
            <v>H</v>
          </cell>
          <cell r="D600">
            <v>18.84</v>
          </cell>
        </row>
        <row r="601">
          <cell r="A601">
            <v>7039</v>
          </cell>
          <cell r="B601" t="str">
            <v>ROLO COMPACTADOR DE PNEUS ESTÁTICO, PRESSÃO VARIÁVEL, POTÊNCIA 111 HP, PESO SEM/COM LASTRO 9,5 / 26 T, LARGURA DE TRABALHO 1,90 M - JUROS. AF_07/2014</v>
          </cell>
          <cell r="C601" t="str">
            <v>H</v>
          </cell>
          <cell r="D601">
            <v>5.18</v>
          </cell>
        </row>
        <row r="602">
          <cell r="A602">
            <v>7040</v>
          </cell>
          <cell r="B602" t="str">
            <v>ROLO COMPACTADOR DE PNEUS ESTÁTICO, PRESSÃO VARIÁVEL, POTÊNCIA 111 HP, PESO SEM/COM LASTRO 9,5 / 26 T, LARGURA DE TRABALHO 1,90 M - MANUTENÇÃO. AF_07/2014</v>
          </cell>
          <cell r="C602" t="str">
            <v>H</v>
          </cell>
          <cell r="D602">
            <v>19.399999999999999</v>
          </cell>
        </row>
        <row r="603">
          <cell r="A603">
            <v>7044</v>
          </cell>
          <cell r="B603" t="str">
            <v>MOTOBOMBA TRASH (PARA ÁGUA SUJA) AUTO ESCORVANTE, MOTOR GASOLINA DE 6,41 HP, DIÂMETROS DE SUCÇÃO X RECALQUE: 3" X 3", HM/Q = 10 MCA / 60 M3/H A 23 MCA / 0 M3/H - DEPRECIAÇÃO. AF_10/2014</v>
          </cell>
          <cell r="C603" t="str">
            <v>H</v>
          </cell>
          <cell r="D603">
            <v>0.15</v>
          </cell>
        </row>
        <row r="604">
          <cell r="A604">
            <v>7045</v>
          </cell>
          <cell r="B604" t="str">
            <v>MOTOBOMBA TRASH (PARA ÁGUA SUJA) AUTO ESCORVANTE, MOTOR GASOLINA DE 6,41 HP, DIÂMETROS DE SUCÇÃO X RECALQUE: 3" X 3", HM/Q = 10 MCA / 60 M3/H A 23 MCA / 0 M3/H - JUROS. AF_10/2014</v>
          </cell>
          <cell r="C604" t="str">
            <v>H</v>
          </cell>
          <cell r="D604">
            <v>0.04</v>
          </cell>
        </row>
        <row r="605">
          <cell r="A605">
            <v>7046</v>
          </cell>
          <cell r="B605" t="str">
            <v>MOTOBOMBA TRASH (PARA ÁGUA SUJA) AUTO ESCORVANTE, MOTOR GASOLINA DE 6,41 HP, DIÂMETROS DE SUCÇÃO X RECALQUE: 3" X 3", HM/Q = 10 MCA / 60 M3/H A 23 MCA / 0 M3/H - MANUTENÇÃO. AF_10/2014</v>
          </cell>
          <cell r="C605" t="str">
            <v>H</v>
          </cell>
          <cell r="D605">
            <v>0.1</v>
          </cell>
        </row>
        <row r="606">
          <cell r="A606">
            <v>7047</v>
          </cell>
          <cell r="B606" t="str">
            <v>MOTOBOMBA TRASH (PARA ÁGUA SUJA) AUTO ESCORVANTE, MOTOR GASOLINA DE 6,41 HP, DIÂMETROS DE SUCÇÃO X RECALQUE: 3" X 3", HM/Q = 10 MCA / 60 M3/H A 23 MCA / 0 M3/H - MATERIAIS NA OPERAÇÃO. AF_10/2014</v>
          </cell>
          <cell r="C606" t="str">
            <v>H</v>
          </cell>
          <cell r="D606">
            <v>5.57</v>
          </cell>
        </row>
        <row r="607">
          <cell r="A607">
            <v>7051</v>
          </cell>
          <cell r="B607" t="str">
            <v>ROLO COMPACTADOR PE DE CARNEIRO VIBRATORIO, POTENCIA 125 HP, PESO OPERACIONAL SEM/COM LASTRO 11,95 / 13,30 T, IMPACTO DINAMICO 38,5 / 22,5 T, LARGURA DE TRABALHO 2,15 M - DEPRECIAÇÃO. AF_06/2014</v>
          </cell>
          <cell r="C607" t="str">
            <v>H</v>
          </cell>
          <cell r="D607">
            <v>20.07</v>
          </cell>
        </row>
        <row r="608">
          <cell r="A608">
            <v>7052</v>
          </cell>
          <cell r="B608" t="str">
            <v>ROLO COMPACTADOR PE DE CARNEIRO VIBRATORIO, POTENCIA 125 HP, PESO OPERACIONAL SEM/COM LASTRO 11,95 / 13,30 T, IMPACTO DINAMICO 38,5 / 22,5 T, LARGURA DE TRABALHO 2,15 M - JUROS. AF_06/2014</v>
          </cell>
          <cell r="C608" t="str">
            <v>H</v>
          </cell>
          <cell r="D608">
            <v>4.68</v>
          </cell>
        </row>
        <row r="609">
          <cell r="A609">
            <v>7053</v>
          </cell>
          <cell r="B609" t="str">
            <v>ROLO COMPACTADOR PE DE CARNEIRO VIBRATORIO, POTENCIA 125 HP, PESO OPERACIONAL SEM/COM LASTRO 11,95 / 13,30 T, IMPACTO DINAMICO 38,5 / 22,5 T, LARGURA DE TRABALHO 2,15 M - MANUTENÇÃO. AF_06/2014</v>
          </cell>
          <cell r="C609" t="str">
            <v>H</v>
          </cell>
          <cell r="D609">
            <v>22.3</v>
          </cell>
        </row>
        <row r="610">
          <cell r="A610">
            <v>7054</v>
          </cell>
          <cell r="B610" t="str">
            <v>ROLO COMPACTADOR PE DE CARNEIRO VIBRATORIO, POTENCIA 125 HP, PESO OPERACIONAL SEM/COM LASTRO 11,95 / 13,30 T, IMPACTO DINAMICO 38,5 / 22,5 T, LARGURA DE TRABALHO 2,15 M - MATERIAIS NA OPERAÇÃO. AF_06/2014</v>
          </cell>
          <cell r="C610" t="str">
            <v>H</v>
          </cell>
          <cell r="D610">
            <v>57.62</v>
          </cell>
        </row>
        <row r="611">
          <cell r="A611">
            <v>7058</v>
          </cell>
          <cell r="B611" t="str">
            <v>CAMINHÃO BASCULANTE 6 M3 TOCO, PESO BRUTO TOTAL 16.000 KG, CARGA ÚTIL MÁXIMA 11.130 KG, DISTÂNCIA ENTRE EIXOS 5,36 M, POTÊNCIA 185 CV, INCLUSIVE CAÇAMBA METÁLICA - DEPRECIAÇÃO. AF_06/2014</v>
          </cell>
          <cell r="C611" t="str">
            <v>H</v>
          </cell>
          <cell r="D611">
            <v>13.18</v>
          </cell>
        </row>
        <row r="612">
          <cell r="A612">
            <v>7059</v>
          </cell>
          <cell r="B612" t="str">
            <v>CAMINHÃO BASCULANTE 6 M3 TOCO, PESO BRUTO TOTAL 16.000 KG, CARGA ÚTIL MÁXIMA 11.130 KG, DISTÂNCIA ENTRE EIXOS 5,36 M, POTÊNCIA 185 CV, INCLUSIVE CAÇAMBA METÁLICA - JUROS. AF_06/2014</v>
          </cell>
          <cell r="C612" t="str">
            <v>H</v>
          </cell>
          <cell r="D612">
            <v>3.12</v>
          </cell>
        </row>
        <row r="613">
          <cell r="A613">
            <v>7060</v>
          </cell>
          <cell r="B613" t="str">
            <v>CAMINHÃO BASCULANTE 6 M3 TOCO, PESO BRUTO TOTAL 16.000 KG, CARGA ÚTIL MÁXIMA 11.130 KG, DISTÂNCIA ENTRE EIXOS 5,36 M, POTÊNCIA 185 CV, INCLUSIVE CAÇAMBA METÁLICA - MANUTENÇÃO. AF_06/2014</v>
          </cell>
          <cell r="C613" t="str">
            <v>H</v>
          </cell>
          <cell r="D613">
            <v>18.52</v>
          </cell>
        </row>
        <row r="614">
          <cell r="A614">
            <v>7061</v>
          </cell>
          <cell r="B614" t="str">
            <v>CAMINHÃO BASCULANTE 6 M3 TOCO, PESO BRUTO TOTAL 16.000 KG, CARGA ÚTIL MÁXIMA 11.130 KG, DISTÂNCIA ENTRE EIXOS 5,36 M, POTÊNCIA 185 CV, INCLUSIVE CAÇAMBA METÁLICA - MATERIAIS NA OPERAÇÃO. AF_06/2014</v>
          </cell>
          <cell r="C614" t="str">
            <v>H</v>
          </cell>
          <cell r="D614">
            <v>63.09</v>
          </cell>
        </row>
        <row r="615">
          <cell r="A615">
            <v>7063</v>
          </cell>
          <cell r="B615" t="str">
            <v>TRATOR DE PNEUS, POTÊNCIA 122 CV, TRAÇÃO 4X4, PESO COM LASTRO DE 4.510 KG - DEPRECIAÇÃO. AF_06/2014</v>
          </cell>
          <cell r="C615" t="str">
            <v>H</v>
          </cell>
          <cell r="D615">
            <v>6.22</v>
          </cell>
        </row>
        <row r="616">
          <cell r="A616">
            <v>7064</v>
          </cell>
          <cell r="B616" t="str">
            <v>TRATOR DE PNEUS, POTÊNCIA 122 CV, TRAÇÃO 4X4, PESO COM LASTRO DE 4.510 KG - JUROS. AF_06/2014</v>
          </cell>
          <cell r="C616" t="str">
            <v>H</v>
          </cell>
          <cell r="D616">
            <v>2.09</v>
          </cell>
        </row>
        <row r="617">
          <cell r="A617">
            <v>7065</v>
          </cell>
          <cell r="B617" t="str">
            <v>TRATOR DE PNEUS, POTÊNCIA 122 CV, TRAÇÃO 4X4, PESO COM LASTRO DE 4.510 KG - MANUTENÇÃO. AF_06/2014</v>
          </cell>
          <cell r="C617" t="str">
            <v>H</v>
          </cell>
          <cell r="D617">
            <v>6.81</v>
          </cell>
        </row>
        <row r="618">
          <cell r="A618">
            <v>7066</v>
          </cell>
          <cell r="B618" t="str">
            <v>TRATOR DE PNEUS, POTÊNCIA 122 CV, TRAÇÃO 4X4, PESO COM LASTRO DE 4.510 KG - MATERIAIS NA OPERAÇÃO. AF_06/2014</v>
          </cell>
          <cell r="C618" t="str">
            <v>H</v>
          </cell>
          <cell r="D618">
            <v>55.49</v>
          </cell>
        </row>
        <row r="619">
          <cell r="A619">
            <v>53785</v>
          </cell>
          <cell r="B619" t="str">
            <v>CAMINHAO BASCULANTE 4,0M3 TOCO 162CV PBT=11800KG - MAO-DE-OBRA NA OPERACAO DIURNA</v>
          </cell>
          <cell r="C619" t="str">
            <v>H</v>
          </cell>
          <cell r="D619">
            <v>18.2</v>
          </cell>
        </row>
        <row r="620">
          <cell r="A620">
            <v>53786</v>
          </cell>
          <cell r="B620" t="str">
            <v>RETROESCAVADEIRA SOBRE RODAS COM CARREGADEIRA, TRAÇÃO 4X4, POTÊNCIA LÍQ. 88 HP, CAÇAMBA CARREG. CAP. MÍN. 1 M3, CAÇAMBA RETRO CAP. 0,26 M3, PESO OPERACIONAL MÍN. 6.674 KG, PROFUNDIDADE ESCAVAÇÃO MÁX. 4,37 M - MATERIAIS NA OPERAÇÃO. AF_06/2014</v>
          </cell>
          <cell r="C620" t="str">
            <v>H</v>
          </cell>
          <cell r="D620">
            <v>42.42</v>
          </cell>
        </row>
        <row r="621">
          <cell r="A621">
            <v>53788</v>
          </cell>
          <cell r="B621" t="str">
            <v>ROLO COMPACTADOR VIBRATÓRIO DE UM CILINDRO AÇO LISO, POTÊNCIA 80 HP, PESO OPERACIONAL MÁXIMO 8,1 T, IMPACTO DINÂMICO 16,15 / 9,5 T, LARGURA DE TRABALHO 1,68 M - MATERIAIS NA OPERAÇÃO. AF_06/2014</v>
          </cell>
          <cell r="C621" t="str">
            <v>H</v>
          </cell>
          <cell r="D621">
            <v>36.89</v>
          </cell>
        </row>
        <row r="622">
          <cell r="A622">
            <v>53792</v>
          </cell>
          <cell r="B622" t="str">
            <v>CAMINHÃO BASCULANTE 6 M3, PESO BRUTO TOTAL 16.000 KG, CARGA ÚTIL MÁXIMA 13.071 KG, DISTÂNCIA ENTRE EIXOS 4,80 M, POTÊNCIA 230 CV INCLUSIVE CAÇAMBA METÁLICA - MATERIAIS NA OPERAÇÃO. AF_06/2014</v>
          </cell>
          <cell r="C622" t="str">
            <v>H</v>
          </cell>
          <cell r="D622">
            <v>78.45</v>
          </cell>
        </row>
        <row r="623">
          <cell r="A623">
            <v>53794</v>
          </cell>
          <cell r="B623" t="str">
            <v>USINA DE CONCRETO FIXA CAPACIDADE 90/120 M³, 63HP - MANUTENÇÃO</v>
          </cell>
          <cell r="C623" t="str">
            <v>H</v>
          </cell>
          <cell r="D623">
            <v>39</v>
          </cell>
        </row>
        <row r="624">
          <cell r="A624">
            <v>53797</v>
          </cell>
          <cell r="B624" t="str">
            <v>CAMINHÃO TOCO, PBT 16.000 KG, CARGA ÚTIL MÁX. 10.685 KG, DIST. ENTRE EIXOS 4,8 M, POTÊNCIA 189 CV, INCLUSIVE CARROCERIA FIXA ABERTA DE MADEIRA P/ TRANSPORTE GERAL DE CARGA SECA, DIMEN. APROX. 2,5 X 7,00 X 0,50 M - MATERIAIS NA OPERAÇÃO. AF_06/2014</v>
          </cell>
          <cell r="C624" t="str">
            <v>H</v>
          </cell>
          <cell r="D624">
            <v>64.48</v>
          </cell>
        </row>
        <row r="625">
          <cell r="A625">
            <v>53800</v>
          </cell>
          <cell r="B625" t="str">
            <v>USINA MISTURADORA DE SOLOS, DOSADORES TRIPLOS, CALHA VIBRATÓRIA, CAPACIDADE 200/500 TON, 201HP - MATERIAIS NA OPERAÇÃO</v>
          </cell>
          <cell r="C625" t="str">
            <v>H</v>
          </cell>
          <cell r="D625">
            <v>22.42</v>
          </cell>
        </row>
        <row r="626">
          <cell r="A626">
            <v>53801</v>
          </cell>
          <cell r="B626" t="str">
            <v>USINA MISTURADORA DE SOLOS, DOSADORES TRIPLOS, CALHA VIBRATÓRIA, CAPCIDADE 200/500 TON, 201HP - MÃO-DE-OBRA NA OPERAÇÃO DIURNA</v>
          </cell>
          <cell r="C626" t="str">
            <v>H</v>
          </cell>
          <cell r="D626">
            <v>123.62</v>
          </cell>
        </row>
        <row r="627">
          <cell r="A627">
            <v>53804</v>
          </cell>
          <cell r="B627" t="str">
            <v>VASSOURA MECÂNICA REBOCÁVEL COM ESCOVA CILÍNDRICA, LARGURA ÚTIL DE VARRIMENTO DE 2,44 M - MANUTENÇÃO. AF_06/2014</v>
          </cell>
          <cell r="C627" t="str">
            <v>H</v>
          </cell>
          <cell r="D627">
            <v>2.35</v>
          </cell>
        </row>
        <row r="628">
          <cell r="A628">
            <v>53805</v>
          </cell>
          <cell r="B628" t="str">
            <v>TRATOR PNEUS TRAÇÃO 4X2, 82 CV, PESO C/ LASTRO 4,555 T  - MAO-DE-OBRA OPERACAO NOTURNA</v>
          </cell>
          <cell r="C628" t="str">
            <v>H</v>
          </cell>
          <cell r="D628">
            <v>24.3</v>
          </cell>
        </row>
        <row r="629">
          <cell r="A629">
            <v>53806</v>
          </cell>
          <cell r="B629" t="str">
            <v>TRATOR DE ESTEIRAS, POTÊNCIA 170 HP, PESO OPERACIONAL 19 T, CAÇAMBA 5,2 M3 - MANUTENÇÃO. AF_06/2014</v>
          </cell>
          <cell r="C629" t="str">
            <v>H</v>
          </cell>
          <cell r="D629">
            <v>42.93</v>
          </cell>
        </row>
        <row r="630">
          <cell r="A630">
            <v>53808</v>
          </cell>
          <cell r="B630" t="str">
            <v>TRATOR DE ESTEIRAS POTENCIA 165 HP, PESO OPERACIONAL 17,1T - MAO-DE-OBRA NA OPERACAO NOTURNA</v>
          </cell>
          <cell r="C630" t="str">
            <v>H</v>
          </cell>
          <cell r="D630">
            <v>24.3</v>
          </cell>
        </row>
        <row r="631">
          <cell r="A631">
            <v>53810</v>
          </cell>
          <cell r="B631" t="str">
            <v>TRATOR DE ESTEIRAS, POTÊNCIA 150 HP, PESO OPERACIONAL 16,7 T, COM RODA MOTRIZ ELEVADA E LÂMINA 3,18 M3 - MANUTENÇÃO. AF_06/2014</v>
          </cell>
          <cell r="C631" t="str">
            <v>H</v>
          </cell>
          <cell r="D631">
            <v>43.2</v>
          </cell>
        </row>
        <row r="632">
          <cell r="A632">
            <v>53814</v>
          </cell>
          <cell r="B632" t="str">
            <v>TRATOR DE ESTEIRAS, POTÊNCIA 347 HP, PESO OPERACIONAL 38,5 T, COM LÂMINA 8,70 M3 - MANUTENÇÃO. AF_06/2014</v>
          </cell>
          <cell r="C632" t="str">
            <v>H</v>
          </cell>
          <cell r="D632">
            <v>141.5</v>
          </cell>
        </row>
        <row r="633">
          <cell r="A633">
            <v>53815</v>
          </cell>
          <cell r="B633" t="str">
            <v>TRATOR DE ESTEIRAS COM LAMINA - POTENCIA 305 HP - PESO OPERACIONAL 37 T  - MAO-DE-OBRA NA OPERACAO DIURNA</v>
          </cell>
          <cell r="C633" t="str">
            <v>H</v>
          </cell>
          <cell r="D633">
            <v>20.25</v>
          </cell>
        </row>
        <row r="634">
          <cell r="A634">
            <v>53816</v>
          </cell>
          <cell r="B634" t="str">
            <v>TRATOR SOBRE ESTEIRAS 305HP - MAO-DE-OBRA NA OPERACAO NOTURNA</v>
          </cell>
          <cell r="C634" t="str">
            <v>H</v>
          </cell>
          <cell r="D634">
            <v>24.3</v>
          </cell>
        </row>
        <row r="635">
          <cell r="A635">
            <v>53817</v>
          </cell>
          <cell r="B635" t="str">
            <v>TRATOR DE ESTEIRAS, POTÊNCIA 100 HP, PESO OPERACIONAL 9,4 T, COM LÂMINA 2,19 M3 - MATERIAIS NA OPERAÇÃO. AF_06/2014</v>
          </cell>
          <cell r="C635" t="str">
            <v>H</v>
          </cell>
          <cell r="D635">
            <v>55.31</v>
          </cell>
        </row>
        <row r="636">
          <cell r="A636">
            <v>53818</v>
          </cell>
          <cell r="B636" t="str">
            <v>ROLO COMPACTADOR VIBRATÓRIO REBOCÁVEL, CILINDRO DE AÇO LISO, POTÊNCIA DE TRAÇÃO DE 65 CV, PESO 4,7 T, IMPACTO DINÂMICO 18,3 T, LARGURA DE TRABALHO 1,67 M - DEPRECIAÇÃO. AF_02/2016</v>
          </cell>
          <cell r="C636" t="str">
            <v>H</v>
          </cell>
          <cell r="D636">
            <v>4.37</v>
          </cell>
        </row>
        <row r="637">
          <cell r="A637">
            <v>53823</v>
          </cell>
          <cell r="B637" t="str">
            <v>ROLO COMPACTADOR DE PNEUS ESTÁTICO, PRESSÃO VARIÁVEL, POTÊNCIA 99 HP, PESO SEM/COM LASTRO 9,45 / 21,0 T, LARGURA DE ROLAGEM 2,265 M - DEPRECIAÇÃO. AF_02/2016</v>
          </cell>
          <cell r="C637" t="str">
            <v>H</v>
          </cell>
          <cell r="D637">
            <v>18.22</v>
          </cell>
        </row>
        <row r="638">
          <cell r="A638">
            <v>53827</v>
          </cell>
          <cell r="B638" t="str">
            <v>CAMINHÃO TOCO, PESO BRUTO TOTAL 14.300 KG, CARGA ÚTIL MÁXIMA 9590 KG, DISTÂNCIA ENTRE EIXOS 4,76 M, POTÊNCIA 185 CV (NÃO INCLUI CARROCERIA) - MATERIAIS NA OPERAÇÃO. AF_06/2014</v>
          </cell>
          <cell r="C638" t="str">
            <v>H</v>
          </cell>
          <cell r="D638">
            <v>63.09</v>
          </cell>
        </row>
        <row r="639">
          <cell r="A639">
            <v>53829</v>
          </cell>
          <cell r="B639" t="str">
            <v>CAMINHÃO TOCO, PESO BRUTO TOTAL 16.000 KG, CARGA ÚTIL MÁXIMA DE 10.685 KG, DISTÂNCIA ENTRE EIXOS 4,80 M, POTÊNCIA 189 CV EXCLUSIVE CARROCERIA - MATERIAIS NA OPERAÇÃO. AF_06/2014</v>
          </cell>
          <cell r="C639" t="str">
            <v>H</v>
          </cell>
          <cell r="D639">
            <v>64.48</v>
          </cell>
        </row>
        <row r="640">
          <cell r="A640">
            <v>53831</v>
          </cell>
          <cell r="B640" t="str">
            <v>CAMINHÃO PIPA 10.000 L TRUCADO, PESO BRUTO TOTAL 23.000 KG, CARGA ÚTIL MÁXIMA 15.935 KG, DISTÂNCIA ENTRE EIXOS 4,8 M, POTÊNCIA 230 CV, INCLUSIVE TANQUE DE AÇO PARA TRANSPORTE DE ÁGUA - MATERIAIS NA OPERAÇÃO. AF_06/2014</v>
          </cell>
          <cell r="C640" t="str">
            <v>H</v>
          </cell>
          <cell r="D640">
            <v>78.45</v>
          </cell>
        </row>
        <row r="641">
          <cell r="A641">
            <v>53833</v>
          </cell>
          <cell r="B641" t="str">
            <v>DISTRIBUIDOR DE AGREGADO TIPO DOSADOR REBOCAVEL  COM 4 PNEUS COM LARGURA 3,66 M - DEPRECIACAO E JUROS</v>
          </cell>
          <cell r="C641" t="str">
            <v>H</v>
          </cell>
          <cell r="D641">
            <v>8.14</v>
          </cell>
        </row>
        <row r="642">
          <cell r="A642">
            <v>53834</v>
          </cell>
          <cell r="B642" t="str">
            <v>DISTRIBUIDOR DE AGREGADO TIPO DOSADOR REBOCAVEL  COM 4 PNEUS COM LARGURA 3,66 M - MANUTENCAO</v>
          </cell>
          <cell r="C642" t="str">
            <v>H</v>
          </cell>
          <cell r="D642">
            <v>2.95</v>
          </cell>
        </row>
        <row r="643">
          <cell r="A643">
            <v>53840</v>
          </cell>
          <cell r="B643" t="str">
            <v>GRADE DE DISCO REBOCÁVEL COM 20 DISCOS 24" X 6 MM COM PNEUS PARA TRANSPORTE - DEPRECIAÇÃO. AF_06/2014</v>
          </cell>
          <cell r="C643" t="str">
            <v>H</v>
          </cell>
          <cell r="D643">
            <v>2.2000000000000002</v>
          </cell>
        </row>
        <row r="644">
          <cell r="A644">
            <v>53841</v>
          </cell>
          <cell r="B644" t="str">
            <v>GRADE DE DISCO REBOCÁVEL COM 20 DISCOS 24" X 6 MM COM PNEUS PARA TRANSPORTE - MANUTENÇÃO. AF_06/2014</v>
          </cell>
          <cell r="C644" t="str">
            <v>H</v>
          </cell>
          <cell r="D644">
            <v>1.74</v>
          </cell>
        </row>
        <row r="645">
          <cell r="A645">
            <v>53842</v>
          </cell>
          <cell r="B645" t="str">
            <v>LANCA ELEVATORIA TELESCOPICA DE ACIONAMENTO HIDRAULICO, CAPACIDADE DE CARGA 30.000 KG, COM CESTO, MONTADA SOBRE CAMINHAO TRUCADO - DEPRECIACAO E JUROS</v>
          </cell>
          <cell r="C645" t="str">
            <v>H</v>
          </cell>
          <cell r="D645">
            <v>243.7</v>
          </cell>
        </row>
        <row r="646">
          <cell r="A646">
            <v>53843</v>
          </cell>
          <cell r="B646" t="str">
            <v>LANCA ELEVATORIA TELESCOPICA DE ACIONAMENTO HIDRAULICO, CAPACIDADE DE CARGA 30.000 KG, COM CESTO, MONTADA SOBRE CAMINHAO TRUCADO - CUSTO COM MA0-DE-OBRA NA OPERACAO DIURNA</v>
          </cell>
          <cell r="C646" t="str">
            <v>H</v>
          </cell>
          <cell r="D646">
            <v>18.2</v>
          </cell>
        </row>
        <row r="647">
          <cell r="A647">
            <v>53849</v>
          </cell>
          <cell r="B647" t="str">
            <v>MOTONIVELADORA POTÊNCIA BÁSICA LÍQUIDA (PRIMEIRA MARCHA) 125 HP, PESO BRUTO 13032 KG, LARGURA DA LÂMINA DE 3,7 M - MATERIAIS NA OPERAÇÃO. AF_06/2014</v>
          </cell>
          <cell r="C647" t="str">
            <v>H</v>
          </cell>
          <cell r="D647">
            <v>69.150000000000006</v>
          </cell>
        </row>
        <row r="648">
          <cell r="A648">
            <v>53852</v>
          </cell>
          <cell r="B648" t="str">
            <v>MOTOSCRAPER  270HP -CUSTO COM MA0-DE-0BRA NA OPERACAO NOTURNA</v>
          </cell>
          <cell r="C648" t="str">
            <v>H</v>
          </cell>
          <cell r="D648">
            <v>32.04</v>
          </cell>
        </row>
        <row r="649">
          <cell r="A649">
            <v>53857</v>
          </cell>
          <cell r="B649" t="str">
            <v>PÁ CARREGADEIRA SOBRE RODAS, POTÊNCIA LÍQUIDA 128 HP, CAPACIDADE DA CAÇAMBA 1,7 A 2,8 M3, PESO OPERACIONAL 11632 KG - MANUTENÇÃO. AF_06/2014</v>
          </cell>
          <cell r="C649" t="str">
            <v>H</v>
          </cell>
          <cell r="D649">
            <v>25.98</v>
          </cell>
        </row>
        <row r="650">
          <cell r="A650">
            <v>53858</v>
          </cell>
          <cell r="B650" t="str">
            <v>PÁ CARREGADEIRA SOBRE RODAS, POTÊNCIA LÍQUIDA 128 HP, CAPACIDADE DA CAÇAMBA 1,7 A 2,8 M3, PESO OPERACIONAL 11632 KG - MATERIAIS NA OPERAÇÃO. AF_06/2014</v>
          </cell>
          <cell r="C650" t="str">
            <v>H</v>
          </cell>
          <cell r="D650">
            <v>59.01</v>
          </cell>
        </row>
        <row r="651">
          <cell r="A651">
            <v>53861</v>
          </cell>
          <cell r="B651" t="str">
            <v>PÁ CARREGADEIRA SOBRE RODAS, POTÊNCIA 197 HP, CAPACIDADE DA CAÇAMBA 2,5 A 3,5 M3, PESO OPERACIONAL 18338 KG - MANUTENÇÃO. AF_06/2014</v>
          </cell>
          <cell r="C651" t="str">
            <v>H</v>
          </cell>
          <cell r="D651">
            <v>36.020000000000003</v>
          </cell>
        </row>
        <row r="652">
          <cell r="A652">
            <v>53863</v>
          </cell>
          <cell r="B652" t="str">
            <v>MARTELETE OU ROMPEDOR PNEUMÁTICO MANUAL 28KG, FREQUENCIA DE IMPACTO 1230/MINUTO - MANUTENÇÃO</v>
          </cell>
          <cell r="C652" t="str">
            <v>H</v>
          </cell>
          <cell r="D652">
            <v>2.48</v>
          </cell>
        </row>
        <row r="653">
          <cell r="A653">
            <v>53865</v>
          </cell>
          <cell r="B653" t="str">
            <v>COMPRESSOR DE AR REBOCÁVEL, VAZÃO 189 PCM, PRESSÃO EFETIVA DE TRABALHO 102 PSI, MOTOR DIESEL, POTÊNCIA 63 CV - MATERIAIS NA OPERAÇÃO. AF_06/2015</v>
          </cell>
          <cell r="C653" t="str">
            <v>H</v>
          </cell>
          <cell r="D653">
            <v>31.51</v>
          </cell>
        </row>
        <row r="654">
          <cell r="A654">
            <v>53866</v>
          </cell>
          <cell r="B654" t="str">
            <v>BOMBA SUBMERSÍVEL ELÉTRICA TRIFÁSICA, POTÊNCIA 2,96 HP, Ø ROTOR 144 MM SEMI-ABERTO, BOCAL DE SAÍDA Ø 2, HM/Q = 2 MCA / 38,8 M3/H A 28 MCA / 5 M3/H - MATERIAIS NA OPERAÇÃO. AF_06/2014</v>
          </cell>
          <cell r="C654" t="str">
            <v>H</v>
          </cell>
          <cell r="D654">
            <v>0.69</v>
          </cell>
        </row>
        <row r="655">
          <cell r="A655">
            <v>53882</v>
          </cell>
          <cell r="B655" t="str">
            <v>CAMINHÃO PIPA 6.000 L, PESO BRUTO TOTAL 13.000 KG, DISTÂNCIA ENTRE EIXOS 4,80 M, POTÊNCIA 189 CV INCLUSIVE TANQUE DE AÇO PARA TRANSPORTE DE ÁGUA, CAPACIDADE 6 M3 - MANUTENÇÃO. AF_06/2014</v>
          </cell>
          <cell r="C655" t="str">
            <v>H</v>
          </cell>
          <cell r="D655">
            <v>12.78</v>
          </cell>
        </row>
        <row r="656">
          <cell r="A656">
            <v>55255</v>
          </cell>
          <cell r="B656" t="str">
            <v>EXTRUSORA DE GUIAS E SARJETAS 14HP - CUSTOS COM MATERIAL NA OPERACAO DIURNA</v>
          </cell>
          <cell r="C656" t="str">
            <v>H</v>
          </cell>
          <cell r="D656">
            <v>6.24</v>
          </cell>
        </row>
        <row r="657">
          <cell r="A657">
            <v>55263</v>
          </cell>
          <cell r="B657" t="str">
            <v>ROLO COMPACTADOR DE PNEUS ESTÁTICO, PRESSÃO VARIÁVEL, POTÊNCIA 111 HP, PESO SEM/COM LASTRO 9,5 / 26 T, LARGURA DE TRABALHO 1,90 M - MATERIAIS NA OPERAÇÃO. AF_07/2014</v>
          </cell>
          <cell r="C657" t="str">
            <v>H</v>
          </cell>
          <cell r="D657">
            <v>51.17</v>
          </cell>
        </row>
        <row r="658">
          <cell r="A658">
            <v>55264</v>
          </cell>
          <cell r="B658" t="str">
            <v>TRATOR DE PNEUS 110 A 126 HP - MAO-DE-OBRA NA OPERACAO NOTURNA</v>
          </cell>
          <cell r="C658" t="str">
            <v>H</v>
          </cell>
          <cell r="D658">
            <v>14.7</v>
          </cell>
        </row>
        <row r="659">
          <cell r="A659">
            <v>73298</v>
          </cell>
          <cell r="B659" t="str">
            <v>VIBRADOR DE IMERSAO MOTOR ELETR 2CV (CP) TUBO DE 48X48 C/MANGOTE      DE 5M COMP -EXCL OPERADOR</v>
          </cell>
          <cell r="C659" t="str">
            <v>H</v>
          </cell>
          <cell r="D659">
            <v>2.46</v>
          </cell>
        </row>
        <row r="660">
          <cell r="A660">
            <v>73299</v>
          </cell>
          <cell r="B660" t="str">
            <v>VIBRADOR DE IMERSAO MOTOR ELETR 2CV (CI) TUBO 48X480MM C/MANGOTE      DE 5M COMP - EXCL OPERADOR</v>
          </cell>
          <cell r="C660" t="str">
            <v>H</v>
          </cell>
          <cell r="D660">
            <v>2.16</v>
          </cell>
        </row>
        <row r="661">
          <cell r="A661">
            <v>73303</v>
          </cell>
          <cell r="B661" t="str">
            <v>GRUPO GERADOR ESTACIONÁRIO, MOTOR DIESEL POTÊNCIA 170 KVA - DEPRECIAÇÃO. AF_02/2016</v>
          </cell>
          <cell r="C661" t="str">
            <v>H</v>
          </cell>
          <cell r="D661">
            <v>4.09</v>
          </cell>
        </row>
        <row r="662">
          <cell r="A662">
            <v>73304</v>
          </cell>
          <cell r="B662" t="str">
            <v>CUSTOS COMBUSTIVEL + MATERIAL DISTRIBUIDOR DE AGREGADO SPRE*</v>
          </cell>
          <cell r="C662" t="str">
            <v>H</v>
          </cell>
          <cell r="D662">
            <v>54.44</v>
          </cell>
        </row>
        <row r="663">
          <cell r="A663">
            <v>73305</v>
          </cell>
          <cell r="B663" t="str">
            <v>DISTRIBUIDOR DE AGREGADOS AUTOPROPELIDO CAP 3 M3, A DIESEL, 6 CC, 140 CV - JUROS</v>
          </cell>
          <cell r="C663" t="str">
            <v>H</v>
          </cell>
          <cell r="D663">
            <v>9.7100000000000009</v>
          </cell>
        </row>
        <row r="664">
          <cell r="A664">
            <v>73307</v>
          </cell>
          <cell r="B664" t="str">
            <v>GRUPO GERADOR ESTACIONÁRIO, MOTOR DIESEL POTÊNCIA 170 KVA - MANUTENÇÃO. AF_02/2016</v>
          </cell>
          <cell r="C664" t="str">
            <v>H</v>
          </cell>
          <cell r="D664">
            <v>3</v>
          </cell>
        </row>
        <row r="665">
          <cell r="A665">
            <v>73308</v>
          </cell>
          <cell r="B665" t="str">
            <v>DISTRIBUIDOR DE AGREGADOS AUTOPROPELIDO CAP 3 M3, A DIESEL, 6 CC, 140 CV - DEPRECIACAO</v>
          </cell>
          <cell r="C665" t="str">
            <v>H</v>
          </cell>
          <cell r="D665">
            <v>25.71</v>
          </cell>
        </row>
        <row r="666">
          <cell r="A666">
            <v>73309</v>
          </cell>
          <cell r="B666" t="str">
            <v>ROLO COMPACTADOR VIBRATÓRIO PÉ DE CARNEIRO PARA SOLOS, POTÊNCIA 80 HP, PESO OPERACIONAL SEM/COM LASTRO 7,4 / 8,8 T, LARGURA DE TRABALHO 1,68 M - DEPRECIAÇÃO. AF_02/2016</v>
          </cell>
          <cell r="C666" t="str">
            <v>H</v>
          </cell>
          <cell r="D666">
            <v>15.06</v>
          </cell>
        </row>
        <row r="667">
          <cell r="A667">
            <v>73310</v>
          </cell>
          <cell r="B667" t="str">
            <v>CUSTO HORARIO COM DEPRECIACAO E JUROS-RETRO-ESCAVADEIRA SOBRE RODAS - CASE 580 H - 74 HP</v>
          </cell>
          <cell r="C667" t="str">
            <v>H</v>
          </cell>
          <cell r="D667">
            <v>22.96</v>
          </cell>
        </row>
        <row r="668">
          <cell r="A668">
            <v>73311</v>
          </cell>
          <cell r="B668" t="str">
            <v>GRUPO GERADOR ESTACIONÁRIO, MOTOR DIESEL POTÊNCIA 170 KVA - MATERIAIS NA OPERAÇÃO. AF_02/2016</v>
          </cell>
          <cell r="C668" t="str">
            <v>H</v>
          </cell>
          <cell r="D668">
            <v>106.51</v>
          </cell>
        </row>
        <row r="669">
          <cell r="A669">
            <v>73312</v>
          </cell>
          <cell r="B669" t="str">
            <v>DISTRIBUIDOR DE AGREGADOS AUTOPROPELIDO CAP 3 M3, A DIESEL, 6 CC, 140 CV - MANUTENCAO</v>
          </cell>
          <cell r="C669" t="str">
            <v>H</v>
          </cell>
          <cell r="D669">
            <v>12.85</v>
          </cell>
        </row>
        <row r="670">
          <cell r="A670">
            <v>73313</v>
          </cell>
          <cell r="B670" t="str">
            <v>ROLO COMPACTADOR VIBRATÓRIO PÉ DE CARNEIRO PARA SOLOS, POTÊNCIA 80 HP, PESO OPERACIONAL SEM/COM LASTRO 7,4 / 8,8 T, LARGURA DE TRABALHO 1,68 M - JUROS. AF_02/2016</v>
          </cell>
          <cell r="C670" t="str">
            <v>H</v>
          </cell>
          <cell r="D670">
            <v>3.51</v>
          </cell>
        </row>
        <row r="671">
          <cell r="A671">
            <v>73314</v>
          </cell>
          <cell r="B671" t="str">
            <v>CUSTO HORARIO COM MAO-DE-OBRA NA OPERACAO DIURNA-RETRO-ESCAVADEIRA SO-BRE RODAS - CASE 580 H - 74 HP</v>
          </cell>
          <cell r="C671" t="str">
            <v>H</v>
          </cell>
          <cell r="D671">
            <v>20.69</v>
          </cell>
        </row>
        <row r="672">
          <cell r="A672">
            <v>73315</v>
          </cell>
          <cell r="B672" t="str">
            <v>ROLO COMPACTADOR VIBRATÓRIO PÉ DE CARNEIRO PARA SOLOS, POTÊNCIA 80 HP, PESO OPERACIONAL SEM/COM LASTRO 7,4 / 8,8 T, LARGURA DE TRABALHO 1,68 M - MATERIAIS NA OPERAÇÃO. AF_02/2016</v>
          </cell>
          <cell r="C672" t="str">
            <v>H</v>
          </cell>
          <cell r="D672">
            <v>36.89</v>
          </cell>
        </row>
        <row r="673">
          <cell r="A673">
            <v>73316</v>
          </cell>
          <cell r="B673" t="str">
            <v>CUSTO HORARIO COM MANUTENCAO-RETRO-ESCAVADEIRA SOBRE RODAS - CASE 580 H - 74 HP</v>
          </cell>
          <cell r="C673" t="str">
            <v>H</v>
          </cell>
          <cell r="D673">
            <v>13.34</v>
          </cell>
        </row>
        <row r="674">
          <cell r="A674">
            <v>73317</v>
          </cell>
          <cell r="B674" t="str">
            <v>CUSTO HORARIO COM MATERIAIS NA OPERACAO-RETRO-ESCAVADEIRA SOBRE RODAS - CASE 580 H - 74 HP</v>
          </cell>
          <cell r="C674" t="str">
            <v>H</v>
          </cell>
          <cell r="D674">
            <v>46.72</v>
          </cell>
        </row>
        <row r="675">
          <cell r="A675">
            <v>73327</v>
          </cell>
          <cell r="B675" t="str">
            <v>CUSTO HORARIO COM MAO-DE-OBRA NA OPERACAO DIURNA - MARTELETE OU ROMPE-DOR ATLAS COPCO - TEX 31</v>
          </cell>
          <cell r="C675" t="str">
            <v>H</v>
          </cell>
          <cell r="D675">
            <v>14.7</v>
          </cell>
        </row>
        <row r="676">
          <cell r="A676">
            <v>73331</v>
          </cell>
          <cell r="B676" t="str">
            <v>VIBRADOR DE IMERSAO MOTOR GAS 3,5CV (CP) TUBO 48X480MM C/MANGOTE      DE 5M COMP - EXCL OPERADOR</v>
          </cell>
          <cell r="C676" t="str">
            <v>H</v>
          </cell>
          <cell r="D676">
            <v>3.09</v>
          </cell>
        </row>
        <row r="677">
          <cell r="A677">
            <v>73332</v>
          </cell>
          <cell r="B677" t="str">
            <v>CUSTO HORARIO COM MANUTENCAO - MARTELETE OU ROMPEDOR ATLAS COPCO - TEX 31</v>
          </cell>
          <cell r="C677" t="str">
            <v>H</v>
          </cell>
          <cell r="D677">
            <v>2.48</v>
          </cell>
        </row>
        <row r="678">
          <cell r="A678">
            <v>73335</v>
          </cell>
          <cell r="B678" t="str">
            <v>CAMINHÃO TOCO, PBT 14.300 KG, CARGA ÚTIL MÁX. 9.710 KG, DIST. ENTRE EIXOS 3,56 M, POTÊNCIA 185 CV, INCLUSIVE CARROCERIA FIXA ABERTA DE MADEIRA P/ TRANSPORTE GERAL DE CARGA SECA, DIMEN. APROX. 2,50 X 6,50 X 0,50 M - MANUTENÇÃO. AF_06/2014</v>
          </cell>
          <cell r="C678" t="str">
            <v>H</v>
          </cell>
          <cell r="D678">
            <v>13.22</v>
          </cell>
        </row>
        <row r="679">
          <cell r="A679">
            <v>73336</v>
          </cell>
          <cell r="B679" t="str">
            <v>USINA MIST A FRIO CAPAC 50T/H (CP) INCL EQUIPE DE OPERACAO</v>
          </cell>
          <cell r="C679" t="str">
            <v>H</v>
          </cell>
          <cell r="D679">
            <v>364.15</v>
          </cell>
        </row>
        <row r="680">
          <cell r="A680">
            <v>73337</v>
          </cell>
          <cell r="B680" t="str">
            <v>CUSTO HORARIO COM DEPRECIACAO E JUROS - MARTELETE OU ROMPEDOR ATLAS COPCO - TEX 31</v>
          </cell>
          <cell r="C680" t="str">
            <v>H</v>
          </cell>
          <cell r="D680">
            <v>1.88</v>
          </cell>
        </row>
        <row r="681">
          <cell r="A681">
            <v>73339</v>
          </cell>
          <cell r="B681" t="str">
            <v>TRATOR DE PNEUS MOTOR DIESEL 61CV (CI) INCL OPERADOR</v>
          </cell>
          <cell r="C681" t="str">
            <v>H</v>
          </cell>
          <cell r="D681">
            <v>27.68</v>
          </cell>
        </row>
        <row r="682">
          <cell r="A682">
            <v>73340</v>
          </cell>
          <cell r="B682" t="str">
            <v>CAMINHÃO TOCO, PBT 14.300 KG, CARGA ÚTIL MÁX. 9.710 KG, DIST. ENTRE EIXOS 3,56 M, POTÊNCIA 185 CV, INCLUSIVE CARROCERIA FIXA ABERTA DE MADEIRA P/ TRANSPORTE GERAL DE CARGA SECA, DIMEN. APROX. 2,50 X 6,50 X 0,50 M - MATERIAIS NA OPERAÇÃO. AF_06/2014</v>
          </cell>
          <cell r="C682" t="str">
            <v>H</v>
          </cell>
          <cell r="D682">
            <v>63.09</v>
          </cell>
        </row>
        <row r="683">
          <cell r="A683">
            <v>73343</v>
          </cell>
          <cell r="B683" t="str">
            <v>VIBRADOR DE IMERSAO MOTOR GAS 3,5CV TUBO DE 48X480MM (CI) C/MANGOTE   DE 5M COMP -EXCL OPERADOR</v>
          </cell>
          <cell r="C683" t="str">
            <v>H</v>
          </cell>
          <cell r="D683">
            <v>0.52</v>
          </cell>
        </row>
        <row r="684">
          <cell r="A684">
            <v>73353</v>
          </cell>
          <cell r="B684" t="str">
            <v>COMPACTADOR DE PNEUS AUTO-PROPULSOR DIESEL 76HP C/7 PNEUS-CI- PESO    5,5/20T INCL OPERADOR</v>
          </cell>
          <cell r="C684" t="str">
            <v>H</v>
          </cell>
          <cell r="D684">
            <v>52.98</v>
          </cell>
        </row>
        <row r="685">
          <cell r="A685">
            <v>73354</v>
          </cell>
          <cell r="B685" t="str">
            <v>MAQUINA DE JUNTAS GAS 8,25CV PART MANUAL (CI) INCL OPERADOR</v>
          </cell>
          <cell r="C685" t="str">
            <v>H</v>
          </cell>
          <cell r="D685">
            <v>20.13</v>
          </cell>
        </row>
        <row r="686">
          <cell r="A686">
            <v>73367</v>
          </cell>
          <cell r="B686" t="str">
            <v>ROMPEDOR PNEUNATICO 32,6KG CONSUMO AR 38,8L (CI) S/OPERADOR PONTEIRA  E MANGUEIRA - FREQUENCIA DE IMPACTOS 1110 IMP/MIN</v>
          </cell>
          <cell r="C686" t="str">
            <v>H</v>
          </cell>
          <cell r="D686">
            <v>1.98</v>
          </cell>
        </row>
        <row r="687">
          <cell r="A687">
            <v>73373</v>
          </cell>
          <cell r="B687" t="str">
            <v>CUSTO HORARIO C/ MATERIAIS NA OPERACAO - GUINDASTE AUTOPROPELIDO MADAL- MD 10A 45 HP</v>
          </cell>
          <cell r="C687" t="str">
            <v>H</v>
          </cell>
          <cell r="D687">
            <v>25.02</v>
          </cell>
        </row>
        <row r="688">
          <cell r="A688">
            <v>73374</v>
          </cell>
          <cell r="B688" t="str">
            <v>USINA PRE-MISTURADORA DE SOLOS CAPAC 350/600T/H (CF) INCL EQUIPE      DE OPERACAO</v>
          </cell>
          <cell r="C688" t="str">
            <v>H</v>
          </cell>
          <cell r="D688">
            <v>217.19</v>
          </cell>
        </row>
        <row r="689">
          <cell r="A689">
            <v>73378</v>
          </cell>
          <cell r="B689" t="str">
            <v>ROMPEDOR PNEUMATICO 32,6KG CONSUMO AR 38,8L (CP) S/OPERADOR PONTEIRA  E MANGUEIRA-FREQUENCIA DE IMPACTO DE 1110 IMP/MIN</v>
          </cell>
          <cell r="C689" t="str">
            <v>H</v>
          </cell>
          <cell r="D689">
            <v>2.74</v>
          </cell>
        </row>
        <row r="690">
          <cell r="A690">
            <v>73390</v>
          </cell>
          <cell r="B690" t="str">
            <v>COMPACTADOR DE PNEUS AUTO-PROPULSOR DIESEL 76HP C/7 PNEUS-CP -PESO    5,5/20T INCL OPERADOR</v>
          </cell>
          <cell r="C690" t="str">
            <v>H</v>
          </cell>
          <cell r="D690">
            <v>103.67</v>
          </cell>
        </row>
        <row r="691">
          <cell r="A691">
            <v>73399</v>
          </cell>
          <cell r="B691" t="str">
            <v>DEPRECIAO E JUROS - MAQUINA DE DEMARCAR FAIXAS AUTOPROP.</v>
          </cell>
          <cell r="C691" t="str">
            <v>H</v>
          </cell>
          <cell r="D691">
            <v>77.41</v>
          </cell>
        </row>
        <row r="692">
          <cell r="A692">
            <v>73402</v>
          </cell>
          <cell r="B692" t="str">
            <v>USINA PRE-MISTURADORA DE SOLOS CAPAC 350/600T/H (CP) INCL EQUIPE      DE OPERACAO</v>
          </cell>
          <cell r="C692" t="str">
            <v>H</v>
          </cell>
          <cell r="D692">
            <v>310.99</v>
          </cell>
        </row>
        <row r="693">
          <cell r="A693">
            <v>73405</v>
          </cell>
          <cell r="B693" t="str">
            <v>CUSTO HORARIO PRODUTIVO DIURNO-RETRO-ESCAVADEIRA SOBRE RODAS - CASE   580 H - 74 HP</v>
          </cell>
          <cell r="C693" t="str">
            <v>CHP</v>
          </cell>
          <cell r="D693">
            <v>103.71</v>
          </cell>
        </row>
        <row r="694">
          <cell r="A694">
            <v>73425</v>
          </cell>
          <cell r="B694" t="str">
            <v>CUSTO HORARIO COM DEPRECIACAO E JUROS - TRATOR DE ESTEIRAS CATERPILLARD6D PS - 163 6A - 140 HP</v>
          </cell>
          <cell r="C694" t="str">
            <v>H</v>
          </cell>
          <cell r="D694">
            <v>47.84</v>
          </cell>
        </row>
        <row r="695">
          <cell r="A695">
            <v>73428</v>
          </cell>
          <cell r="B695" t="str">
            <v>CUSTO HORARIO PRODUTIVO DIURNO - MARTELETE OU ROMPEDOR ATLAS COPCO -  TEX 31</v>
          </cell>
          <cell r="C695" t="str">
            <v>CHP</v>
          </cell>
          <cell r="D695">
            <v>19.07</v>
          </cell>
        </row>
        <row r="696">
          <cell r="A696">
            <v>73432</v>
          </cell>
          <cell r="B696" t="str">
            <v>CHP - BETONEIRA CAPAC. 320 L, MOTOR DIESEL 6 HP, ALFA 320 OU SIMILAR</v>
          </cell>
          <cell r="C696" t="str">
            <v>H</v>
          </cell>
          <cell r="D696">
            <v>21.78</v>
          </cell>
        </row>
        <row r="697">
          <cell r="A697">
            <v>73434</v>
          </cell>
          <cell r="B697" t="str">
            <v>CUSTO HORARIO COM MANUTENCAO - TRATOR DE ESTEIRAS CATERPILLAR         D6D PS - 163 6A - 140 HP</v>
          </cell>
          <cell r="C697" t="str">
            <v>H</v>
          </cell>
          <cell r="D697">
            <v>27</v>
          </cell>
        </row>
        <row r="698">
          <cell r="A698">
            <v>73435</v>
          </cell>
          <cell r="B698" t="str">
            <v>MANUTENCAO - MAQUINA DE DEMARCAR FAIXAS AUTOPROP.</v>
          </cell>
          <cell r="C698" t="str">
            <v>H</v>
          </cell>
          <cell r="D698">
            <v>53.06</v>
          </cell>
        </row>
        <row r="699">
          <cell r="A699">
            <v>73437</v>
          </cell>
          <cell r="B699" t="str">
            <v>SERRA CIRCULAR MAKITA 5900B 7` 2,3HP - CHP</v>
          </cell>
          <cell r="C699" t="str">
            <v>H</v>
          </cell>
          <cell r="D699">
            <v>22.75</v>
          </cell>
        </row>
        <row r="700">
          <cell r="A700">
            <v>73440</v>
          </cell>
          <cell r="B700" t="str">
            <v>USINA DOSADOR/MISTURADOR AGREG CONCR C/SILO CIM P/50T (CI) INCL       MAO-DE-OBRA P/ALIMENTACAO E OPERACAO DA CENTRAL</v>
          </cell>
          <cell r="C700" t="str">
            <v>H</v>
          </cell>
          <cell r="D700">
            <v>226.13</v>
          </cell>
        </row>
        <row r="701">
          <cell r="A701">
            <v>73441</v>
          </cell>
          <cell r="B701" t="str">
            <v>USINA DOSADORA/MIST AGREG CONCR C/SILO CIM P/50T (CP) INCL MAO-DE-OBRAP/ALIMENTACAO E OPER</v>
          </cell>
          <cell r="C701" t="str">
            <v>H</v>
          </cell>
          <cell r="D701">
            <v>281.77</v>
          </cell>
        </row>
        <row r="702">
          <cell r="A702">
            <v>73445</v>
          </cell>
          <cell r="B702" t="str">
            <v>CAIACAO INT OU EXT SOBRE REVESTIMENTO LISO C/ADOCAO DE FIXADOR COM    COM DUAS DEMAOS</v>
          </cell>
          <cell r="C702" t="str">
            <v>M2</v>
          </cell>
          <cell r="D702">
            <v>9.19</v>
          </cell>
        </row>
        <row r="703">
          <cell r="A703">
            <v>73447</v>
          </cell>
          <cell r="B703" t="str">
            <v>ESCAVACAO MANUAL DE VALAS EM TERRA COMPACTA, PROF. 2 M &lt; H &lt;= 3 M</v>
          </cell>
          <cell r="C703" t="str">
            <v>M3</v>
          </cell>
          <cell r="D703">
            <v>60.93</v>
          </cell>
        </row>
        <row r="704">
          <cell r="A704">
            <v>73450</v>
          </cell>
          <cell r="B704" t="str">
            <v>CUSTO HORARIO IMPRODUTIVO DIURNO - MARTELETE OU ROMPEDOR ATLAS COPCO - TEX 31</v>
          </cell>
          <cell r="C704" t="str">
            <v>CHI</v>
          </cell>
          <cell r="D704">
            <v>16.579999999999998</v>
          </cell>
        </row>
        <row r="705">
          <cell r="A705">
            <v>73458</v>
          </cell>
          <cell r="B705" t="str">
            <v>CUSTO HORARIO COM MATERIAIS NA OPERACAO - TRATOR DE ESTEIRAS          CATERPILLAR D6D PS - 163 6A - 140  HP</v>
          </cell>
          <cell r="C705" t="str">
            <v>H</v>
          </cell>
          <cell r="D705">
            <v>77.86</v>
          </cell>
        </row>
        <row r="706">
          <cell r="A706">
            <v>73459</v>
          </cell>
          <cell r="B706" t="str">
            <v>CUSTOS C/MATERIAL OPERCAO -MAQUINA DE DEMARCAR FAIXAS AUTO</v>
          </cell>
          <cell r="C706" t="str">
            <v>H</v>
          </cell>
          <cell r="D706">
            <v>16.68</v>
          </cell>
        </row>
        <row r="707">
          <cell r="A707">
            <v>73478</v>
          </cell>
          <cell r="B707" t="str">
            <v>MAQUINA DE JUNTAS GAS 8,25CV PART MANUAL (CP) INCL OPERADOR</v>
          </cell>
          <cell r="C707" t="str">
            <v>H</v>
          </cell>
          <cell r="D707">
            <v>193.24</v>
          </cell>
        </row>
        <row r="708">
          <cell r="A708">
            <v>73481</v>
          </cell>
          <cell r="B708" t="str">
            <v>ESCAVACAO MANUAL DE VALAS EM TERRA COMPACTA, PROF. DE 0 M &lt; H &lt;= 1 M</v>
          </cell>
          <cell r="C708" t="str">
            <v>M3</v>
          </cell>
          <cell r="D708">
            <v>45.03</v>
          </cell>
        </row>
        <row r="709">
          <cell r="A709">
            <v>73487</v>
          </cell>
          <cell r="B709" t="str">
            <v>SERRA CIRCULAR MAKITA 5900B 7` 2,3HP - CHI</v>
          </cell>
          <cell r="C709" t="str">
            <v>H</v>
          </cell>
          <cell r="D709">
            <v>19.850000000000001</v>
          </cell>
        </row>
        <row r="710">
          <cell r="A710">
            <v>73491</v>
          </cell>
          <cell r="B710" t="str">
            <v>MAQUINA POLIDORA 4HP 12A 220V EXCL ESMERIL E OPERADOR (CP)</v>
          </cell>
          <cell r="C710" t="str">
            <v>H</v>
          </cell>
          <cell r="D710">
            <v>3.96</v>
          </cell>
        </row>
        <row r="711">
          <cell r="A711">
            <v>73495</v>
          </cell>
          <cell r="B711" t="str">
            <v>TRATOR ESTEIRAS DIESEL APROX 335CV C/LAMINA 5000KG (CP) INCL OPERADOR</v>
          </cell>
          <cell r="C711" t="str">
            <v>H</v>
          </cell>
          <cell r="D711">
            <v>557.34</v>
          </cell>
        </row>
        <row r="712">
          <cell r="A712">
            <v>73496</v>
          </cell>
          <cell r="B712" t="str">
            <v>SOCADOR PNEUMATICO 18,5KG CONSUMO AR 0,82M3/M (CP) INCL OPERADOR</v>
          </cell>
          <cell r="C712" t="str">
            <v>H</v>
          </cell>
          <cell r="D712">
            <v>3.81</v>
          </cell>
        </row>
        <row r="713">
          <cell r="A713">
            <v>73529</v>
          </cell>
          <cell r="B713" t="str">
            <v>INSTALACAO DE AQUECIMENTO E ARMAZENAMENTO DE ASFALTO (CP) EM 2 TANQUESDE 30000L CADA - INCL OPERADOR</v>
          </cell>
          <cell r="C713" t="str">
            <v>H</v>
          </cell>
          <cell r="D713">
            <v>86.61</v>
          </cell>
        </row>
        <row r="714">
          <cell r="A714">
            <v>73532</v>
          </cell>
          <cell r="B714" t="str">
            <v>CUSTO HORARIO PRODUTIVO - TALHA MANUAL</v>
          </cell>
          <cell r="C714" t="str">
            <v>CHP</v>
          </cell>
          <cell r="D714">
            <v>0.51</v>
          </cell>
        </row>
        <row r="715">
          <cell r="A715">
            <v>73534</v>
          </cell>
          <cell r="B715" t="str">
            <v>CUSTO HORARIO IMPRODUTIVO DIURNO-RETRO-ESCAVADEIRA SOBRE RODAS - CASE 580 H - 74 HP</v>
          </cell>
          <cell r="C715" t="str">
            <v>CHI</v>
          </cell>
          <cell r="D715">
            <v>43.65</v>
          </cell>
        </row>
        <row r="716">
          <cell r="A716">
            <v>73553</v>
          </cell>
          <cell r="B716" t="str">
            <v>MAQUINA DE PINTAR FAIXA CONSMAQ FX24 14HP - CHP</v>
          </cell>
          <cell r="C716" t="str">
            <v>H</v>
          </cell>
          <cell r="D716">
            <v>225.71</v>
          </cell>
        </row>
        <row r="717">
          <cell r="A717">
            <v>73557</v>
          </cell>
          <cell r="B717" t="str">
            <v>MAQUINA POLIDORA 4HP 12AMP 220V EXCL ESMERIL E OPERADOR (CI)</v>
          </cell>
          <cell r="C717" t="str">
            <v>H</v>
          </cell>
          <cell r="D717">
            <v>2.02</v>
          </cell>
        </row>
        <row r="718">
          <cell r="A718">
            <v>73558</v>
          </cell>
          <cell r="B718" t="str">
            <v>LOCAÇÃO DE EXTRUSORA DE GUIAS E SARJETAS SEM FORMAS, MOTOR DIESEL DE 14CV, EXCLUSIVE OPERADOR (CI)</v>
          </cell>
          <cell r="C718" t="str">
            <v>H</v>
          </cell>
          <cell r="D718">
            <v>5.68</v>
          </cell>
        </row>
        <row r="719">
          <cell r="A719">
            <v>73559</v>
          </cell>
          <cell r="B719" t="str">
            <v>USINA PRE-MISTURADORA DE SOLOS CAPAC 350/600T/H (CI) INCL EQUIPE      DE OPERACAO</v>
          </cell>
          <cell r="C719" t="str">
            <v>H</v>
          </cell>
          <cell r="D719">
            <v>206.77</v>
          </cell>
        </row>
        <row r="720">
          <cell r="A720">
            <v>73560</v>
          </cell>
          <cell r="B720" t="str">
            <v>SOCADOR PNEUMATICO 18.5KG CONSUMO AR 0,82M3/M (CI) INCL OPERADOR</v>
          </cell>
          <cell r="C720" t="str">
            <v>H</v>
          </cell>
          <cell r="D720">
            <v>2.94</v>
          </cell>
        </row>
        <row r="721">
          <cell r="A721">
            <v>73563</v>
          </cell>
          <cell r="B721" t="str">
            <v>TRATOR ESTEIRAS DIESEL APROX 335CV C/LAMINA 5000KG (CI) INCL OPERADOR</v>
          </cell>
          <cell r="C721" t="str">
            <v>H</v>
          </cell>
          <cell r="D721">
            <v>224.24</v>
          </cell>
        </row>
        <row r="722">
          <cell r="A722" t="str">
            <v>74035/1</v>
          </cell>
          <cell r="B722" t="str">
            <v>CARREGADOR FRONTAL (PA CARREGADEIRA) SOBRE RODAS 105HP CAPACIDADE DA CAÇAMBA 1,4 A 1,7M3 - CHP - INCLUSIVE OPERADOR</v>
          </cell>
          <cell r="C722" t="str">
            <v>H</v>
          </cell>
          <cell r="D722">
            <v>140.27000000000001</v>
          </cell>
        </row>
        <row r="723">
          <cell r="A723" t="str">
            <v>74036/1</v>
          </cell>
          <cell r="B723" t="str">
            <v>TRATOR DE ESTEIRAS, 153HP - CHI - INCLUSIVE OPERADOR</v>
          </cell>
          <cell r="C723" t="str">
            <v>H</v>
          </cell>
          <cell r="D723">
            <v>81.7</v>
          </cell>
        </row>
        <row r="724">
          <cell r="A724" t="str">
            <v>74036/2</v>
          </cell>
          <cell r="B724" t="str">
            <v>TRATOR ESTEIRAS DIESEL 140CV - CHP - INCLUSIVE OPERADOR</v>
          </cell>
          <cell r="C724" t="str">
            <v>H</v>
          </cell>
          <cell r="D724">
            <v>203.17</v>
          </cell>
        </row>
        <row r="725">
          <cell r="A725" t="str">
            <v>74040/2</v>
          </cell>
          <cell r="B725" t="str">
            <v>SOQUETE COMPACTADOR 72KG, GASOLINA, 3HP, (CHI), EXCLUSIVE OPERADOR.</v>
          </cell>
          <cell r="C725" t="str">
            <v>H</v>
          </cell>
          <cell r="D725">
            <v>3.38</v>
          </cell>
        </row>
        <row r="726">
          <cell r="A726">
            <v>83361</v>
          </cell>
          <cell r="B726" t="str">
            <v>ESPARGIDOR DE ASFALTO PRESSURIZADO, TANQUE 6 M3 COM ISOLAÇÃO TÉRMICA, AQUECIDO COM 2 MAÇARICOS, COM BARRA ESPARGIDORA 3,60 M, MONTADO SOBRE CAMINHÃO  TOCO, PBT 14.300 KG, POTÊNCIA 185 CV - MANUTENÇÃO. AF_08/2015</v>
          </cell>
          <cell r="C726" t="str">
            <v>H</v>
          </cell>
          <cell r="D726">
            <v>20.75</v>
          </cell>
        </row>
        <row r="727">
          <cell r="A727">
            <v>83758</v>
          </cell>
          <cell r="B727" t="str">
            <v>CUSTOS COMBUSTIVEL+MATERIAL NA OPERACAO DE GUINDASTE MADAL MD-10A</v>
          </cell>
          <cell r="C727" t="str">
            <v>H</v>
          </cell>
          <cell r="D727">
            <v>49.96</v>
          </cell>
        </row>
        <row r="728">
          <cell r="A728">
            <v>83761</v>
          </cell>
          <cell r="B728" t="str">
            <v>GRUPO DE SOLDAGEM COM GERADOR A DIESEL 60 CV PARA SOLDA ELÉTRICA, SOBRE 04 RODAS, COM MOTOR 4 CILINDROS 600 A - DEPRECIAÇÃO. AF_02/2016</v>
          </cell>
          <cell r="C728" t="str">
            <v>H</v>
          </cell>
          <cell r="D728">
            <v>6.09</v>
          </cell>
        </row>
        <row r="729">
          <cell r="A729">
            <v>83762</v>
          </cell>
          <cell r="B729" t="str">
            <v>GRUPO DE SOLDAGEM COM GERADOR A DIESEL 60 CV PARA SOLDA ELÉTRICA, SOBRE 04 RODAS, COM MOTOR 4 CILINDROS 600 A - MANUTENÇÃO. AF_02/2016</v>
          </cell>
          <cell r="C729" t="str">
            <v>H</v>
          </cell>
          <cell r="D729">
            <v>4.01</v>
          </cell>
        </row>
        <row r="730">
          <cell r="A730">
            <v>83763</v>
          </cell>
          <cell r="B730" t="str">
            <v>GRUPO DE SOLDAGEM COM GERADOR A DIESEL 60 CV PARA SOLDA ELÉTRICA, SOBRE 04 RODAS, COM MOTOR 4 CILINDROS 600 A - MATERIAIS NA OPERAÇÃO. AF_02/2016</v>
          </cell>
          <cell r="C730" t="str">
            <v>H</v>
          </cell>
          <cell r="D730">
            <v>30.03</v>
          </cell>
        </row>
        <row r="731">
          <cell r="A731">
            <v>83764</v>
          </cell>
          <cell r="B731" t="str">
            <v>GRUPO DE SOLDAGEM COM GERADOR A DIESEL 60 CV PARA SOLDA ELÉTRICA, SOBRE 04 RODAS, COM MOTOR 4 CILINDROS 600 A - JUROS. AF_02/2016</v>
          </cell>
          <cell r="C731" t="str">
            <v>H</v>
          </cell>
          <cell r="D731">
            <v>1.53</v>
          </cell>
        </row>
        <row r="732">
          <cell r="A732">
            <v>84000</v>
          </cell>
          <cell r="B732" t="str">
            <v>SOQUETE COMPACTADOR 72KG GASOLINA, 3HP (CHP) EXCLUSIVE OPERADOR.</v>
          </cell>
          <cell r="C732" t="str">
            <v>H</v>
          </cell>
          <cell r="D732">
            <v>8.32</v>
          </cell>
        </row>
        <row r="733">
          <cell r="A733">
            <v>84140</v>
          </cell>
          <cell r="B733" t="str">
            <v>CUSTOS C/ MAO DE OBRA NA OPERACAO - USINA DE ASFALTO A FRIO ALMEIDA PMF-35 DPD CAP 60/80 T/H - 30 HP (ELETRICA)</v>
          </cell>
          <cell r="C733" t="str">
            <v>H</v>
          </cell>
          <cell r="D733">
            <v>47.99</v>
          </cell>
        </row>
        <row r="734">
          <cell r="A734">
            <v>84155</v>
          </cell>
          <cell r="B734" t="str">
            <v>DESEMPENADEIRA ELETR 2 CV 4 POLOS 220/380V COMPACTADORA E DENSADORA P/ ACAB PISO CONCRETO - EXCL OPERADOR (CP)</v>
          </cell>
          <cell r="C734" t="str">
            <v>H</v>
          </cell>
          <cell r="D734">
            <v>1.61</v>
          </cell>
        </row>
        <row r="735">
          <cell r="A735">
            <v>84156</v>
          </cell>
          <cell r="B735" t="str">
            <v>REGUA VIBRATORIA DUPLA GASOLINA 3/4CV A 3600RPM DE FREQUENCIA - EXCLUSIVE OPERADOR (CP)</v>
          </cell>
          <cell r="C735" t="str">
            <v>H</v>
          </cell>
          <cell r="D735">
            <v>8.5</v>
          </cell>
        </row>
        <row r="736">
          <cell r="A736">
            <v>84157</v>
          </cell>
          <cell r="B736" t="str">
            <v>DESEMPENADEIRA ELETR MOTOR 2CV 4 POLOS 220/380V COMPACTADORA E ADENSADORA PARA PISO ACABADO DE CONCRETO - EXCLUSIVE OPERADOR (CI)</v>
          </cell>
          <cell r="C736" t="str">
            <v>H</v>
          </cell>
          <cell r="D736">
            <v>0.76</v>
          </cell>
        </row>
        <row r="737">
          <cell r="A737">
            <v>84160</v>
          </cell>
          <cell r="B737" t="str">
            <v>REGUA VIBRADORA DUPLA GASOLINA 3/4 CV A 3600 RPM FREQUENCIA - EXCLUSIVE OPERADOR (CI)</v>
          </cell>
          <cell r="C737" t="str">
            <v>H</v>
          </cell>
          <cell r="D737">
            <v>1.84</v>
          </cell>
        </row>
        <row r="738">
          <cell r="A738">
            <v>87026</v>
          </cell>
          <cell r="B738" t="str">
            <v>GRADE DE DISCO REBOCÁVEL COM 20 DISCOS 24" X 6 MM COM PNEUS PARA TRANSPORTE - JUROS. AF_06/2014</v>
          </cell>
          <cell r="C738" t="str">
            <v>H</v>
          </cell>
          <cell r="D738">
            <v>0.76</v>
          </cell>
        </row>
        <row r="739">
          <cell r="A739">
            <v>87441</v>
          </cell>
          <cell r="B739" t="str">
            <v>BETONEIRA CAPACIDADE NOMINAL 400 L, CAPACIDADE DE MISTURA 310 L, MOTOR A DIESEL POTÊNCIA 5,0 HP, SEM CARREGADOR - DEPRECIAÇÃO. AF_06/2014</v>
          </cell>
          <cell r="C739" t="str">
            <v>H</v>
          </cell>
          <cell r="D739">
            <v>0.35</v>
          </cell>
        </row>
        <row r="740">
          <cell r="A740">
            <v>87442</v>
          </cell>
          <cell r="B740" t="str">
            <v>BETONEIRA CAPACIDADE NOMINAL 400 L, CAPACIDADE DE MISTURA 310 L, MOTOR A DIESEL POTÊNCIA 5,0 HP, SEM CARREGADOR - JUROS. AF_06/2014</v>
          </cell>
          <cell r="C740" t="str">
            <v>H</v>
          </cell>
          <cell r="D740">
            <v>0.08</v>
          </cell>
        </row>
        <row r="741">
          <cell r="A741">
            <v>87443</v>
          </cell>
          <cell r="B741" t="str">
            <v>BETONEIRA CAPACIDADE NOMINAL 400 L, CAPACIDADE DE MISTURA 310 L, MOTOR A DIESEL POTÊNCIA 5,0 HP, SEM CARREGADOR - MANUTENÇÃO. AF_06/2014</v>
          </cell>
          <cell r="C741" t="str">
            <v>H</v>
          </cell>
          <cell r="D741">
            <v>0.28999999999999998</v>
          </cell>
        </row>
        <row r="742">
          <cell r="A742">
            <v>87444</v>
          </cell>
          <cell r="B742" t="str">
            <v>BETONEIRA CAPACIDADE NOMINAL 400 L, CAPACIDADE DE MISTURA 310 L, MOTOR A DIESEL POTÊNCIA 5,0 HP, SEM CARREGADOR - MATERIAIS NA OPERAÇÃO. AF_06/2014</v>
          </cell>
          <cell r="C742" t="str">
            <v>H</v>
          </cell>
          <cell r="D742">
            <v>2.31</v>
          </cell>
        </row>
        <row r="743">
          <cell r="A743">
            <v>88387</v>
          </cell>
          <cell r="B743" t="str">
            <v>MISTURADOR DE ARGAMASSA, EIXO HORIZONTAL, CAPACIDADE DE MISTURA 300 KG, MOTOR ELÉTRICO POTÊNCIA 5 CV - DEPRECIAÇÃO. AF_06/2014</v>
          </cell>
          <cell r="C743" t="str">
            <v>H</v>
          </cell>
          <cell r="D743">
            <v>0.68</v>
          </cell>
        </row>
        <row r="744">
          <cell r="A744">
            <v>88389</v>
          </cell>
          <cell r="B744" t="str">
            <v>MISTURADOR DE ARGAMASSA, EIXO HORIZONTAL, CAPACIDADE DE MISTURA 300 KG, MOTOR ELÉTRICO POTÊNCIA 5 CV - JUROS. AF_06/2014</v>
          </cell>
          <cell r="C744" t="str">
            <v>H</v>
          </cell>
          <cell r="D744">
            <v>0.15</v>
          </cell>
        </row>
        <row r="745">
          <cell r="A745">
            <v>88390</v>
          </cell>
          <cell r="B745" t="str">
            <v>MISTURADOR DE ARGAMASSA, EIXO HORIZONTAL, CAPACIDADE DE MISTURA 300 KG, MOTOR ELÉTRICO POTÊNCIA 5 CV - MANUTENÇÃO. AF_06/2014</v>
          </cell>
          <cell r="C745" t="str">
            <v>H</v>
          </cell>
          <cell r="D745">
            <v>0.56000000000000005</v>
          </cell>
        </row>
        <row r="746">
          <cell r="A746">
            <v>88391</v>
          </cell>
          <cell r="B746" t="str">
            <v>MISTURADOR DE ARGAMASSA, EIXO HORIZONTAL, CAPACIDADE DE MISTURA 300 KG, MOTOR ELÉTRICO POTÊNCIA 5 CV - MATERIAIS NA OPERAÇÃO. AF_06/2014</v>
          </cell>
          <cell r="C746" t="str">
            <v>H</v>
          </cell>
          <cell r="D746">
            <v>0.94</v>
          </cell>
        </row>
        <row r="747">
          <cell r="A747">
            <v>88394</v>
          </cell>
          <cell r="B747" t="str">
            <v>MISTURADOR DE ARGAMASSA, EIXO HORIZONTAL, CAPACIDADE DE MISTURA 600 KG, MOTOR ELÉTRICO POTÊNCIA 7,5 CV - DEPRECIAÇÃO. AF_06/2014</v>
          </cell>
          <cell r="C747" t="str">
            <v>H</v>
          </cell>
          <cell r="D747">
            <v>0.8</v>
          </cell>
        </row>
        <row r="748">
          <cell r="A748">
            <v>88395</v>
          </cell>
          <cell r="B748" t="str">
            <v>MISTURADOR DE ARGAMASSA, EIXO HORIZONTAL, CAPACIDADE DE MISTURA 600 KG, MOTOR ELÉTRICO POTÊNCIA 7,5 CV - JUROS. AF_06/2014</v>
          </cell>
          <cell r="C748" t="str">
            <v>H</v>
          </cell>
          <cell r="D748">
            <v>0.18</v>
          </cell>
        </row>
        <row r="749">
          <cell r="A749">
            <v>88396</v>
          </cell>
          <cell r="B749" t="str">
            <v>MISTURADOR DE ARGAMASSA, EIXO HORIZONTAL, CAPACIDADE DE MISTURA 600 KG, MOTOR ELÉTRICO POTÊNCIA 7,5 CV - MANUTENÇÃO. AF_06/2014</v>
          </cell>
          <cell r="C749" t="str">
            <v>H</v>
          </cell>
          <cell r="D749">
            <v>0.67</v>
          </cell>
        </row>
        <row r="750">
          <cell r="A750">
            <v>88397</v>
          </cell>
          <cell r="B750" t="str">
            <v>MISTURADOR DE ARGAMASSA, EIXO HORIZONTAL, CAPACIDADE DE MISTURA 600 KG, MOTOR ELÉTRICO POTÊNCIA 7,5 CV - MATERIAIS NA OPERAÇÃO. AF_06/2014</v>
          </cell>
          <cell r="C750" t="str">
            <v>H</v>
          </cell>
          <cell r="D750">
            <v>1.4</v>
          </cell>
        </row>
        <row r="751">
          <cell r="A751">
            <v>88400</v>
          </cell>
          <cell r="B751" t="str">
            <v>MISTURADOR DE ARGAMASSA, EIXO HORIZONTAL, CAPACIDADE DE MISTURA 160 KG, MOTOR ELÉTRICO POTÊNCIA 3 CV - DEPRECIAÇÃO. AF_06/2014</v>
          </cell>
          <cell r="C751" t="str">
            <v>H</v>
          </cell>
          <cell r="D751">
            <v>0.64</v>
          </cell>
        </row>
        <row r="752">
          <cell r="A752">
            <v>88401</v>
          </cell>
          <cell r="B752" t="str">
            <v>MISTURADOR DE ARGAMASSA, EIXO HORIZONTAL, CAPACIDADE DE MISTURA 160 KG, MOTOR ELÉTRICO POTÊNCIA 3 CV - JUROS. AF_06/2014</v>
          </cell>
          <cell r="C752" t="str">
            <v>H</v>
          </cell>
          <cell r="D752">
            <v>0.15</v>
          </cell>
        </row>
        <row r="753">
          <cell r="A753">
            <v>88402</v>
          </cell>
          <cell r="B753" t="str">
            <v>MISTURADOR DE ARGAMASSA, EIXO HORIZONTAL, CAPACIDADE DE MISTURA 160 KG, MOTOR ELÉTRICO POTÊNCIA 3 CV - MANUTENÇÃO. AF_06/2014</v>
          </cell>
          <cell r="C753" t="str">
            <v>H</v>
          </cell>
          <cell r="D753">
            <v>0.53</v>
          </cell>
        </row>
        <row r="754">
          <cell r="A754">
            <v>88403</v>
          </cell>
          <cell r="B754" t="str">
            <v>MISTURADOR DE ARGAMASSA, EIXO HORIZONTAL, CAPACIDADE DE MISTURA 160 KG, MOTOR ELÉTRICO POTÊNCIA 3 CV - MATERIAIS NA OPERAÇÃO. AF_06/2014</v>
          </cell>
          <cell r="C754" t="str">
            <v>H</v>
          </cell>
          <cell r="D754">
            <v>0.56000000000000005</v>
          </cell>
        </row>
        <row r="755">
          <cell r="A755">
            <v>88419</v>
          </cell>
          <cell r="B755" t="str">
            <v>PROJETOR DE ARGAMASSA, CAPACIDADE DE PROJEÇÃO 1,5 M3/H, ALCANCE DE 30 ATÉ 60 M, MOTOR ELÉTRICO POTÊNCIA 7,5 HP - DEPRECIAÇÃO. AF_06/2014</v>
          </cell>
          <cell r="C755" t="str">
            <v>H</v>
          </cell>
          <cell r="D755">
            <v>4.18</v>
          </cell>
        </row>
        <row r="756">
          <cell r="A756">
            <v>88422</v>
          </cell>
          <cell r="B756" t="str">
            <v>PROJETOR DE ARGAMASSA, CAPACIDADE DE PROJEÇÃO 1,5 M3/H, ALCANCE DE 30 ATÉ 60 M, MOTOR ELÉTRICO POTÊNCIA 7,5 HP - JUROS. AF_06/2014</v>
          </cell>
          <cell r="C756" t="str">
            <v>H</v>
          </cell>
          <cell r="D756">
            <v>0.97</v>
          </cell>
        </row>
        <row r="757">
          <cell r="A757">
            <v>88425</v>
          </cell>
          <cell r="B757" t="str">
            <v>PROJETOR DE ARGAMASSA, CAPACIDADE DE PROJEÇÃO 1,5 M3/H, ALCANCE DE 30 ATÉ 60 M, MOTOR ELÉTRICO POTÊNCIA 7,5 HP - MANUTENÇÃO. AF_06/2014</v>
          </cell>
          <cell r="C757" t="str">
            <v>H</v>
          </cell>
          <cell r="D757">
            <v>3.48</v>
          </cell>
        </row>
        <row r="758">
          <cell r="A758">
            <v>88427</v>
          </cell>
          <cell r="B758" t="str">
            <v>PROJETOR DE ARGAMASSA, CAPACIDADE DE PROJEÇÃO 1,5 M3/H, ALCANCE DE 30 ATÉ 60 M, MOTOR ELÉTRICO POTÊNCIA 7,5 HP - MATERIAIS NA OPERAÇÃO. AF_06/2014</v>
          </cell>
          <cell r="C758" t="str">
            <v>H</v>
          </cell>
          <cell r="D758">
            <v>1.43</v>
          </cell>
        </row>
        <row r="759">
          <cell r="A759">
            <v>88434</v>
          </cell>
          <cell r="B759" t="str">
            <v>PROJETOR DE ARGAMASSA, CAPACIDADE DE PROJEÇÃO 2 M3/H, ALCANCE ATÉ 50 M, MOTOR ELÉTRICO POTÊNCIA 7,5 HP - DEPRECIAÇÃO. AF_06/2014</v>
          </cell>
          <cell r="C759" t="str">
            <v>H</v>
          </cell>
          <cell r="D759">
            <v>5.54</v>
          </cell>
        </row>
        <row r="760">
          <cell r="A760">
            <v>88435</v>
          </cell>
          <cell r="B760" t="str">
            <v>PROJETOR DE ARGAMASSA, CAPACIDADE DE PROJEÇÃO 2 M3/H, ALCANCE ATÉ 50 M, MOTOR ELÉTRICO POTÊNCIA 7,5 HP - JUROS. AF_06/2014</v>
          </cell>
          <cell r="C760" t="str">
            <v>H</v>
          </cell>
          <cell r="D760">
            <v>1.29</v>
          </cell>
        </row>
        <row r="761">
          <cell r="A761">
            <v>88436</v>
          </cell>
          <cell r="B761" t="str">
            <v>PROJETOR DE ARGAMASSA, CAPACIDADE DE PROJEÇÃO 2 M3/H, ALCANCE ATÉ 50 M, MOTOR ELÉTRICO POTÊNCIA 7,5 HP - MANUTENÇÃO. AF_06/2014</v>
          </cell>
          <cell r="C761" t="str">
            <v>H</v>
          </cell>
          <cell r="D761">
            <v>4.6100000000000003</v>
          </cell>
        </row>
        <row r="762">
          <cell r="A762">
            <v>88437</v>
          </cell>
          <cell r="B762" t="str">
            <v>PROJETOR DE ARGAMASSA, CAPACIDADE DE PROJEÇÃO 2 M3/H, ALCANCE ATÉ 50 M, MOTOR ELÉTRICO POTÊNCIA 7,5 HP - MATERIAIS NA OPERAÇÃO. AF_06/2014</v>
          </cell>
          <cell r="C762" t="str">
            <v>H</v>
          </cell>
          <cell r="D762">
            <v>1.43</v>
          </cell>
        </row>
        <row r="763">
          <cell r="A763">
            <v>88569</v>
          </cell>
          <cell r="B763" t="str">
            <v>ESPARGIDOR DE ASFALTO PRESSURIZADO COM TANQUE DE 2500 L, REBOCÁVEL COM MOTOR A GASOLINA POTÊNCIA 3,4 HP - DEPRECIAÇÃO. AF_07/2014</v>
          </cell>
          <cell r="C763" t="str">
            <v>H</v>
          </cell>
          <cell r="D763">
            <v>3.12</v>
          </cell>
        </row>
        <row r="764">
          <cell r="A764">
            <v>88570</v>
          </cell>
          <cell r="B764" t="str">
            <v>ESPARGIDOR DE ASFALTO PRESSURIZADO COM TANQUE DE 2500 L, REBOCÁVEL COM MOTOR A GASOLINA POTÊNCIA 3,4 HP - JUROS. AF_07/2014</v>
          </cell>
          <cell r="C764" t="str">
            <v>H</v>
          </cell>
          <cell r="D764">
            <v>1.28</v>
          </cell>
        </row>
        <row r="765">
          <cell r="A765">
            <v>88826</v>
          </cell>
          <cell r="B765" t="str">
            <v>BETONEIRA CAPACIDADE NOMINAL DE 400 L, CAPACIDADE DE MISTURA 310 L, MOTOR ELÉTRICO TRIFÁSICO POTÊNCIA DE 2 HP, SEM CARREGADOR - DEPRECIAÇÃO. AF_10/2014</v>
          </cell>
          <cell r="C765" t="str">
            <v>H</v>
          </cell>
          <cell r="D765">
            <v>0.25</v>
          </cell>
        </row>
        <row r="766">
          <cell r="A766">
            <v>88827</v>
          </cell>
          <cell r="B766" t="str">
            <v>BETONEIRA CAPACIDADE NOMINAL DE 400 L, CAPACIDADE DE MISTURA 310 L, MOTOR ELÉTRICO TRIFÁSICO POTÊNCIA DE 2 HP, SEM CARREGADOR - JUROS. AF_10/2014</v>
          </cell>
          <cell r="C766" t="str">
            <v>H</v>
          </cell>
          <cell r="D766">
            <v>0.05</v>
          </cell>
        </row>
        <row r="767">
          <cell r="A767">
            <v>88828</v>
          </cell>
          <cell r="B767" t="str">
            <v>BETONEIRA CAPACIDADE NOMINAL DE 400 L, CAPACIDADE DE MISTURA 310 L, MOTOR ELÉTRICO TRIFÁSICO POTÊNCIA DE 2 HP, SEM CARREGADOR - MANUTENÇÃO. AF_10/2014</v>
          </cell>
          <cell r="C767" t="str">
            <v>H</v>
          </cell>
          <cell r="D767">
            <v>0.21</v>
          </cell>
        </row>
        <row r="768">
          <cell r="A768">
            <v>88829</v>
          </cell>
          <cell r="B768" t="str">
            <v>BETONEIRA CAPACIDADE NOMINAL DE 400 L, CAPACIDADE DE MISTURA 310 L, MOTOR ELÉTRICO TRIFÁSICO POTÊNCIA DE 2 HP, SEM CARREGADOR - MATERIAIS NA OPERAÇÃO. AF_10/2014</v>
          </cell>
          <cell r="C768" t="str">
            <v>H</v>
          </cell>
          <cell r="D768">
            <v>0.38</v>
          </cell>
        </row>
        <row r="769">
          <cell r="A769">
            <v>88832</v>
          </cell>
          <cell r="B769" t="str">
            <v>ESCAVADEIRA HIDRÁULICA SOBRE ESTEIRAS, CAÇAMBA 0,80 M3, PESO OPERACIONAL 17,8 T, POTÊNCIA LÍQUIDA 110 HP - DEPRECIAÇÃO. AF_10/2014</v>
          </cell>
          <cell r="C769" t="str">
            <v>H</v>
          </cell>
          <cell r="D769">
            <v>23.2</v>
          </cell>
        </row>
        <row r="770">
          <cell r="A770">
            <v>88834</v>
          </cell>
          <cell r="B770" t="str">
            <v>ESCAVADEIRA HIDRÁULICA SOBRE ESTEIRAS, CAÇAMBA 0,80 M3, PESO OPERACIONAL 17,8 T, POTÊNCIA LÍQUIDA 110 HP - JUROS. AF_10/2014</v>
          </cell>
          <cell r="C770" t="str">
            <v>H</v>
          </cell>
          <cell r="D770">
            <v>5.22</v>
          </cell>
        </row>
        <row r="771">
          <cell r="A771">
            <v>88835</v>
          </cell>
          <cell r="B771" t="str">
            <v>ESCAVADEIRA HIDRÁULICA SOBRE ESTEIRAS, CAÇAMBA 0,80 M3, PESO OPERACIONAL 17,8 T, POTÊNCIA LÍQUIDA 110 HP - MANUTENÇÃO. AF_10/2014</v>
          </cell>
          <cell r="C771" t="str">
            <v>H</v>
          </cell>
          <cell r="D771">
            <v>32.630000000000003</v>
          </cell>
        </row>
        <row r="772">
          <cell r="A772">
            <v>88836</v>
          </cell>
          <cell r="B772" t="str">
            <v>ESCAVADEIRA HIDRÁULICA SOBRE ESTEIRAS, CAÇAMBA 0,80 M3, PESO OPERACIONAL 17,8 T, POTÊNCIA LÍQUIDA 110 HP - MATERIAIS NA OPERAÇÃO. AF_10/2014</v>
          </cell>
          <cell r="C772" t="str">
            <v>H</v>
          </cell>
          <cell r="D772">
            <v>50.7</v>
          </cell>
        </row>
        <row r="773">
          <cell r="A773">
            <v>88839</v>
          </cell>
          <cell r="B773" t="str">
            <v>TRATOR DE ESTEIRAS, POTÊNCIA 125 HP, PESO OPERACIONAL 12,9 T, COM LÂMINA 2,7 M3 - DEPRECIAÇÃO. AF_10/2014</v>
          </cell>
          <cell r="C773" t="str">
            <v>H</v>
          </cell>
          <cell r="D773">
            <v>27.9</v>
          </cell>
        </row>
        <row r="774">
          <cell r="A774">
            <v>88840</v>
          </cell>
          <cell r="B774" t="str">
            <v>TRATOR DE ESTEIRAS, POTÊNCIA 125 HP, PESO OPERACIONAL 12,9 T, COM LÂMINA 2,7 M3 - JUROS. AF_10/2014</v>
          </cell>
          <cell r="C774" t="str">
            <v>H</v>
          </cell>
          <cell r="D774">
            <v>6.27</v>
          </cell>
        </row>
        <row r="775">
          <cell r="A775">
            <v>88841</v>
          </cell>
          <cell r="B775" t="str">
            <v>TRATOR DE ESTEIRAS, POTÊNCIA 125 HP, PESO OPERACIONAL 12,9 T, COM LÂMINA 2,7 M3 - MANUTENÇÃO. AF_10/2014</v>
          </cell>
          <cell r="C775" t="str">
            <v>H</v>
          </cell>
          <cell r="D775">
            <v>34.869999999999997</v>
          </cell>
        </row>
        <row r="776">
          <cell r="A776">
            <v>88842</v>
          </cell>
          <cell r="B776" t="str">
            <v>TRATOR DE ESTEIRAS, POTÊNCIA 125 HP, PESO OPERACIONAL 12,9 T, COM LÂMINA 2,7 M3 - MATERIAIS NA OPERAÇÃO. AF_10/2014</v>
          </cell>
          <cell r="C776" t="str">
            <v>H</v>
          </cell>
          <cell r="D776">
            <v>69.150000000000006</v>
          </cell>
        </row>
        <row r="777">
          <cell r="A777">
            <v>88847</v>
          </cell>
          <cell r="B777" t="str">
            <v>USINA DE LAMA ASFÁLTICA, PROD 30 A 50 T/H, SILO DE AGREGADO 7 M3, RESERVATÓRIOS PARA EMULSÃO E ÁGUA DE 2,3 M3 CADA, MISTURADOR TIPO PUG MILL A SER MONTADO SOBRE CAMINHÃO - DEPRECIAÇÃO. AF_10/2014</v>
          </cell>
          <cell r="C777" t="str">
            <v>H</v>
          </cell>
          <cell r="D777">
            <v>17.98</v>
          </cell>
        </row>
        <row r="778">
          <cell r="A778">
            <v>88848</v>
          </cell>
          <cell r="B778" t="str">
            <v>USINA DE LAMA ASFÁLTICA, PROD 30 A 50 T/H, SILO DE AGREGADO 7 M3, RESERVATÓRIOS PARA EMULSÃO E ÁGUA DE 2,3 M3 CADA, MISTURADOR TIPO PUG MILL A SER MONTADO SOBRE CAMINHÃO - JUROS. AF_10/2014</v>
          </cell>
          <cell r="C778" t="str">
            <v>H</v>
          </cell>
          <cell r="D778">
            <v>5.38</v>
          </cell>
        </row>
        <row r="779">
          <cell r="A779">
            <v>88853</v>
          </cell>
          <cell r="B779" t="str">
            <v>MOTOBOMBA CENTRÍFUGA, MOTOR A GASOLINA, POTÊNCIA 5,42 HP, BOCAIS 1 1/2" X 1", DIÂMETRO ROTOR 143 MM HM/Q = 6 MCA / 16,8 M3/H A 38 MCA / 6,6 M3/H - DEPRECIAÇÃO. AF_06/2014</v>
          </cell>
          <cell r="C779" t="str">
            <v>H</v>
          </cell>
          <cell r="D779">
            <v>0.12</v>
          </cell>
        </row>
        <row r="780">
          <cell r="A780">
            <v>88854</v>
          </cell>
          <cell r="B780" t="str">
            <v>MOTOBOMBA CENTRÍFUGA, MOTOR A GASOLINA, POTÊNCIA 5,42 HP, BOCAIS 1 1/2" X 1", DIÂMETRO ROTOR 143 MM HM/Q = 6 MCA / 16,8 M3/H A 38 MCA / 6,6 M3/H - JUROS. AF_06/2014</v>
          </cell>
          <cell r="C780" t="str">
            <v>H</v>
          </cell>
          <cell r="D780">
            <v>0.03</v>
          </cell>
        </row>
        <row r="781">
          <cell r="A781">
            <v>88855</v>
          </cell>
          <cell r="B781" t="str">
            <v>GRADE DE DISCO CONTROLE REMOTO REBOCÁVEL, COM 24 DISCOS 24 X 6 MM COM PNEUS PARA TRANSPORTE - DEPRECIAÇÃO. AF_06/2014</v>
          </cell>
          <cell r="C781" t="str">
            <v>H</v>
          </cell>
          <cell r="D781">
            <v>2.81</v>
          </cell>
        </row>
        <row r="782">
          <cell r="A782">
            <v>88856</v>
          </cell>
          <cell r="B782" t="str">
            <v>GRADE DE DISCO CONTROLE REMOTO REBOCÁVEL, COM 24 DISCOS 24 X 6 MM COM PNEUS PARA TRANSPORTE - JUROS. AF_06/2014</v>
          </cell>
          <cell r="C782" t="str">
            <v>H</v>
          </cell>
          <cell r="D782">
            <v>0.97</v>
          </cell>
        </row>
        <row r="783">
          <cell r="A783">
            <v>88857</v>
          </cell>
          <cell r="B783" t="str">
            <v>RETROESCAVADEIRA SOBRE RODAS COM CARREGADEIRA, TRAÇÃO 4X4, POTÊNCIA LÍQ. 88 HP, CAÇAMBA CARREG. CAP. MÍN. 1 M3, CAÇAMBA RETRO CAP. 0,26 M3, PESO OPERACIONAL MÍN. 6.674 KG, PROFUNDIDADE ESCAVAÇÃO MÁX. 4,37 M - DEPRECIAÇÃO. AF_06/2014</v>
          </cell>
          <cell r="C783" t="str">
            <v>H</v>
          </cell>
          <cell r="D783">
            <v>13.26</v>
          </cell>
        </row>
        <row r="784">
          <cell r="A784">
            <v>88858</v>
          </cell>
          <cell r="B784" t="str">
            <v>RETROESCAVADEIRA SOBRE RODAS COM CARREGADEIRA, TRAÇÃO 4X4, POTÊNCIA LÍQ. 88 HP, CAÇAMBA CARREG. CAP. MÍN. 1 M3, CAÇAMBA RETRO CAP. 0,26 M3, PESO OPERACIONAL MÍN. 6.674 KG, PROFUNDIDADE ESCAVAÇÃO MÁX. 4,37 M - JUROS. AF_06/2014</v>
          </cell>
          <cell r="C784" t="str">
            <v>H</v>
          </cell>
          <cell r="D784">
            <v>2.98</v>
          </cell>
        </row>
        <row r="785">
          <cell r="A785">
            <v>88859</v>
          </cell>
          <cell r="B785" t="str">
            <v>RETROESCAVADEIRA SOBRE RODAS COM CARREGADEIRA, TRAÇÃO 4X2, POTÊNCIA LÍQ. 79 HP, CAÇAMBA CARREG. CAP. MÍN. 1 M3, CAÇAMBA RETRO CAP. 0,20 M3, PESO OPERACIONAL MÍN. 6.570 KG, PROFUNDIDADE ESCAVAÇÃO MÁX. 4,37 M - DEPRECIAÇÃO. AF_06/2014</v>
          </cell>
          <cell r="C785" t="str">
            <v>H</v>
          </cell>
          <cell r="D785">
            <v>11.8</v>
          </cell>
        </row>
        <row r="786">
          <cell r="A786">
            <v>88860</v>
          </cell>
          <cell r="B786" t="str">
            <v>RETROESCAVADEIRA SOBRE RODAS COM CARREGADEIRA, TRAÇÃO 4X2, POTÊNCIA LÍQ. 79 HP, CAÇAMBA CARREG. CAP. MÍN. 1 M3, CAÇAMBA RETRO CAP. 0,20 M3, PESO OPERACIONAL MÍN. 6.570 KG, PROFUNDIDADE ESCAVAÇÃO MÁX. 4,37 M - JUROS. AF_06/2014</v>
          </cell>
          <cell r="C786" t="str">
            <v>H</v>
          </cell>
          <cell r="D786">
            <v>2.65</v>
          </cell>
        </row>
        <row r="787">
          <cell r="A787">
            <v>88900</v>
          </cell>
          <cell r="B787" t="str">
            <v>ESCAVADEIRA HIDRÁULICA SOBRE ESTEIRAS, CAÇAMBA 1,20 M3, PESO OPERACIONAL 21 T, POTÊNCIA BRUTA 155 HP - DEPRECIAÇÃO. AF_06/2014</v>
          </cell>
          <cell r="C787" t="str">
            <v>H</v>
          </cell>
          <cell r="D787">
            <v>27.05</v>
          </cell>
        </row>
        <row r="788">
          <cell r="A788">
            <v>88902</v>
          </cell>
          <cell r="B788" t="str">
            <v>ESCAVADEIRA HIDRÁULICA SOBRE ESTEIRAS, CAÇAMBA 1,20 M3, PESO OPERACIONAL 21 T, POTÊNCIA BRUTA 155 HP - JUROS. AF_06/2014</v>
          </cell>
          <cell r="C788" t="str">
            <v>H</v>
          </cell>
          <cell r="D788">
            <v>6.08</v>
          </cell>
        </row>
        <row r="789">
          <cell r="A789">
            <v>88903</v>
          </cell>
          <cell r="B789" t="str">
            <v>ESCAVADEIRA HIDRÁULICA SOBRE ESTEIRAS, CAÇAMBA 1,20 M3, PESO OPERACIONAL 21 T, POTÊNCIA BRUTA 155 HP - MANUTENÇÃO. AF_06/2014</v>
          </cell>
          <cell r="C789" t="str">
            <v>H</v>
          </cell>
          <cell r="D789">
            <v>38.04</v>
          </cell>
        </row>
        <row r="790">
          <cell r="A790">
            <v>88904</v>
          </cell>
          <cell r="B790" t="str">
            <v>ESCAVADEIRA HIDRÁULICA SOBRE ESTEIRAS, CAÇAMBA 1,20 M3, PESO OPERACIONAL 21 T, POTÊNCIA BRUTA 155 HP - MATERIAIS NA OPERAÇÃO. AF_06/2014</v>
          </cell>
          <cell r="C790" t="str">
            <v>H</v>
          </cell>
          <cell r="D790">
            <v>71.47</v>
          </cell>
        </row>
        <row r="791">
          <cell r="A791">
            <v>89009</v>
          </cell>
          <cell r="B791" t="str">
            <v>TRATOR DE ESTEIRAS, POTÊNCIA 150 HP, PESO OPERACIONAL 16,7 T, COM RODA MOTRIZ ELEVADA E LÂMINA 3,18 M3 - DEPRECIAÇÃO. AF_06/2014</v>
          </cell>
          <cell r="C791" t="str">
            <v>H</v>
          </cell>
          <cell r="D791">
            <v>34.56</v>
          </cell>
        </row>
        <row r="792">
          <cell r="A792">
            <v>89010</v>
          </cell>
          <cell r="B792" t="str">
            <v>TRATOR DE ESTEIRAS, POTÊNCIA 150 HP, PESO OPERACIONAL 16,7 T, COM RODA MOTRIZ ELEVADA E LÂMINA 3,18 M3 - JUROS. AF_06/2014</v>
          </cell>
          <cell r="C792" t="str">
            <v>H</v>
          </cell>
          <cell r="D792">
            <v>7.77</v>
          </cell>
        </row>
        <row r="793">
          <cell r="A793">
            <v>89011</v>
          </cell>
          <cell r="B793" t="str">
            <v>RETROESCAVADEIRA SOBRE RODAS COM CARREGADEIRA, TRAÇÃO 4X4, POTÊNCIA LÍQ. 72 HP, CAÇAMBA CARREG. CAP. MÍN. 0,79 M3, CAÇAMBA RETRO CAP. 0,18 M3, PESO OPERACIONAL MÍN. 7.140 KG, PROFUNDIDADE ESCAVAÇÃO MÁX. 4,50 M - DEPRECIAÇÃO. AF_06/2014</v>
          </cell>
          <cell r="C793" t="str">
            <v>H</v>
          </cell>
          <cell r="D793">
            <v>12.8</v>
          </cell>
        </row>
        <row r="794">
          <cell r="A794">
            <v>89012</v>
          </cell>
          <cell r="B794" t="str">
            <v>RETROESCAVADEIRA SOBRE RODAS COM CARREGADEIRA, TRAÇÃO 4X4, POTÊNCIA LÍQ. 72 HP, CAÇAMBA CARREG. CAP. MÍN. 0,79 M3, CAÇAMBA RETRO CAP. 0,18 M3, PESO OPERACIONAL MÍN. 7.140 KG, PROFUNDIDADE ESCAVAÇÃO MÁX. 4,50 M - JUROS. AF_06/2014</v>
          </cell>
          <cell r="C794" t="str">
            <v>H</v>
          </cell>
          <cell r="D794">
            <v>2.88</v>
          </cell>
        </row>
        <row r="795">
          <cell r="A795">
            <v>89013</v>
          </cell>
          <cell r="B795" t="str">
            <v>TRATOR DE ESTEIRAS, POTÊNCIA 347 HP, PESO OPERACIONAL 38,5 T, COM LÂMINA 8,70 M3 - DEPRECIAÇÃO. AF_06/2014</v>
          </cell>
          <cell r="C795" t="str">
            <v>H</v>
          </cell>
          <cell r="D795">
            <v>113.2</v>
          </cell>
        </row>
        <row r="796">
          <cell r="A796">
            <v>89014</v>
          </cell>
          <cell r="B796" t="str">
            <v>TRATOR DE ESTEIRAS, POTÊNCIA 347 HP, PESO OPERACIONAL 38,5 T, COM LÂMINA 8,70 M3 - JUROS. AF_06/2014</v>
          </cell>
          <cell r="C796" t="str">
            <v>H</v>
          </cell>
          <cell r="D796">
            <v>25.47</v>
          </cell>
        </row>
        <row r="797">
          <cell r="A797">
            <v>89015</v>
          </cell>
          <cell r="B797" t="str">
            <v>VASSOURA MECÂNICA REBOCÁVEL COM ESCOVA CILÍNDRICA, LARGURA ÚTIL DE VARRIMENTO DE 2,44 M - DEPRECIAÇÃO. AF_06/2014</v>
          </cell>
          <cell r="C797" t="str">
            <v>H</v>
          </cell>
          <cell r="D797">
            <v>2.82</v>
          </cell>
        </row>
        <row r="798">
          <cell r="A798">
            <v>89016</v>
          </cell>
          <cell r="B798" t="str">
            <v>VASSOURA MECÂNICA REBOCÁVEL COM ESCOVA CILÍNDRICA, LARGURA ÚTIL DE VARRIMENTO DE 2,44 M - JUROS. AF_06/2014</v>
          </cell>
          <cell r="C798" t="str">
            <v>H</v>
          </cell>
          <cell r="D798">
            <v>1.03</v>
          </cell>
        </row>
        <row r="799">
          <cell r="A799">
            <v>89017</v>
          </cell>
          <cell r="B799" t="str">
            <v>TRATOR DE ESTEIRAS, POTÊNCIA 170 HP, PESO OPERACIONAL 19 T, CAÇAMBA 5,2 M3 - DEPRECIAÇÃO. AF_06/2014</v>
          </cell>
          <cell r="C799" t="str">
            <v>H</v>
          </cell>
          <cell r="D799">
            <v>34.340000000000003</v>
          </cell>
        </row>
        <row r="800">
          <cell r="A800">
            <v>89018</v>
          </cell>
          <cell r="B800" t="str">
            <v>TRATOR DE ESTEIRAS, POTÊNCIA 170 HP, PESO OPERACIONAL 19 T, CAÇAMBA 5,2 M3 - JUROS. AF_06/2014</v>
          </cell>
          <cell r="C800" t="str">
            <v>H</v>
          </cell>
          <cell r="D800">
            <v>7.72</v>
          </cell>
        </row>
        <row r="801">
          <cell r="A801">
            <v>89019</v>
          </cell>
          <cell r="B801" t="str">
            <v>BOMBA SUBMERSÍVEL ELÉTRICA TRIFÁSICA, POTÊNCIA 2,96 HP, Ø ROTOR 144 MM SEMI-ABERTO, BOCAL DE SAÍDA Ø 2, HM/Q = 2 MCA / 38,8 M3/H A 28 MCA / 5 M3/H - DEPRECIAÇÃO. AF_06/2014</v>
          </cell>
          <cell r="C801" t="str">
            <v>H</v>
          </cell>
          <cell r="D801">
            <v>0.16</v>
          </cell>
        </row>
        <row r="802">
          <cell r="A802">
            <v>89020</v>
          </cell>
          <cell r="B802" t="str">
            <v>BOMBA SUBMERSÍVEL ELÉTRICA TRIFÁSICA, POTÊNCIA 2,96 HP, Ø ROTOR 144 MM SEMI-ABERTO, BOCAL DE SAÍDA Ø 2, HM/Q = 2 MCA / 38,8 M3/H A 28 MCA / 5 M3/H - JUROS. AF_06/2014</v>
          </cell>
          <cell r="C802" t="str">
            <v>H</v>
          </cell>
          <cell r="D802">
            <v>0.04</v>
          </cell>
        </row>
        <row r="803">
          <cell r="A803">
            <v>89023</v>
          </cell>
          <cell r="B803" t="str">
            <v>TANQUE DE ASFALTO ESTACIONÁRIO COM MAÇARICO, CAPACIDADE 20.000 L - DEPRECIAÇÃO. AF_06/2014</v>
          </cell>
          <cell r="C803" t="str">
            <v>H</v>
          </cell>
          <cell r="D803">
            <v>1.27</v>
          </cell>
        </row>
        <row r="804">
          <cell r="A804">
            <v>89024</v>
          </cell>
          <cell r="B804" t="str">
            <v>TANQUE DE ASFALTO ESTACIONÁRIO COM MAÇARICO, CAPACIDADE 20.000 L - JUROS. AF_06/2014</v>
          </cell>
          <cell r="C804" t="str">
            <v>H</v>
          </cell>
          <cell r="D804">
            <v>0.38</v>
          </cell>
        </row>
        <row r="805">
          <cell r="A805">
            <v>89025</v>
          </cell>
          <cell r="B805" t="str">
            <v>TANQUE DE ASFALTO ESTACIONÁRIO COM MAÇARICO, CAPACIDADE 20.000 L - MANUTENÇÃO. AF_06/2014</v>
          </cell>
          <cell r="C805" t="str">
            <v>H</v>
          </cell>
          <cell r="D805">
            <v>0.88</v>
          </cell>
        </row>
        <row r="806">
          <cell r="A806">
            <v>89026</v>
          </cell>
          <cell r="B806" t="str">
            <v>TANQUE DE ASFALTO ESTACIONÁRIO COM MAÇARICO, CAPACIDADE 20.000 L - MATERIAIS NA OPERAÇÃO. AF_06/2014</v>
          </cell>
          <cell r="C806" t="str">
            <v>H</v>
          </cell>
          <cell r="D806">
            <v>123.41</v>
          </cell>
        </row>
        <row r="807">
          <cell r="A807">
            <v>89029</v>
          </cell>
          <cell r="B807" t="str">
            <v>TRATOR DE ESTEIRAS, POTÊNCIA 100 HP, PESO OPERACIONAL 9,4 T, COM LÂMINA 2,19 M3 - DEPRECIAÇÃO. AF_06/2014</v>
          </cell>
          <cell r="C807" t="str">
            <v>H</v>
          </cell>
          <cell r="D807">
            <v>26.65</v>
          </cell>
        </row>
        <row r="808">
          <cell r="A808">
            <v>89030</v>
          </cell>
          <cell r="B808" t="str">
            <v>TRATOR DE ESTEIRAS, POTÊNCIA 100 HP, PESO OPERACIONAL 9,4 T, COM LÂMINA 2,19 M3 - JUROS. AF_06/2014</v>
          </cell>
          <cell r="C808" t="str">
            <v>H</v>
          </cell>
          <cell r="D808">
            <v>5.99</v>
          </cell>
        </row>
        <row r="809">
          <cell r="A809">
            <v>89033</v>
          </cell>
          <cell r="B809" t="str">
            <v>TRATOR DE PNEUS, POTÊNCIA 85 CV, TRAÇÃO 4X4, PESO COM LASTRO DE 4.675 KG - DEPRECIAÇÃO. AF_06/2014</v>
          </cell>
          <cell r="C809" t="str">
            <v>H</v>
          </cell>
          <cell r="D809">
            <v>4.5599999999999996</v>
          </cell>
        </row>
        <row r="810">
          <cell r="A810">
            <v>89034</v>
          </cell>
          <cell r="B810" t="str">
            <v>TRATOR DE PNEUS, POTÊNCIA 85 CV, TRAÇÃO 4X4, PESO COM LASTRO DE 4.675 KG - JUROS. AF_06/2014</v>
          </cell>
          <cell r="C810" t="str">
            <v>H</v>
          </cell>
          <cell r="D810">
            <v>1.53</v>
          </cell>
        </row>
        <row r="811">
          <cell r="A811">
            <v>89128</v>
          </cell>
          <cell r="B811" t="str">
            <v>PÁ CARREGADEIRA SOBRE RODAS, POTÊNCIA LÍQUIDA 128 HP, CAPACIDADE DA CAÇAMBA 1,7 A 2,8 M3, PESO OPERACIONAL 11632 KG - DEPRECIAÇÃO. AF_06/2014</v>
          </cell>
          <cell r="C811" t="str">
            <v>H</v>
          </cell>
          <cell r="D811">
            <v>23.75</v>
          </cell>
        </row>
        <row r="812">
          <cell r="A812">
            <v>89129</v>
          </cell>
          <cell r="B812" t="str">
            <v>PÁ CARREGADEIRA SOBRE RODAS, POTÊNCIA LÍQUIDA 128 HP, CAPACIDADE DA CAÇAMBA 1,7 A 2,8 M3, PESO OPERACIONAL 11632 KG - JUROS. AF_06/2014</v>
          </cell>
          <cell r="C812" t="str">
            <v>H</v>
          </cell>
          <cell r="D812">
            <v>5.34</v>
          </cell>
        </row>
        <row r="813">
          <cell r="A813">
            <v>89130</v>
          </cell>
          <cell r="B813" t="str">
            <v>PÁ CARREGADEIRA SOBRE RODAS, POTÊNCIA 197 HP, CAPACIDADE DA CAÇAMBA 2,5 A 3,5 M3, PESO OPERACIONAL 18338 KG - DEPRECIAÇÃO. AF_06/2014</v>
          </cell>
          <cell r="C813" t="str">
            <v>H</v>
          </cell>
          <cell r="D813">
            <v>32.93</v>
          </cell>
        </row>
        <row r="814">
          <cell r="A814">
            <v>89131</v>
          </cell>
          <cell r="B814" t="str">
            <v>PÁ CARREGADEIRA SOBRE RODAS, POTÊNCIA 197 HP, CAPACIDADE DA CAÇAMBA 2,5 A 3,5 M3, PESO OPERACIONAL 18338 KG - JUROS. AF_06/2014</v>
          </cell>
          <cell r="C814" t="str">
            <v>H</v>
          </cell>
          <cell r="D814">
            <v>7.41</v>
          </cell>
        </row>
        <row r="815">
          <cell r="A815">
            <v>89210</v>
          </cell>
          <cell r="B815" t="str">
            <v>ROLO COMPACTADOR VIBRATÓRIO DE UM CILINDRO AÇO LISO, POTÊNCIA 80 HP, PESO OPERACIONAL MÁXIMO 8,1 T, IMPACTO DINÂMICO 16,15 / 9,5 T, LARGURA DE TRABALHO 1,68 M - DEPRECIAÇÃO. AF_06/2014</v>
          </cell>
          <cell r="C815" t="str">
            <v>H</v>
          </cell>
          <cell r="D815">
            <v>14.48</v>
          </cell>
        </row>
        <row r="816">
          <cell r="A816">
            <v>89211</v>
          </cell>
          <cell r="B816" t="str">
            <v>ROLO COMPACTADOR VIBRATÓRIO DE UM CILINDRO AÇO LISO, POTÊNCIA 80 HP, PESO OPERACIONAL MÁXIMO 8,1 T, IMPACTO DINÂMICO 16,15 / 9,5 T, LARGURA DE TRABALHO 1,68 M - JUROS. AF_06/2014</v>
          </cell>
          <cell r="C816" t="str">
            <v>H</v>
          </cell>
          <cell r="D816">
            <v>3.37</v>
          </cell>
        </row>
        <row r="817">
          <cell r="A817">
            <v>89212</v>
          </cell>
          <cell r="B817" t="str">
            <v>BATE-ESTACAS POR GRAVIDADE, POTÊNCIA DE 160 HP, PESO DO MARTELO ATÉ 3 TONELADAS - DEPRECIAÇÃO. AF_11/2014</v>
          </cell>
          <cell r="C817" t="str">
            <v>H</v>
          </cell>
          <cell r="D817">
            <v>11.49</v>
          </cell>
        </row>
        <row r="818">
          <cell r="A818">
            <v>89213</v>
          </cell>
          <cell r="B818" t="str">
            <v>BATE-ESTACAS POR GRAVIDADE, POTÊNCIA DE 160 HP, PESO DO MARTELO ATÉ 3 TONELADAS - JUROS. AF_11/2014</v>
          </cell>
          <cell r="C818" t="str">
            <v>H</v>
          </cell>
          <cell r="D818">
            <v>4.46</v>
          </cell>
        </row>
        <row r="819">
          <cell r="A819">
            <v>89214</v>
          </cell>
          <cell r="B819" t="str">
            <v>BATE-ESTACAS POR GRAVIDADE, POTÊNCIA DE 160 HP, PESO DO MARTELO ATÉ 3 TONELADAS - MANUTENÇÃO. AF_11/2014</v>
          </cell>
          <cell r="C819" t="str">
            <v>H</v>
          </cell>
          <cell r="D819">
            <v>13.52</v>
          </cell>
        </row>
        <row r="820">
          <cell r="A820">
            <v>89215</v>
          </cell>
          <cell r="B820" t="str">
            <v>BATE-ESTACAS POR GRAVIDADE, POTÊNCIA DE 160 HP, PESO DO MARTELO ATÉ 3 TONELADAS - MATERIAIS NA OPERAÇÃO. AF_11/2014</v>
          </cell>
          <cell r="C820" t="str">
            <v>H</v>
          </cell>
          <cell r="D820">
            <v>81.14</v>
          </cell>
        </row>
        <row r="821">
          <cell r="A821">
            <v>89219</v>
          </cell>
          <cell r="B821" t="str">
            <v>ROLO COMPACTADOR VIBRATORIO DE UM CILINDRO LISO DE ACO, POTENCIA 80 HP, PESO OPERACIONAL MAXIMO 8,5 T, LARGURA TRABALHO 1,676 M - DEPRECIAÇÃO. AF_06/2014</v>
          </cell>
          <cell r="C821" t="str">
            <v>H</v>
          </cell>
          <cell r="D821">
            <v>15.12</v>
          </cell>
        </row>
        <row r="822">
          <cell r="A822">
            <v>89220</v>
          </cell>
          <cell r="B822" t="str">
            <v>ROLO COMPACTADOR VIBRATORIO DE UM CILINDRO LISO DE ACO, POTENCIA 80 HP, PESO OPERACIONAL MAXIMO 8,5 T, LARGURA TRABALHO 1,676 M - JUROS. AF_06/2014</v>
          </cell>
          <cell r="C822" t="str">
            <v>H</v>
          </cell>
          <cell r="D822">
            <v>3.52</v>
          </cell>
        </row>
        <row r="823">
          <cell r="A823">
            <v>89221</v>
          </cell>
          <cell r="B823" t="str">
            <v>BETONEIRA CAPACIDADE NOMINAL DE 600 L, CAPACIDADE DE MISTURA 360 L, MOTOR ELÉTRICO TRIFÁSICO POTÊNCIA DE 4 CV, SEM CARREGADOR - DEPRECIAÇÃO. AF_11/2014</v>
          </cell>
          <cell r="C823" t="str">
            <v>H</v>
          </cell>
          <cell r="D823">
            <v>1.04</v>
          </cell>
        </row>
        <row r="824">
          <cell r="A824">
            <v>89222</v>
          </cell>
          <cell r="B824" t="str">
            <v>BETONEIRA CAPACIDADE NOMINAL DE 600 L, CAPACIDADE DE MISTURA 360 L, MOTOR ELÉTRICO TRIFÁSICO POTÊNCIA DE 4 CV, SEM CARREGADOR - JUROS. AF_11/2014</v>
          </cell>
          <cell r="C824" t="str">
            <v>H</v>
          </cell>
          <cell r="D824">
            <v>0.24</v>
          </cell>
        </row>
        <row r="825">
          <cell r="A825">
            <v>89223</v>
          </cell>
          <cell r="B825" t="str">
            <v>BETONEIRA CAPACIDADE NOMINAL DE 600 L, CAPACIDADE DE MISTURA 360 L, MOTOR ELÉTRICO TRIFÁSICO POTÊNCIA DE 4 CV, SEM CARREGADOR - MANUTENÇÃO. AF_11/2014</v>
          </cell>
          <cell r="C825" t="str">
            <v>H</v>
          </cell>
          <cell r="D825">
            <v>0.86</v>
          </cell>
        </row>
        <row r="826">
          <cell r="A826">
            <v>89224</v>
          </cell>
          <cell r="B826" t="str">
            <v>BETONEIRA CAPACIDADE NOMINAL DE 600 L, CAPACIDADE DE MISTURA 360 L, MOTOR ELÉTRICO TRIFÁSICO POTÊNCIA DE 4 CV, SEM CARREGADOR - MATERIAIS NA OPERAÇÃO. AF_11/2014</v>
          </cell>
          <cell r="C826" t="str">
            <v>H</v>
          </cell>
          <cell r="D826">
            <v>0.75</v>
          </cell>
        </row>
        <row r="827">
          <cell r="A827">
            <v>89228</v>
          </cell>
          <cell r="B827" t="str">
            <v>MOTONIVELADORA POTÊNCIA BÁSICA LÍQUIDA (PRIMEIRA MARCHA) 125 HP, PESO BRUTO 13032 KG, LARGURA DA LÂMINA DE 3,7 M - DEPRECIAÇÃO. AF_06/2014</v>
          </cell>
          <cell r="C827" t="str">
            <v>H</v>
          </cell>
          <cell r="D827">
            <v>19.64</v>
          </cell>
        </row>
        <row r="828">
          <cell r="A828">
            <v>89229</v>
          </cell>
          <cell r="B828" t="str">
            <v>MOTONIVELADORA POTÊNCIA BÁSICA LÍQUIDA (PRIMEIRA MARCHA) 125 HP, PESO BRUTO 13032 KG, LARGURA DA LÂMINA DE 3,7 M - JUROS. AF_06/2014</v>
          </cell>
          <cell r="C828" t="str">
            <v>H</v>
          </cell>
          <cell r="D828">
            <v>6.25</v>
          </cell>
        </row>
        <row r="829">
          <cell r="A829">
            <v>89230</v>
          </cell>
          <cell r="B829" t="str">
            <v>FRESADORA DE ASFALTO A FRIO SOBRE RODAS, LARGURA FRESAGEM DE 1,0 M, POTÊNCIA 208 HP - DEPRECIAÇÃO. AF_11/2014</v>
          </cell>
          <cell r="C829" t="str">
            <v>H</v>
          </cell>
          <cell r="D829">
            <v>57.34</v>
          </cell>
        </row>
        <row r="830">
          <cell r="A830">
            <v>89231</v>
          </cell>
          <cell r="B830" t="str">
            <v>FRESADORA DE ASFALTO A FRIO SOBRE RODAS, LARGURA FRESAGEM DE 1,0 M, POTÊNCIA 208 HP - JUROS. AF_11/2014</v>
          </cell>
          <cell r="C830" t="str">
            <v>H</v>
          </cell>
          <cell r="D830">
            <v>12.9</v>
          </cell>
        </row>
        <row r="831">
          <cell r="A831">
            <v>89232</v>
          </cell>
          <cell r="B831" t="str">
            <v>FRESADORA DE ASFALTO A FRIO SOBRE RODAS, LARGURA FRESAGEM DE 1,0 M, POTÊNCIA 208 HP - MANUTENÇÃO. AF_11/2014</v>
          </cell>
          <cell r="C831" t="str">
            <v>H</v>
          </cell>
          <cell r="D831">
            <v>89.6</v>
          </cell>
        </row>
        <row r="832">
          <cell r="A832">
            <v>89233</v>
          </cell>
          <cell r="B832" t="str">
            <v>FRESADORA DE ASFALTO A FRIO SOBRE RODAS, LARGURA FRESAGEM DE 1,0 M, POTÊNCIA 208 HP - MATERIAIS NA OPERAÇÃO. AF_11/2014</v>
          </cell>
          <cell r="C832" t="str">
            <v>H</v>
          </cell>
          <cell r="D832">
            <v>95.88</v>
          </cell>
        </row>
        <row r="833">
          <cell r="A833">
            <v>89236</v>
          </cell>
          <cell r="B833" t="str">
            <v>FRESADORA DE ASFALTO A FRIO SOBRE RODAS, LARGURA FRESAGEM DE 2,0 M, POTÊNCIA 550 HP - DEPRECIAÇÃO. AF_11/2014</v>
          </cell>
          <cell r="C833" t="str">
            <v>H</v>
          </cell>
          <cell r="D833">
            <v>133.96</v>
          </cell>
        </row>
        <row r="834">
          <cell r="A834">
            <v>89237</v>
          </cell>
          <cell r="B834" t="str">
            <v>FRESADORA DE ASFALTO A FRIO SOBRE RODAS, LARGURA FRESAGEM DE 2,0 M, POTÊNCIA 550 HP - JUROS. AF_11/2014</v>
          </cell>
          <cell r="C834" t="str">
            <v>H</v>
          </cell>
          <cell r="D834">
            <v>30.14</v>
          </cell>
        </row>
        <row r="835">
          <cell r="A835">
            <v>89238</v>
          </cell>
          <cell r="B835" t="str">
            <v>FRESADORA DE ASFALTO A FRIO SOBRE RODAS, LARGURA FRESAGEM DE 2,0 M, POTÊNCIA 550 HP - MANUTENÇÃO. AF_11/2014</v>
          </cell>
          <cell r="C835" t="str">
            <v>H</v>
          </cell>
          <cell r="D835">
            <v>209.32</v>
          </cell>
        </row>
        <row r="836">
          <cell r="A836">
            <v>89239</v>
          </cell>
          <cell r="B836" t="str">
            <v>FRESADORA DE ASFALTO A FRIO SOBRE RODAS, LARGURA FRESAGEM DE 2,0 M, POTÊNCIA 550 HP - MATERIAIS NA OPERAÇÃO. AF_11/2014</v>
          </cell>
          <cell r="C836" t="str">
            <v>H</v>
          </cell>
          <cell r="D836">
            <v>253.56</v>
          </cell>
        </row>
        <row r="837">
          <cell r="A837">
            <v>89240</v>
          </cell>
          <cell r="B837" t="str">
            <v>VIBROACABADORA DE ASFALTO SOBRE ESTEIRAS, LARGURA DE PAVIMENTAÇÃO 1,90 M A 5,30 M, POTÊNCIA 105 HP CAPACIDADE 450 T/H - DEPRECIAÇÃO. AF_11/2014</v>
          </cell>
          <cell r="C837" t="str">
            <v>H</v>
          </cell>
          <cell r="D837">
            <v>38.549999999999997</v>
          </cell>
        </row>
        <row r="838">
          <cell r="A838">
            <v>89241</v>
          </cell>
          <cell r="B838" t="str">
            <v>VIBROACABADORA DE ASFALTO SOBRE ESTEIRAS, LARGURA DE PAVIMENTAÇÃO 1,90 M A 5,30 M, POTÊNCIA 105 HP CAPACIDADE 450 T/H - JUROS. AF_11/2014</v>
          </cell>
          <cell r="C838" t="str">
            <v>H</v>
          </cell>
          <cell r="D838">
            <v>11.55</v>
          </cell>
        </row>
        <row r="839">
          <cell r="A839">
            <v>89246</v>
          </cell>
          <cell r="B839" t="str">
            <v>RECICLADORA DE ASFALTO A FRIO SOBRE RODAS, LARGURA FRESAGEM DE 2,0 M, POTÊNCIA 422 HP - DEPRECIAÇÃO. AF_11/2014</v>
          </cell>
          <cell r="C839" t="str">
            <v>H</v>
          </cell>
          <cell r="D839">
            <v>116.4</v>
          </cell>
        </row>
        <row r="840">
          <cell r="A840">
            <v>89247</v>
          </cell>
          <cell r="B840" t="str">
            <v>RECICLADORA DE ASFALTO A FRIO SOBRE RODAS, LARGURA FRESAGEM DE 2,0 M, POTÊNCIA 422 HP - JUROS. AF_11/2014</v>
          </cell>
          <cell r="C840" t="str">
            <v>H</v>
          </cell>
          <cell r="D840">
            <v>26.19</v>
          </cell>
        </row>
        <row r="841">
          <cell r="A841">
            <v>89248</v>
          </cell>
          <cell r="B841" t="str">
            <v>RECICLADORA DE ASFALTO A FRIO SOBRE RODAS, LARGURA FRESAGEM DE 2,0 M, POTÊNCIA 422 HP - MANUTENÇÃO. AF_11/2014</v>
          </cell>
          <cell r="C841" t="str">
            <v>H</v>
          </cell>
          <cell r="D841">
            <v>181.88</v>
          </cell>
        </row>
        <row r="842">
          <cell r="A842">
            <v>89249</v>
          </cell>
          <cell r="B842" t="str">
            <v>RECICLADORA DE ASFALTO A FRIO SOBRE RODAS, LARGURA FRESAGEM DE 2,0 M, POTÊNCIA 422 HP - MATERIAIS NA OPERAÇÃO. AF_11/2014</v>
          </cell>
          <cell r="C842" t="str">
            <v>H</v>
          </cell>
          <cell r="D842">
            <v>194.48</v>
          </cell>
        </row>
        <row r="843">
          <cell r="A843">
            <v>89253</v>
          </cell>
          <cell r="B843" t="str">
            <v>VIBROACABADORA DE ASFALTO SOBRE ESTEIRAS, LARGURA DE PAVIMENTAÇÃO 2,13 M A 4,55 M, POTÊNCIA 100 HP, CAPACIDADE 400 T/H - DEPRECIAÇÃO. AF_11/2014</v>
          </cell>
          <cell r="C843" t="str">
            <v>H</v>
          </cell>
          <cell r="D843">
            <v>31.59</v>
          </cell>
        </row>
        <row r="844">
          <cell r="A844">
            <v>89254</v>
          </cell>
          <cell r="B844" t="str">
            <v>VIBROACABADORA DE ASFALTO SOBRE ESTEIRAS, LARGURA DE PAVIMENTAÇÃO 2,13 M A 4,55 M, POTÊNCIA 100 HP, CAPACIDADE 400 T/H - JUROS. AF_11/2014</v>
          </cell>
          <cell r="C844" t="str">
            <v>H</v>
          </cell>
          <cell r="D844">
            <v>9.4600000000000009</v>
          </cell>
        </row>
        <row r="845">
          <cell r="A845">
            <v>89255</v>
          </cell>
          <cell r="B845" t="str">
            <v>VIBROACABADORA DE ASFALTO SOBRE ESTEIRAS, LARGURA DE PAVIMENTAÇÃO 2,13 M A 4,55 M, POTÊNCIA 100 HP, CAPACIDADE 400 T/H - MANUTENÇÃO. AF_11/2014</v>
          </cell>
          <cell r="C845" t="str">
            <v>H</v>
          </cell>
          <cell r="D845">
            <v>39.33</v>
          </cell>
        </row>
        <row r="846">
          <cell r="A846">
            <v>89256</v>
          </cell>
          <cell r="B846" t="str">
            <v>VIBROACABADORA DE ASFALTO SOBRE ESTEIRAS, LARGURA DE PAVIMENTAÇÃO 2,13 M A 4,55 M, POTÊNCIA 100 HP, CAPACIDADE 400 T/H - MATERIAIS NA OPERAÇÃO. AF_11/2014</v>
          </cell>
          <cell r="C846" t="str">
            <v>H</v>
          </cell>
          <cell r="D846">
            <v>46.1</v>
          </cell>
        </row>
        <row r="847">
          <cell r="A847">
            <v>89259</v>
          </cell>
          <cell r="B847" t="str">
            <v>GUINDAUTO HIDRÁULICO, CAPACIDADE MÁXIMA DE CARGA 6200 KG, MOMENTO MÁXIMO DE CARGA 11,7 TM, ALCANCE MÁXIMO HORIZONTAL 9,70 M, INCLUSIVE CAMINHÃO TOCO PBT 16.000 KG, POTÊNCIA DE 189 CV - DEPRECIAÇÃO. AF_06/2014</v>
          </cell>
          <cell r="C847" t="str">
            <v>H</v>
          </cell>
          <cell r="D847">
            <v>11.05</v>
          </cell>
        </row>
        <row r="848">
          <cell r="A848">
            <v>89260</v>
          </cell>
          <cell r="B848" t="str">
            <v>GUINDAUTO HIDRÁULICO, CAPACIDADE MÁXIMA DE CARGA 6200 KG, MOMENTO MÁXIMO DE CARGA 11,7 TM, ALCANCE MÁXIMO HORIZONTAL 9,70 M, INCLUSIVE CAMINHÃO TOCO PBT 16.000 KG, POTÊNCIA DE 189 CV - JUROS. AF_06/2014</v>
          </cell>
          <cell r="C848" t="str">
            <v>H</v>
          </cell>
          <cell r="D848">
            <v>2.82</v>
          </cell>
        </row>
        <row r="849">
          <cell r="A849">
            <v>89262</v>
          </cell>
          <cell r="B849" t="str">
            <v>GUINDAUTO HIDRÁULICO, CAPACIDADE MÁXIMA DE CARGA 6200 KG, MOMENTO MÁXIMO DE CARGA 11,7 TM, ALCANCE MÁXIMO HORIZONTAL 9,70 M, INCLUSIVE CAMINHÃO TOCO PBT 16.000 KG, POTÊNCIA DE 189 CV - MANUTENÇÃO. AF_06/2014</v>
          </cell>
          <cell r="C849" t="str">
            <v>H</v>
          </cell>
          <cell r="D849">
            <v>13.81</v>
          </cell>
        </row>
        <row r="850">
          <cell r="A850">
            <v>89264</v>
          </cell>
          <cell r="B850" t="str">
            <v>CAMINHÃO TOCO, PBT 16.000 KG, CARGA ÚTIL MÁX. 10.685 KG, DIST. ENTRE EIXOS 4,8 M, POTÊNCIA 189 CV, INCLUSIVE CARROCERIA FIXA ABERTA DE MADEIRA P/ TRANSPORTE GERAL DE CARGA SECA, DIMEN. APROX. 2,5 X 7,00 X 0,50 M - DEPRECIAÇÃO. AF_06/2014</v>
          </cell>
          <cell r="C850" t="str">
            <v>H</v>
          </cell>
          <cell r="D850">
            <v>8.99</v>
          </cell>
        </row>
        <row r="851">
          <cell r="A851">
            <v>89265</v>
          </cell>
          <cell r="B851" t="str">
            <v>CAMINHÃO TOCO, PBT 16.000 KG, CARGA ÚTIL MÁX. 10.685 KG, DIST. ENTRE EIXOS 4,8 M, POTÊNCIA 189 CV, INCLUSIVE CARROCERIA FIXA ABERTA DE MADEIRA P/ TRANSPORTE GERAL DE CARGA SECA, DIMEN. APROX. 2,5 X 7,00 X 0,50 M - JUROS. AF_06/2014</v>
          </cell>
          <cell r="C851" t="str">
            <v>H</v>
          </cell>
          <cell r="D851">
            <v>2.29</v>
          </cell>
        </row>
        <row r="852">
          <cell r="A852">
            <v>89266</v>
          </cell>
          <cell r="B852" t="str">
            <v>CAMINHÃO TOCO, PBT 16.000 KG, CARGA ÚTIL MÁX. 10.685 KG, DIST. ENTRE EIXOS 4,8 M, POTÊNCIA 189 CV, INCLUSIVE CARROCERIA FIXA ABERTA DE MADEIRA P/ TRANSPORTE GERAL DE CARGA SECA, DIMEN. APROX. 2,5 X 7,00 X 0,50 M - IMPOSTOS E SEGUROS. AF_06/2014</v>
          </cell>
          <cell r="C852" t="str">
            <v>H</v>
          </cell>
          <cell r="D852">
            <v>0.47</v>
          </cell>
        </row>
        <row r="853">
          <cell r="A853">
            <v>89267</v>
          </cell>
          <cell r="B853" t="str">
            <v>GUINDASTE HIDRÁULICO AUTOPROPELIDO, COM LANÇA TELESCÓPICA 28,80 M, CAPACIDADE MÁXIMA 30 T, POTÊNCIA 97 KW, TRAÇÃO 4 X 4 - DEPRECIAÇÃO. AF_11/2014</v>
          </cell>
          <cell r="C853" t="str">
            <v>H</v>
          </cell>
          <cell r="D853">
            <v>27.75</v>
          </cell>
        </row>
        <row r="854">
          <cell r="A854">
            <v>89268</v>
          </cell>
          <cell r="B854" t="str">
            <v>GUINDASTE HIDRÁULICO AUTOPROPELIDO, COM LANÇA TELESCÓPICA 28,80 M, CAPACIDADE MÁXIMA 30 T, POTÊNCIA 97 KW, TRAÇÃO 4 X 4 - JUROS. AF_11/2014</v>
          </cell>
          <cell r="C854" t="str">
            <v>H</v>
          </cell>
          <cell r="D854">
            <v>7.11</v>
          </cell>
        </row>
        <row r="855">
          <cell r="A855">
            <v>89269</v>
          </cell>
          <cell r="B855" t="str">
            <v>GUINDASTE HIDRÁULICO AUTOPROPELIDO, COM LANÇA TELESCÓPICA 28,80 M, CAPACIDADE MÁXIMA 30 T, POTÊNCIA 97 KW, TRAÇÃO 4 X 4 - IMPOSTOS E SEGUROS. AF_11/2014</v>
          </cell>
          <cell r="C855" t="str">
            <v>H</v>
          </cell>
          <cell r="D855">
            <v>1.46</v>
          </cell>
        </row>
        <row r="856">
          <cell r="A856">
            <v>89270</v>
          </cell>
          <cell r="B856" t="str">
            <v>GUINDASTE HIDRÁULICO AUTOPROPELIDO, COM LANÇA TELESCÓPICA 28,80 M, CAPACIDADE MÁXIMA 30 T, POTÊNCIA 97 KW, TRAÇÃO 4 X 4 - MANUTENÇÃO. AF_11/2014</v>
          </cell>
          <cell r="C856" t="str">
            <v>H</v>
          </cell>
          <cell r="D856">
            <v>34.81</v>
          </cell>
        </row>
        <row r="857">
          <cell r="A857">
            <v>89271</v>
          </cell>
          <cell r="B857" t="str">
            <v>GUINDASTE HIDRÁULICO AUTOPROPELIDO, COM LANÇA TELESCÓPICA 28,80 M, CAPACIDADE MÁXIMA 30 T, POTÊNCIA 97 KW, TRAÇÃO 4 X 4 - MATERIAIS NA OPERAÇÃO. AF_11/2014</v>
          </cell>
          <cell r="C857" t="str">
            <v>H</v>
          </cell>
          <cell r="D857">
            <v>44.95</v>
          </cell>
        </row>
        <row r="858">
          <cell r="A858">
            <v>89274</v>
          </cell>
          <cell r="B858" t="str">
            <v>BETONEIRA CAPACIDADE NOMINAL DE 600 L, CAPACIDADE DE MISTURA 440 L, MOTOR A DIESEL POTÊNCIA 10 HP, COM CARREGADOR - DEPRECIAÇÃO. AF_11/2014</v>
          </cell>
          <cell r="C858" t="str">
            <v>H</v>
          </cell>
          <cell r="D858">
            <v>1.26</v>
          </cell>
        </row>
        <row r="859">
          <cell r="A859">
            <v>89275</v>
          </cell>
          <cell r="B859" t="str">
            <v>BETONEIRA CAPACIDADE NOMINAL DE 600 L, CAPACIDADE DE MISTURA 440 L, MOTOR A DIESEL POTÊNCIA 10 HP, COM CARREGADOR - JUROS. AF_11/2014</v>
          </cell>
          <cell r="C859" t="str">
            <v>H</v>
          </cell>
          <cell r="D859">
            <v>0.28999999999999998</v>
          </cell>
        </row>
        <row r="860">
          <cell r="A860">
            <v>89276</v>
          </cell>
          <cell r="B860" t="str">
            <v>BETONEIRA CAPACIDADE NOMINAL DE 600 L, CAPACIDADE DE MISTURA 440 L, MOTOR A DIESEL POTÊNCIA 10 HP, COM CARREGADOR - MANUTENÇÃO. AF_11/2014</v>
          </cell>
          <cell r="C860" t="str">
            <v>H</v>
          </cell>
          <cell r="D860">
            <v>1.05</v>
          </cell>
        </row>
        <row r="861">
          <cell r="A861">
            <v>89277</v>
          </cell>
          <cell r="B861" t="str">
            <v>BETONEIRA CAPACIDADE NOMINAL DE 600 L, CAPACIDADE DE MISTURA 440 L, MOTOR A DIESEL POTÊNCIA 10 HP, COM CARREGADOR - MATERIAIS NA OPERAÇÃO. AF_11/2014</v>
          </cell>
          <cell r="C861" t="str">
            <v>H</v>
          </cell>
          <cell r="D861">
            <v>4.5999999999999996</v>
          </cell>
        </row>
        <row r="862">
          <cell r="A862">
            <v>89280</v>
          </cell>
          <cell r="B862" t="str">
            <v>ROLO COMPACTADOR VIBRATÓRIO TANDEM AÇO LISO, POTÊNCIA 58 HP, PESO SEM/COM LASTRO 6,5 / 9,4 T, LARGURA DE TRABALHO 1,2 M - DEPRECIAÇÃO. AF_06/2014</v>
          </cell>
          <cell r="C862" t="str">
            <v>H</v>
          </cell>
          <cell r="D862">
            <v>17.78</v>
          </cell>
        </row>
        <row r="863">
          <cell r="A863">
            <v>89281</v>
          </cell>
          <cell r="B863" t="str">
            <v>ROLO COMPACTADOR VIBRATÓRIO TANDEM AÇO LISO, POTÊNCIA 58 HP, PESO SEM/COM LASTRO 6,5 / 9,4 T, LARGURA DE TRABALHO 1,2 M - JUROS. AF_06/2014</v>
          </cell>
          <cell r="C863" t="str">
            <v>H</v>
          </cell>
          <cell r="D863">
            <v>4.1399999999999997</v>
          </cell>
        </row>
        <row r="864">
          <cell r="A864">
            <v>89870</v>
          </cell>
          <cell r="B864" t="str">
            <v>CAMINHÃO BASCULANTE 14 M3, COM CAVALO MECÂNICO DE CAPACIDADE MÁXIMA DE TRAÇÃO COMBINADO DE 36000 KG, POTÊNCIA 286 CV, INCLUSIVE SEMIREBOQUE COM CAÇAMBA METÁLICA - DEPRECIAÇÃO. AF_12/2014</v>
          </cell>
          <cell r="C864" t="str">
            <v>H</v>
          </cell>
          <cell r="D864">
            <v>23.2</v>
          </cell>
        </row>
        <row r="865">
          <cell r="A865">
            <v>89871</v>
          </cell>
          <cell r="B865" t="str">
            <v>CAMINHÃO BASCULANTE 14 M3, COM CAVALO MECÂNICO DE CAPACIDADE MÁXIMA DE TRAÇÃO COMBINADO DE 36000 KG, POTÊNCIA 286 CV, INCLUSIVE SEMIREBOQUE COM CAÇAMBA METÁLICA - JUROS. AF_12/2014</v>
          </cell>
          <cell r="C865" t="str">
            <v>H</v>
          </cell>
          <cell r="D865">
            <v>5.49</v>
          </cell>
        </row>
        <row r="866">
          <cell r="A866">
            <v>89872</v>
          </cell>
          <cell r="B866" t="str">
            <v>CAMINHÃO BASCULANTE 14 M3, COM CAVALO MECÂNICO DE CAPACIDADE MÁXIMA DE TRAÇÃO COMBINADO DE 36000 KG, POTÊNCIA 286 CV, INCLUSIVE SEMIREBOQUE COM CAÇAMBA METÁLICA - IMPOSTOS E SEGUROS. AF_12/2014</v>
          </cell>
          <cell r="C866" t="str">
            <v>H</v>
          </cell>
          <cell r="D866">
            <v>1.1100000000000001</v>
          </cell>
        </row>
        <row r="867">
          <cell r="A867">
            <v>89873</v>
          </cell>
          <cell r="B867" t="str">
            <v>CAMINHÃO BASCULANTE 14 M3, COM CAVALO MECÂNICO DE CAPACIDADE MÁXIMA DE TRAÇÃO COMBINADO DE 36000 KG, POTÊNCIA 286 CV, INCLUSIVE SEMIREBOQUE COM CAÇAMBA METÁLICA - MANUTENÇÃO. AF_12/2014</v>
          </cell>
          <cell r="C867" t="str">
            <v>H</v>
          </cell>
          <cell r="D867">
            <v>32.61</v>
          </cell>
        </row>
        <row r="868">
          <cell r="A868">
            <v>89874</v>
          </cell>
          <cell r="B868" t="str">
            <v>CAMINHÃO BASCULANTE 14 M3, COM CAVALO MECÂNICO DE CAPACIDADE MÁXIMA DE TRAÇÃO COMBINADO DE 36000 KG, POTÊNCIA 286 CV, INCLUSIVE SEMIREBOQUE COM CAÇAMBA METÁLICA - MATERIAIS NA OPERAÇÃO. AF_12/2014</v>
          </cell>
          <cell r="C868" t="str">
            <v>H</v>
          </cell>
          <cell r="D868">
            <v>97.55</v>
          </cell>
        </row>
        <row r="869">
          <cell r="A869">
            <v>89878</v>
          </cell>
          <cell r="B869" t="str">
            <v>CAMINHÃO BASCULANTE 18 M3, COM CAVALO MECÂNICO DE CAPACIDADE MÁXIMA DE TRAÇÃO COMBINADO DE 45000 KG, POTÊNCIA 330 CV, INCLUSIVE SEMIREBOQUE COM CAÇAMBA METÁLICA - DEPRECIAÇÃO. AF_12/2014</v>
          </cell>
          <cell r="C869" t="str">
            <v>H</v>
          </cell>
          <cell r="D869">
            <v>24.84</v>
          </cell>
        </row>
        <row r="870">
          <cell r="A870">
            <v>89879</v>
          </cell>
          <cell r="B870" t="str">
            <v>CAMINHÃO BASCULANTE 18 M3, COM CAVALO MECÂNICO DE CAPACIDADE MÁXIMA DE TRAÇÃO COMBINADO DE 45000 KG, POTÊNCIA 330 CV, INCLUSIVE SEMIREBOQUE COM CAÇAMBA METÁLICA - JUROS. AF_12/2014</v>
          </cell>
          <cell r="C870" t="str">
            <v>H</v>
          </cell>
          <cell r="D870">
            <v>5.88</v>
          </cell>
        </row>
        <row r="871">
          <cell r="A871">
            <v>89880</v>
          </cell>
          <cell r="B871" t="str">
            <v>CAMINHÃO BASCULANTE 18 M3, COM CAVALO MECÂNICO DE CAPACIDADE MÁXIMA DE TRAÇÃO COMBINADO DE 45000 KG, POTÊNCIA 330 CV, INCLUSIVE SEMIREBOQUE COM CAÇAMBA METÁLICA - IMPOSTOS E SEGUROS. AF_12/2014</v>
          </cell>
          <cell r="C871" t="str">
            <v>H</v>
          </cell>
          <cell r="D871">
            <v>1.19</v>
          </cell>
        </row>
        <row r="872">
          <cell r="A872">
            <v>89881</v>
          </cell>
          <cell r="B872" t="str">
            <v>CAMINHÃO BASCULANTE 18 M3, COM CAVALO MECÂNICO DE CAPACIDADE MÁXIMA DE TRAÇÃO COMBINADO DE 45000 KG, POTÊNCIA 330 CV, INCLUSIVE SEMIREBOQUE COM CAÇAMBA METÁLICA - MANUTENÇÃO. AF_12/2014</v>
          </cell>
          <cell r="C872" t="str">
            <v>H</v>
          </cell>
          <cell r="D872">
            <v>34.92</v>
          </cell>
        </row>
        <row r="873">
          <cell r="A873">
            <v>89882</v>
          </cell>
          <cell r="B873" t="str">
            <v>CAMINHÃO BASCULANTE 18 M3, COM CAVALO MECÂNICO DE CAPACIDADE MÁXIMA DE TRAÇÃO COMBINADO DE 45000 KG, POTÊNCIA 330 CV, INCLUSIVE SEMIREBOQUE COM CAÇAMBA METÁLICA - MATERIAIS NA OPERAÇÃO. AF_12/2014</v>
          </cell>
          <cell r="C873" t="str">
            <v>H</v>
          </cell>
          <cell r="D873">
            <v>112.56</v>
          </cell>
        </row>
        <row r="874">
          <cell r="A874">
            <v>90582</v>
          </cell>
          <cell r="B874" t="str">
            <v>VIBRADOR DE IMERSÃO, DIÂMETRO DE PONTEIRA 45MM, MOTOR ELÉTRICO TRIFÁSICO POTÊNCIA DE 2 CV - DEPRECIAÇÃO. AF_06/2015</v>
          </cell>
          <cell r="C874" t="str">
            <v>H</v>
          </cell>
          <cell r="D874">
            <v>1.57</v>
          </cell>
        </row>
        <row r="875">
          <cell r="A875">
            <v>90583</v>
          </cell>
          <cell r="B875" t="str">
            <v>VIBRADOR DE IMERSÃO, DIÂMETRO DE PONTEIRA 45MM, MOTOR ELÉTRICO TRIFÁSICO POTÊNCIA DE 2 CV - JUROS. AF_06/2015</v>
          </cell>
          <cell r="C875" t="str">
            <v>H</v>
          </cell>
          <cell r="D875">
            <v>0.05</v>
          </cell>
        </row>
        <row r="876">
          <cell r="A876">
            <v>90584</v>
          </cell>
          <cell r="B876" t="str">
            <v>VIBRADOR DE IMERSÃO, DIÂMETRO DE PONTEIRA 45MM, MOTOR ELÉTRICO TRIFÁSICO POTÊNCIA DE 2 CV - MANUTENÇÃO. AF_06/2015</v>
          </cell>
          <cell r="C876" t="str">
            <v>H</v>
          </cell>
          <cell r="D876">
            <v>0.14000000000000001</v>
          </cell>
        </row>
        <row r="877">
          <cell r="A877">
            <v>90585</v>
          </cell>
          <cell r="B877" t="str">
            <v>VIBRADOR DE IMERSÃO, DIÂMETRO DE PONTEIRA 45MM, MOTOR ELÉTRICO TRIFÁSICO POTÊNCIA DE 2 CV - MATERIAIS NA OPERAÇÃO. AF_06/2015</v>
          </cell>
          <cell r="C877" t="str">
            <v>H</v>
          </cell>
          <cell r="D877">
            <v>0.37</v>
          </cell>
        </row>
        <row r="878">
          <cell r="A878">
            <v>90621</v>
          </cell>
          <cell r="B878" t="str">
            <v>PERFURATRIZ MANUAL, TORQUE MÁXIMO 83 N.M, POTÊNCIA 5 CV, COM DIÂMETRO MÁXIMO 4" - DEPRECIAÇÃO. AF_06/2015</v>
          </cell>
          <cell r="C878" t="str">
            <v>H</v>
          </cell>
          <cell r="D878">
            <v>2.16</v>
          </cell>
        </row>
        <row r="879">
          <cell r="A879">
            <v>90622</v>
          </cell>
          <cell r="B879" t="str">
            <v>PERFURATRIZ MANUAL, TORQUE MÁXIMO 83 N.M, POTÊNCIA 5 CV, COM DIÂMETRO MÁXIMO 4" - JUROS. AF_06/2015</v>
          </cell>
          <cell r="C879" t="str">
            <v>H</v>
          </cell>
          <cell r="D879">
            <v>0.47</v>
          </cell>
        </row>
        <row r="880">
          <cell r="A880">
            <v>90623</v>
          </cell>
          <cell r="B880" t="str">
            <v>PERFURATRIZ MANUAL, TORQUE MÁXIMO 83 N.M, POTÊNCIA 5 CV, COM DIÂMETRO MÁXIMO 4" - MANUTENÇÃO. AF_06/2015</v>
          </cell>
          <cell r="C880" t="str">
            <v>H</v>
          </cell>
          <cell r="D880">
            <v>2.27</v>
          </cell>
        </row>
        <row r="881">
          <cell r="A881">
            <v>90624</v>
          </cell>
          <cell r="B881" t="str">
            <v>PERFURATRIZ MANUAL, TORQUE MÁXIMO 83 N.M, POTÊNCIA 5 CV, COM DIÂMETRO MÁXIMO 4" - MATERIAIS NA OPERAÇÃO. AF_06/2015</v>
          </cell>
          <cell r="C881" t="str">
            <v>H</v>
          </cell>
          <cell r="D881">
            <v>0.94</v>
          </cell>
        </row>
        <row r="882">
          <cell r="A882">
            <v>90627</v>
          </cell>
          <cell r="B882" t="str">
            <v>PERFURATRIZ SOBRE ESTEIRA, TORQUE MÁXIMO 600 KGF, PESO MÉDIO 1000 KG, POTÊNCIA 20 HP, DIÂMETRO MÁXIMO 10" - DEPRECIAÇÃO. AF_06/2015</v>
          </cell>
          <cell r="C882" t="str">
            <v>H</v>
          </cell>
          <cell r="D882">
            <v>29.42</v>
          </cell>
        </row>
        <row r="883">
          <cell r="A883">
            <v>90628</v>
          </cell>
          <cell r="B883" t="str">
            <v>PERFURATRIZ SOBRE ESTEIRA, TORQUE MÁXIMO 600 KGF, PESO MÉDIO 1000 KG, POTÊNCIA 20 HP, DIÂMETRO MÁXIMO 10" - JUROS. AF_06/2015</v>
          </cell>
          <cell r="C883" t="str">
            <v>H</v>
          </cell>
          <cell r="D883">
            <v>6.5</v>
          </cell>
        </row>
        <row r="884">
          <cell r="A884">
            <v>90629</v>
          </cell>
          <cell r="B884" t="str">
            <v>PERFURATRIZ SOBRE ESTEIRA, TORQUE MÁXIMO 600 KGF, PESO MÉDIO 1000 KG, POTÊNCIA 20 HP, DIÂMETRO MÁXIMO 10" - MANUTENÇÃO. AF_06/2015</v>
          </cell>
          <cell r="C884" t="str">
            <v>H</v>
          </cell>
          <cell r="D884">
            <v>30.96</v>
          </cell>
        </row>
        <row r="885">
          <cell r="A885">
            <v>90630</v>
          </cell>
          <cell r="B885" t="str">
            <v>PERFURATRIZ SOBRE ESTEIRA, TORQUE MÁXIMO 600 KGF, PESO MÉDIO 1000 KG, POTÊNCIA 20 HP, DIÂMETRO MÁXIMO 10" - MATERIAIS NA OPERAÇÃO. AF_06/2015</v>
          </cell>
          <cell r="C885" t="str">
            <v>H</v>
          </cell>
          <cell r="D885">
            <v>3.81</v>
          </cell>
        </row>
        <row r="886">
          <cell r="A886">
            <v>90633</v>
          </cell>
          <cell r="B886" t="str">
            <v>MISTURADOR DUPLO HORIZONTAL DE ALTA TURBULÊNCIA, CAPACIDADE / VOLUME 2 X 500 LITROS, MOTORES ELÉTRICOS MÍNIMO 5 CV CADA, PARA NATA CIMENTO, ARGAMASSA E OUTROS - DEPRECIAÇÃO. AF_06/2015</v>
          </cell>
          <cell r="C886" t="str">
            <v>H</v>
          </cell>
          <cell r="D886">
            <v>3.21</v>
          </cell>
        </row>
        <row r="887">
          <cell r="A887">
            <v>90634</v>
          </cell>
          <cell r="B887" t="str">
            <v>MISTURADOR DUPLO HORIZONTAL DE ALTA TURBULÊNCIA, CAPACIDADE / VOLUME 2 X 500 LITROS, MOTORES ELÉTRICOS MÍNIMO 5 CV CADA, PARA NATA CIMENTO, ARGAMASSA E OUTROS - JUROS. AF_06/2015</v>
          </cell>
          <cell r="C887" t="str">
            <v>H</v>
          </cell>
          <cell r="D887">
            <v>0.75</v>
          </cell>
        </row>
        <row r="888">
          <cell r="A888">
            <v>90635</v>
          </cell>
          <cell r="B888" t="str">
            <v>MISTURADOR DUPLO HORIZONTAL DE ALTA TURBULÊNCIA, CAPACIDADE / VOLUME 2 X 500 LITROS, MOTORES ELÉTRICOS MÍNIMO 5 CV CADA, PARA NATA CIMENTO, ARGAMASSA E OUTROS - MANUTENÇÃO. AF_06/2015</v>
          </cell>
          <cell r="C888" t="str">
            <v>H</v>
          </cell>
          <cell r="D888">
            <v>2.67</v>
          </cell>
        </row>
        <row r="889">
          <cell r="A889">
            <v>90636</v>
          </cell>
          <cell r="B889" t="str">
            <v>MISTURADOR DUPLO HORIZONTAL DE ALTA TURBULÊNCIA, CAPACIDADE / VOLUME 2 X 500 LITROS, MOTORES ELÉTRICOS MÍNIMO 5 CV CADA, PARA NATA CIMENTO, ARGAMASSA E OUTROS - MATERIAIS NA OPERAÇÃO. AF_06/2015</v>
          </cell>
          <cell r="C889" t="str">
            <v>H</v>
          </cell>
          <cell r="D889">
            <v>1.88</v>
          </cell>
        </row>
        <row r="890">
          <cell r="A890">
            <v>90639</v>
          </cell>
          <cell r="B890" t="str">
            <v>BOMBA TRIPLEX, PARA INJEÇÃO DE NATA DE CIMENTO, VAZÃO MÁXIMA DE 100 LITROS/MINUTO, PRESSÃO MÁXIMA DE 70 BAR - DEPRECIAÇÃO. AF_06/2015</v>
          </cell>
          <cell r="C890" t="str">
            <v>H</v>
          </cell>
          <cell r="D890">
            <v>5.32</v>
          </cell>
        </row>
        <row r="891">
          <cell r="A891">
            <v>90640</v>
          </cell>
          <cell r="B891" t="str">
            <v>BOMBA TRIPLEX, PARA INJEÇÃO DE NATA DE CIMENTO, VAZÃO MÁXIMA DE 100 LITROS/MINUTO, PRESSÃO MÁXIMA DE 70 BAR - JUROS. AF_06/2015</v>
          </cell>
          <cell r="C891" t="str">
            <v>H</v>
          </cell>
          <cell r="D891">
            <v>1.51</v>
          </cell>
        </row>
        <row r="892">
          <cell r="A892">
            <v>90641</v>
          </cell>
          <cell r="B892" t="str">
            <v>BOMBA TRIPLEX, PARA INJEÇÃO DE NATA DE CIMENTO, VAZÃO MÁXIMA DE 100 LITROS/MINUTO, PRESSÃO MÁXIMA DE 70 BAR - MANUTENÇÃO. AF_06/2015</v>
          </cell>
          <cell r="C892" t="str">
            <v>H</v>
          </cell>
          <cell r="D892">
            <v>3.5</v>
          </cell>
        </row>
        <row r="893">
          <cell r="A893">
            <v>90642</v>
          </cell>
          <cell r="B893" t="str">
            <v>BOMBA TRIPLEX, PARA INJEÇÃO DE NATA DE CIMENTO, VAZÃO MÁXIMA DE 100 LITROS/MINUTO, PRESSÃO MÁXIMA DE 70 BAR - MATERIAIS NA OPERAÇÃO. AF_06/2015</v>
          </cell>
          <cell r="C893" t="str">
            <v>H</v>
          </cell>
          <cell r="D893">
            <v>5</v>
          </cell>
        </row>
        <row r="894">
          <cell r="A894">
            <v>90646</v>
          </cell>
          <cell r="B894" t="str">
            <v>BOMBA CENTRÍFUGA MONOESTÁGIO COM MOTOR ELÉTRICO MONOFÁSICO, POTÊNCIA 15 HP, DIÂMETRO DO ROTOR 173 MM, HM/Q = 30 MCA / 90 M3/H A 45 MCA / 55 M3/H - DEPRECIAÇÃO. AF_06/2015</v>
          </cell>
          <cell r="C894" t="str">
            <v>H</v>
          </cell>
          <cell r="D894">
            <v>0.45</v>
          </cell>
        </row>
        <row r="895">
          <cell r="A895">
            <v>90647</v>
          </cell>
          <cell r="B895" t="str">
            <v>BOMBA CENTRÍFUGA MONOESTÁGIO COM MOTOR ELÉTRICO MONOFÁSICO, POTÊNCIA 15 HP, DIÂMETRO DO ROTOR 173 MM, HM/Q = 30 MCA / 90 M3/H A 45 MCA / 55 M3/H - JUROS. AF_06/2015</v>
          </cell>
          <cell r="C895" t="str">
            <v>H</v>
          </cell>
          <cell r="D895">
            <v>0.12</v>
          </cell>
        </row>
        <row r="896">
          <cell r="A896">
            <v>90648</v>
          </cell>
          <cell r="B896" t="str">
            <v>BOMBA CENTRÍFUGA MONOESTÁGIO COM MOTOR ELÉTRICO MONOFÁSICO, POTÊNCIA 15 HP, DIÂMETRO DO ROTOR 173 MM, HM/Q = 30 MCA / 90 M3/H A 45 MCA / 55 M3/H - MANUTENÇÃO. AF_06/2015</v>
          </cell>
          <cell r="C896" t="str">
            <v>H</v>
          </cell>
          <cell r="D896">
            <v>0.28999999999999998</v>
          </cell>
        </row>
        <row r="897">
          <cell r="A897">
            <v>90649</v>
          </cell>
          <cell r="B897" t="str">
            <v>BOMBA CENTRÍFUGA MONOESTÁGIO COM MOTOR ELÉTRICO MONOFÁSICO, POTÊNCIA 15 HP, DIÂMETRO DO ROTOR 173 MM, HM/Q = 30 MCA / 90 M3/H A 45 MCA / 55 M3/H - MATERIAIS NA OPERAÇÃO. AF_06/2015</v>
          </cell>
          <cell r="C897" t="str">
            <v>H</v>
          </cell>
          <cell r="D897">
            <v>3.51</v>
          </cell>
        </row>
        <row r="898">
          <cell r="A898">
            <v>90652</v>
          </cell>
          <cell r="B898" t="str">
            <v>BOMBA DE PROJEÇÃO DE CONCRETO SECO, POTÊNCIA 10 CV, VAZÃO 3 M3/H - DEPRECIAÇÃO. AF_06/2015</v>
          </cell>
          <cell r="C898" t="str">
            <v>H</v>
          </cell>
          <cell r="D898">
            <v>3.46</v>
          </cell>
        </row>
        <row r="899">
          <cell r="A899">
            <v>90653</v>
          </cell>
          <cell r="B899" t="str">
            <v>BOMBA DE PROJEÇÃO DE CONCRETO SECO, POTÊNCIA 10 CV, VAZÃO 3 M3/H - JUROS. AF_06/2015</v>
          </cell>
          <cell r="C899" t="str">
            <v>H</v>
          </cell>
          <cell r="D899">
            <v>0.98</v>
          </cell>
        </row>
        <row r="900">
          <cell r="A900">
            <v>90654</v>
          </cell>
          <cell r="B900" t="str">
            <v>BOMBA DE PROJEÇÃO DE CONCRETO SECO, POTÊNCIA 10 CV, VAZÃO 3 M3/H - MANUTENÇÃO. AF_06/2015</v>
          </cell>
          <cell r="C900" t="str">
            <v>H</v>
          </cell>
          <cell r="D900">
            <v>2.2799999999999998</v>
          </cell>
        </row>
        <row r="901">
          <cell r="A901">
            <v>90655</v>
          </cell>
          <cell r="B901" t="str">
            <v>BOMBA DE PROJEÇÃO DE CONCRETO SECO, POTÊNCIA 10 CV, VAZÃO 3 M3/H - MATERIAIS NA OPERAÇÃO. AF_06/2015</v>
          </cell>
          <cell r="C901" t="str">
            <v>H</v>
          </cell>
          <cell r="D901">
            <v>2.31</v>
          </cell>
        </row>
        <row r="902">
          <cell r="A902">
            <v>90658</v>
          </cell>
          <cell r="B902" t="str">
            <v>BOMBA DE PROJEÇÃO DE CONCRETO SECO, POTÊNCIA 10 CV, VAZÃO 6 M3/H - DEPRECIAÇÃO. AF_06/2015</v>
          </cell>
          <cell r="C902" t="str">
            <v>H</v>
          </cell>
          <cell r="D902">
            <v>3.71</v>
          </cell>
        </row>
        <row r="903">
          <cell r="A903">
            <v>90659</v>
          </cell>
          <cell r="B903" t="str">
            <v>BOMBA DE PROJEÇÃO DE CONCRETO SECO, POTÊNCIA 10 CV, VAZÃO 6 M3/H - JUROS. AF_06/2015</v>
          </cell>
          <cell r="C903" t="str">
            <v>H</v>
          </cell>
          <cell r="D903">
            <v>1.05</v>
          </cell>
        </row>
        <row r="904">
          <cell r="A904">
            <v>90660</v>
          </cell>
          <cell r="B904" t="str">
            <v>BOMBA DE PROJEÇÃO DE CONCRETO SECO, POTÊNCIA 10 CV, VAZÃO 6 M3/H - MANUTENÇÃO. AF_06/2015</v>
          </cell>
          <cell r="C904" t="str">
            <v>H</v>
          </cell>
          <cell r="D904">
            <v>2.44</v>
          </cell>
        </row>
        <row r="905">
          <cell r="A905">
            <v>90661</v>
          </cell>
          <cell r="B905" t="str">
            <v>BOMBA DE PROJEÇÃO DE CONCRETO SECO, POTÊNCIA 10 CV, VAZÃO 6 M3/H - MATERIAIS NA OPERAÇÃO. AF_06/2015</v>
          </cell>
          <cell r="C905" t="str">
            <v>H</v>
          </cell>
          <cell r="D905">
            <v>2.31</v>
          </cell>
        </row>
        <row r="906">
          <cell r="A906">
            <v>90664</v>
          </cell>
          <cell r="B906" t="str">
            <v>PROJETOR PNEUMÁTICO DE ARGAMASSA PARA CHAPISCO E REBOCO COM RECIPIENTE ACOPLADO, TIPO CANEQUINHA, COM COMPRESSOR DE AR REBOCÁVEL VAZÃO 89 PCM E MOTOR DIESEL DE 20 CV - DEPRECIAÇÃO. AF_06/2015</v>
          </cell>
          <cell r="C906" t="str">
            <v>H</v>
          </cell>
          <cell r="D906">
            <v>3.21</v>
          </cell>
        </row>
        <row r="907">
          <cell r="A907">
            <v>90665</v>
          </cell>
          <cell r="B907" t="str">
            <v>PROJETOR PNEUMÁTICO DE ARGAMASSA PARA CHAPISCO E REBOCO COM RECIPIENTE ACOPLADO, TIPO CANEQUINHA, COM COMPRESSOR DE AR REBOCÁVEL VAZÃO 89 PCM E MOTOR DIESEL DE 20 CV - JUROS. AF_06/2015</v>
          </cell>
          <cell r="C907" t="str">
            <v>H</v>
          </cell>
          <cell r="D907">
            <v>0.75</v>
          </cell>
        </row>
        <row r="908">
          <cell r="A908">
            <v>90666</v>
          </cell>
          <cell r="B908" t="str">
            <v>PROJETOR PNEUMÁTICO DE ARGAMASSA PARA CHAPISCO E REBOCO COM RECIPIENTE ACOPLADO, TIPO CANEQUINHA, COM COMPRESSOR DE AR REBOCÁVEL VAZÃO 89 PCM E MOTOR DIESEL DE 20 CV - MANUTENÇÃO. AF_06/2015</v>
          </cell>
          <cell r="C908" t="str">
            <v>H</v>
          </cell>
          <cell r="D908">
            <v>2.68</v>
          </cell>
        </row>
        <row r="909">
          <cell r="A909">
            <v>90667</v>
          </cell>
          <cell r="B909" t="str">
            <v>PROJETOR PNEUMÁTICO DE ARGAMASSA PARA CHAPISCO E REBOCO COM RECIPIENTE ACOPLADO, TIPO CANEQUINHA, COM COMPRESSOR DE AR REBOCÁVEL VAZÃO 89 PCM E MOTOR DIESEL DE 20 CV - MATERIAIS NA OPERAÇÃO. AF_06/2015</v>
          </cell>
          <cell r="C909" t="str">
            <v>H</v>
          </cell>
          <cell r="D909">
            <v>38.65</v>
          </cell>
        </row>
        <row r="910">
          <cell r="A910">
            <v>90670</v>
          </cell>
          <cell r="B910" t="str">
            <v>PERFURATRIZ COM TORRE METÁLICA PARA EXECUÇÃO DE ESTACA HÉLICE CONTÍNUA, PROFUNDIDADE MÁXIMA DE 30 M, DIÂMETRO MÁXIMO DE 800 MM, POTÊNCIA INSTALADA DE 268 HP, MESA ROTATIVA COM TORQUE MÁXIMO DE 170 KNM - DEPRECIAÇÃO. AF_06/2015</v>
          </cell>
          <cell r="C910" t="str">
            <v>H</v>
          </cell>
          <cell r="D910">
            <v>135.02000000000001</v>
          </cell>
        </row>
        <row r="911">
          <cell r="A911">
            <v>90671</v>
          </cell>
          <cell r="B911" t="str">
            <v>PERFURATRIZ COM TORRE METÁLICA PARA EXECUÇÃO DE ESTACA HÉLICE CONTÍNUA, PROFUNDIDADE MÁXIMA DE 30 M, DIÂMETRO MÁXIMO DE 800 MM, POTÊNCIA INSTALADA DE 268 HP, MESA ROTATIVA COM TORQUE MÁXIMO DE 170 KNM - JUROS. AF_06/2015</v>
          </cell>
          <cell r="C911" t="str">
            <v>H</v>
          </cell>
          <cell r="D911">
            <v>29.83</v>
          </cell>
        </row>
        <row r="912">
          <cell r="A912">
            <v>90672</v>
          </cell>
          <cell r="B912" t="str">
            <v>PERFURATRIZ COM TORRE METÁLICA PARA EXECUÇÃO DE ESTACA HÉLICE CONTÍNUA, PROFUNDIDADE MÁXIMA DE 30 M, DIÂMETRO MÁXIMO DE 800 MM, POTÊNCIA INSTALADA DE 268 HP, MESA ROTATIVA COM TORQUE MÁXIMO DE 170 KNM - MANUTENÇÃO. AF_06/2015</v>
          </cell>
          <cell r="C912" t="str">
            <v>H</v>
          </cell>
          <cell r="D912">
            <v>142.11000000000001</v>
          </cell>
        </row>
        <row r="913">
          <cell r="A913">
            <v>90673</v>
          </cell>
          <cell r="B913" t="str">
            <v>PERFURATRIZ COM TORRE METÁLICA PARA EXECUÇÃO DE ESTACA HÉLICE CONTÍNUA, PROFUNDIDADE MÁXIMA DE 30 M, DIÂMETRO MÁXIMO DE 800 MM, POTÊNCIA INSTALADA DE 268 HP, MESA ROTATIVA COM TORQUE MÁXIMO DE 170 KNM - MATERIAIS NA OPERAÇÃO. AF_06/2015</v>
          </cell>
          <cell r="C913" t="str">
            <v>H</v>
          </cell>
          <cell r="D913">
            <v>123.56</v>
          </cell>
        </row>
        <row r="914">
          <cell r="A914">
            <v>90676</v>
          </cell>
          <cell r="B914" t="str">
            <v>PERFURATRIZ HIDRÁULICA SOBRE CAMINHÃO COM TRADO CURTO ACOPLADO, PROFUNDIDADE MÁXIMA DE 20 M, DIÂMETRO MÁXIMO DE 1500 MM, POTÊNCIA INSTALADA DE 137 HP, MESA ROTATIVA COM TORQUE MÁXIMO DE 30 KNM - DEPRECIAÇÃO. AF_06/2015</v>
          </cell>
          <cell r="C914" t="str">
            <v>H</v>
          </cell>
          <cell r="D914">
            <v>66.58</v>
          </cell>
        </row>
        <row r="915">
          <cell r="A915">
            <v>90677</v>
          </cell>
          <cell r="B915" t="str">
            <v>PERFURATRIZ HIDRÁULICA SOBRE CAMINHÃO COM TRADO CURTO ACOPLADO, PROFUNDIDADE MÁXIMA DE 20 M, DIÂMETRO MÁXIMO DE 1500 MM, POTÊNCIA INSTALADA DE 137 HP, MESA ROTATIVA COM TORQUE MÁXIMO DE 30 KNM - JUROS. AF_06/2015</v>
          </cell>
          <cell r="C915" t="str">
            <v>H</v>
          </cell>
          <cell r="D915">
            <v>14.71</v>
          </cell>
        </row>
        <row r="916">
          <cell r="A916">
            <v>90678</v>
          </cell>
          <cell r="B916" t="str">
            <v>PERFURATRIZ HIDRÁULICA SOBRE CAMINHÃO COM TRADO CURTO ACOPLADO, PROFUNDIDADE MÁXIMA DE 20 M, DIÂMETRO MÁXIMO DE 1500 MM, POTÊNCIA INSTALADA DE 137 HP, MESA ROTATIVA COM TORQUE MÁXIMO DE 30 KNM - MANUTENÇÃO. AF_06/2015</v>
          </cell>
          <cell r="C916" t="str">
            <v>H</v>
          </cell>
          <cell r="D916">
            <v>70.069999999999993</v>
          </cell>
        </row>
        <row r="917">
          <cell r="A917">
            <v>90679</v>
          </cell>
          <cell r="B917" t="str">
            <v>PERFURATRIZ HIDRÁULICA SOBRE CAMINHÃO COM TRADO CURTO ACOPLADO, PROFUNDIDADE MÁXIMA DE 20 M, DIÂMETRO MÁXIMO DE 1500 MM, POTÊNCIA INSTALADA DE 137 HP, MESA ROTATIVA COM TORQUE MÁXIMO DE 30 KNM - MATERIAIS NA OPERAÇÃO. AF_06/2015</v>
          </cell>
          <cell r="C917" t="str">
            <v>H</v>
          </cell>
          <cell r="D917">
            <v>63.15</v>
          </cell>
        </row>
        <row r="918">
          <cell r="A918">
            <v>90682</v>
          </cell>
          <cell r="B918" t="str">
            <v>MANIPULADOR TELESCÓPICO, POTÊNCIA DE 85 HP, CAPACIDADE DE CARGA DE 3.500 KG, ALTURA MÁXIMA DE ELEVAÇÃO DE 12,3 M - DEPRECIAÇÃO. AF_06/2015</v>
          </cell>
          <cell r="C918" t="str">
            <v>H</v>
          </cell>
          <cell r="D918">
            <v>23.68</v>
          </cell>
        </row>
        <row r="919">
          <cell r="A919">
            <v>90683</v>
          </cell>
          <cell r="B919" t="str">
            <v>MANIPULADOR TELESCÓPICO, POTÊNCIA DE 85 HP, CAPACIDADE DE CARGA DE 3.500 KG, ALTURA MÁXIMA DE ELEVAÇÃO DE 12,3 M - JUROS. AF_06/2015</v>
          </cell>
          <cell r="C919" t="str">
            <v>H</v>
          </cell>
          <cell r="D919">
            <v>5.32</v>
          </cell>
        </row>
        <row r="920">
          <cell r="A920">
            <v>90684</v>
          </cell>
          <cell r="B920" t="str">
            <v>MANIPULADOR TELESCÓPICO, POTÊNCIA DE 85 HP, CAPACIDADE DE CARGA DE 3.500 KG, ALTURA MÁXIMA DE ELEVAÇÃO DE 12,3 M - MANUTENÇÃO. AF_06/2015</v>
          </cell>
          <cell r="C920" t="str">
            <v>H</v>
          </cell>
          <cell r="D920">
            <v>25.9</v>
          </cell>
        </row>
        <row r="921">
          <cell r="A921">
            <v>90685</v>
          </cell>
          <cell r="B921" t="str">
            <v>MANIPULADOR TELESCÓPICO, POTÊNCIA DE 85 HP, CAPACIDADE DE CARGA DE 3.500 KG, ALTURA MÁXIMA DE ELEVAÇÃO DE 12,3 M - MATERIAIS NA OPERAÇÃO. AF_06/2015</v>
          </cell>
          <cell r="C921" t="str">
            <v>H</v>
          </cell>
          <cell r="D921">
            <v>39.18</v>
          </cell>
        </row>
        <row r="922">
          <cell r="A922">
            <v>90688</v>
          </cell>
          <cell r="B922" t="str">
            <v>MINICARREGADEIRA SOBRE RODAS, POTÊNCIA LÍQUIDA DE 47 HP, CAPACIDADE NOMINAL DE OPERAÇÃO DE 646 KG - DEPRECIAÇÃO. AF_06/2015</v>
          </cell>
          <cell r="C922" t="str">
            <v>H</v>
          </cell>
          <cell r="D922">
            <v>6.08</v>
          </cell>
        </row>
        <row r="923">
          <cell r="A923">
            <v>90689</v>
          </cell>
          <cell r="B923" t="str">
            <v>MINICARREGADEIRA SOBRE RODAS, POTÊNCIA LÍQUIDA DE 47 HP, CAPACIDADE NOMINAL DE OPERAÇÃO DE 646 KG - JUROS. AF_06/2015</v>
          </cell>
          <cell r="C923" t="str">
            <v>H</v>
          </cell>
          <cell r="D923">
            <v>1.36</v>
          </cell>
        </row>
        <row r="924">
          <cell r="A924">
            <v>90690</v>
          </cell>
          <cell r="B924" t="str">
            <v>MINICARREGADEIRA SOBRE RODAS, POTÊNCIA LÍQUIDA DE 47 HP, CAPACIDADE NOMINAL DE OPERAÇÃO DE 646 KG - MANUTENÇÃO. AF_06/2015</v>
          </cell>
          <cell r="C924" t="str">
            <v>H</v>
          </cell>
          <cell r="D924">
            <v>6.65</v>
          </cell>
        </row>
        <row r="925">
          <cell r="A925">
            <v>90691</v>
          </cell>
          <cell r="B925" t="str">
            <v>MINICARREGADEIRA SOBRE RODAS, POTÊNCIA LÍQUIDA DE 47 HP, CAPACIDADE NOMINAL DE OPERAÇÃO DE 646 KG - MATERIAIS NA OPERAÇÃO. AF_06/2015</v>
          </cell>
          <cell r="C925" t="str">
            <v>H</v>
          </cell>
          <cell r="D925">
            <v>21.66</v>
          </cell>
        </row>
        <row r="926">
          <cell r="A926">
            <v>90957</v>
          </cell>
          <cell r="B926" t="str">
            <v>COMPRESSOR DE AR REBOCÁVEL, VAZÃO 189 PCM, PRESSÃO EFETIVA DE TRABALHO 102 PSI, MOTOR DIESEL, POTÊNCIA 63 CV - DEPRECIAÇÃO. AF_06/2015</v>
          </cell>
          <cell r="C926" t="str">
            <v>H</v>
          </cell>
          <cell r="D926">
            <v>1.98</v>
          </cell>
        </row>
        <row r="927">
          <cell r="A927">
            <v>90958</v>
          </cell>
          <cell r="B927" t="str">
            <v>COMPRESSOR DE AR REBOCÁVEL, VAZÃO 189 PCM, PRESSÃO EFETIVA DE TRABALHO 102 PSI, MOTOR DIESEL, POTÊNCIA 63 CV - JUROS. AF_06/2015</v>
          </cell>
          <cell r="C927" t="str">
            <v>H</v>
          </cell>
          <cell r="D927">
            <v>0.54</v>
          </cell>
        </row>
        <row r="928">
          <cell r="A928">
            <v>90960</v>
          </cell>
          <cell r="B928" t="str">
            <v>COMPRESSOR DE AR REBOCÁVEL, VAZÃO 89 PCM, PRESSÃO EFETIVA DE TRABALHO 102 PSI, MOTOR DIESEL, POTÊNCIA 20 CV - DEPRECIAÇÃO. AF_06/2015</v>
          </cell>
          <cell r="C928" t="str">
            <v>H</v>
          </cell>
          <cell r="D928">
            <v>2.57</v>
          </cell>
        </row>
        <row r="929">
          <cell r="A929">
            <v>90961</v>
          </cell>
          <cell r="B929" t="str">
            <v>COMPRESSOR DE AR REBOCÁVEL, VAZÃO 89 PCM, PRESSÃO EFETIVA DE TRABALHO 102 PSI, MOTOR DIESEL, POTÊNCIA 20 CV - JUROS. AF_06/2015</v>
          </cell>
          <cell r="C929" t="str">
            <v>H</v>
          </cell>
          <cell r="D929">
            <v>0.72</v>
          </cell>
        </row>
        <row r="930">
          <cell r="A930">
            <v>90962</v>
          </cell>
          <cell r="B930" t="str">
            <v>COMPRESSOR DE AR REBOCÁVEL, VAZÃO 89 PCM, PRESSÃO EFETIVA DE TRABALHO 102 PSI, MOTOR DIESEL, POTÊNCIA 20 CV - MANUTENÇÃO. AF_06/2015</v>
          </cell>
          <cell r="C930" t="str">
            <v>H</v>
          </cell>
          <cell r="D930">
            <v>3.03</v>
          </cell>
        </row>
        <row r="931">
          <cell r="A931">
            <v>90963</v>
          </cell>
          <cell r="B931" t="str">
            <v>COMPRESSOR DE AR REBOCÁVEL, VAZÃO 89 PCM, PRESSÃO EFETIVA DE TRABALHO 102 PSI, MOTOR DIESEL, POTÊNCIA 20 CV - MATERIAIS NA OPERAÇÃO. AF_06/2015</v>
          </cell>
          <cell r="C931" t="str">
            <v>H</v>
          </cell>
          <cell r="D931">
            <v>10.01</v>
          </cell>
        </row>
        <row r="932">
          <cell r="A932">
            <v>90968</v>
          </cell>
          <cell r="B932" t="str">
            <v>COMPRESSOR DE AR REBOCAVEL, VAZÃO 250 PCM, PRESSAO DE TRABALHO 102 PSI, MOTOR A DIESEL POTÊNCIA 81 CV - DEPRECIAÇÃO. AF_06/2015</v>
          </cell>
          <cell r="C932" t="str">
            <v>H</v>
          </cell>
          <cell r="D932">
            <v>2.58</v>
          </cell>
        </row>
        <row r="933">
          <cell r="A933">
            <v>90969</v>
          </cell>
          <cell r="B933" t="str">
            <v>COMPRESSOR DE AR REBOCAVEL, VAZÃO 250 PCM, PRESSAO DE TRABALHO 102 PSI, MOTOR A DIESEL POTÊNCIA 81 CV - JUROS. AF_06/2015</v>
          </cell>
          <cell r="C933" t="str">
            <v>H</v>
          </cell>
          <cell r="D933">
            <v>0.73</v>
          </cell>
        </row>
        <row r="934">
          <cell r="A934">
            <v>90970</v>
          </cell>
          <cell r="B934" t="str">
            <v>COMPRESSOR DE AR REBOCAVEL, VAZÃO 250 PCM, PRESSAO DE TRABALHO 102 PSI, MOTOR A DIESEL POTÊNCIA 81 CV - MANUTENÇÃO. AF_06/2015</v>
          </cell>
          <cell r="C934" t="str">
            <v>H</v>
          </cell>
          <cell r="D934">
            <v>3.04</v>
          </cell>
        </row>
        <row r="935">
          <cell r="A935">
            <v>90971</v>
          </cell>
          <cell r="B935" t="str">
            <v>COMPRESSOR DE AR REBOCAVEL, VAZÃO 250 PCM, PRESSAO DE TRABALHO 102 PSI, MOTOR A DIESEL POTÊNCIA 81 CV - MATERIAIS NA OPERAÇÃO. AF_06/2015</v>
          </cell>
          <cell r="C935" t="str">
            <v>H</v>
          </cell>
          <cell r="D935">
            <v>40.54</v>
          </cell>
        </row>
        <row r="936">
          <cell r="A936">
            <v>90975</v>
          </cell>
          <cell r="B936" t="str">
            <v>COMPRESSOR DE AR REBOCÁVEL, VAZÃO 748 PCM, PRESSÃO EFETIVA DE TRABALHO 102 PSI, MOTOR DIESEL, POTÊNCIA 210 CV - DEPRECIAÇÃO. AF_06/2015</v>
          </cell>
          <cell r="C936" t="str">
            <v>H</v>
          </cell>
          <cell r="D936">
            <v>6.56</v>
          </cell>
        </row>
        <row r="937">
          <cell r="A937">
            <v>90976</v>
          </cell>
          <cell r="B937" t="str">
            <v>COMPRESSOR DE AR REBOCÁVEL, VAZÃO 748 PCM, PRESSÃO EFETIVA DE TRABALHO 102 PSI, MOTOR DIESEL, POTÊNCIA 210 CV - JUROS. AF_06/2015</v>
          </cell>
          <cell r="C937" t="str">
            <v>H</v>
          </cell>
          <cell r="D937">
            <v>1.85</v>
          </cell>
        </row>
        <row r="938">
          <cell r="A938">
            <v>90977</v>
          </cell>
          <cell r="B938" t="str">
            <v>COMPRESSOR DE AR REBOCÁVEL, VAZÃO 748 PCM, PRESSÃO EFETIVA DE TRABALHO 102 PSI, MOTOR DIESEL, POTÊNCIA 210 CV - MANUTENÇÃO. AF_06/2015</v>
          </cell>
          <cell r="C938" t="str">
            <v>H</v>
          </cell>
          <cell r="D938">
            <v>7.72</v>
          </cell>
        </row>
        <row r="939">
          <cell r="A939">
            <v>90978</v>
          </cell>
          <cell r="B939" t="str">
            <v>COMPRESSOR DE AR REBOCÁVEL, VAZÃO 748 PCM, PRESSÃO EFETIVA DE TRABALHO 102 PSI, MOTOR DIESEL, POTÊNCIA 210 CV - MATERIAIS NA OPERAÇÃO. AF_06/2015</v>
          </cell>
          <cell r="C939" t="str">
            <v>H</v>
          </cell>
          <cell r="D939">
            <v>105.06</v>
          </cell>
        </row>
        <row r="940">
          <cell r="A940">
            <v>90992</v>
          </cell>
          <cell r="B940" t="str">
            <v>COMPRESSOR DE AR REBOCAVEL, VAZÃO 400 PCM, PRESSAO DE TRABALHO 102 PSI, MOTOR A DIESEL POTÊNCIA 110 CV - DEPRECIAÇÃO. AF_06/2015</v>
          </cell>
          <cell r="C940" t="str">
            <v>H</v>
          </cell>
          <cell r="D940">
            <v>3.06</v>
          </cell>
        </row>
        <row r="941">
          <cell r="A941">
            <v>90993</v>
          </cell>
          <cell r="B941" t="str">
            <v>COMPRESSOR DE AR REBOCAVEL, VAZÃO 400 PCM, PRESSAO DE TRABALHO 102 PSI, MOTOR A DIESEL POTÊNCIA 110 CV - JUROS. AF_06/2015</v>
          </cell>
          <cell r="C941" t="str">
            <v>H</v>
          </cell>
          <cell r="D941">
            <v>0.86</v>
          </cell>
        </row>
        <row r="942">
          <cell r="A942">
            <v>90994</v>
          </cell>
          <cell r="B942" t="str">
            <v>COMPRESSOR DE AR REBOCAVEL, VAZÃO 400 PCM, PRESSAO DE TRABALHO 102 PSI, MOTOR A DIESEL POTÊNCIA 110 CV - MANUTENÇÃO. AF_06/2015</v>
          </cell>
          <cell r="C942" t="str">
            <v>H</v>
          </cell>
          <cell r="D942">
            <v>3.6</v>
          </cell>
        </row>
        <row r="943">
          <cell r="A943">
            <v>90995</v>
          </cell>
          <cell r="B943" t="str">
            <v>COMPRESSOR DE AR REBOCAVEL, VAZÃO 400 PCM, PRESSAO DE TRABALHO 102 PSI, MOTOR A DIESEL POTÊNCIA 110 CV - MATERIAIS NA OPERAÇÃO. AF_06/2015</v>
          </cell>
          <cell r="C943" t="str">
            <v>H</v>
          </cell>
          <cell r="D943">
            <v>55.03</v>
          </cell>
        </row>
        <row r="944">
          <cell r="A944">
            <v>91021</v>
          </cell>
          <cell r="B944" t="str">
            <v>PERFURATRIZ HIDRÁULICA SOBRE CAMINHÃO COM TRADO CURTO ACOPLADO, PROFUNDIDADE MÁXIMA DE 20 M, DIÂMETRO MÁXIMO DE 1500 MM, POTÊNCIA INSTALADA DE 137 HP, MESA ROTATIVA COM TORQUE MÁXIMO DE 30 KNM - IMPOSTOS E SEGUROS. AF_06/2015</v>
          </cell>
          <cell r="C944" t="str">
            <v>H</v>
          </cell>
          <cell r="D944">
            <v>3.03</v>
          </cell>
        </row>
        <row r="945">
          <cell r="A945">
            <v>91026</v>
          </cell>
          <cell r="B945" t="str">
            <v>CAMINHÃO TRUCADO (C/ TERCEIRO EIXO) ELETRÔNICO - POTÊNCIA 231CV - PBT = 22000KG - DIST. ENTRE EIXOS 5170 MM - INCLUI CARROCERIA FIXA ABERTA DE MADEIRA - DEPRECIAÇÃO. AF_06/2015</v>
          </cell>
          <cell r="C945" t="str">
            <v>H</v>
          </cell>
          <cell r="D945">
            <v>12.53</v>
          </cell>
        </row>
        <row r="946">
          <cell r="A946">
            <v>91027</v>
          </cell>
          <cell r="B946" t="str">
            <v>CAMINHÃO TRUCADO (C/ TERCEIRO EIXO) ELETRÔNICO - POTÊNCIA 231CV - PBT = 22000KG - DIST. ENTRE EIXOS 5170 MM - INCLUI CARROCERIA FIXA ABERTA DE MADEIRA - JUROS. AF_06/2015</v>
          </cell>
          <cell r="C946" t="str">
            <v>H</v>
          </cell>
          <cell r="D946">
            <v>3.2</v>
          </cell>
        </row>
        <row r="947">
          <cell r="A947">
            <v>91028</v>
          </cell>
          <cell r="B947" t="str">
            <v>CAMINHÃO TRUCADO (C/ TERCEIRO EIXO) ELETRÔNICO - POTÊNCIA 231CV - PBT = 22000KG - DIST. ENTRE EIXOS 5170 MM - INCLUI CARROCERIA FIXA ABERTA DE MADEIRA - IMPOSTOS E SEGUROS. AF_06/2015</v>
          </cell>
          <cell r="C947" t="str">
            <v>H</v>
          </cell>
          <cell r="D947">
            <v>0.65</v>
          </cell>
        </row>
        <row r="948">
          <cell r="A948">
            <v>91029</v>
          </cell>
          <cell r="B948" t="str">
            <v>CAMINHÃO TRUCADO (C/ TERCEIRO EIXO) ELETRÔNICO - POTÊNCIA 231CV - PBT = 22000KG - DIST. ENTRE EIXOS 5170 MM - INCLUI CARROCERIA FIXA ABERTA DE MADEIRA - MANUTENÇÃO. AF_06/2015</v>
          </cell>
          <cell r="C948" t="str">
            <v>H</v>
          </cell>
          <cell r="D948">
            <v>15.66</v>
          </cell>
        </row>
        <row r="949">
          <cell r="A949">
            <v>91030</v>
          </cell>
          <cell r="B949" t="str">
            <v>CAMINHÃO TRUCADO (C/ TERCEIRO EIXO) ELETRÔNICO - POTÊNCIA 231CV - PBT = 22000KG - DIST. ENTRE EIXOS 5170 MM - INCLUI CARROCERIA FIXA ABERTA DE MADEIRA - MATERIAIS NA OPERAÇÃO. AF_06/2015</v>
          </cell>
          <cell r="C949" t="str">
            <v>H</v>
          </cell>
          <cell r="D949">
            <v>78.790000000000006</v>
          </cell>
        </row>
        <row r="950">
          <cell r="A950">
            <v>91273</v>
          </cell>
          <cell r="B950" t="str">
            <v>PLACA VIBRATÓRIA REVERSÍVEL COM MOTOR 4 TEMPOS A GASOLINA, FORÇA CENTRÍFUGA DE 25 KN (2500 KGF), POTÊNCIA 5,5 CV - DEPRECIAÇÃO. AF_08/2015</v>
          </cell>
          <cell r="C950" t="str">
            <v>H</v>
          </cell>
          <cell r="D950">
            <v>0.82</v>
          </cell>
        </row>
        <row r="951">
          <cell r="A951">
            <v>91274</v>
          </cell>
          <cell r="B951" t="str">
            <v>PLACA VIBRATÓRIA REVERSÍVEL COM MOTOR 4 TEMPOS A GASOLINA, FORÇA CENTRÍFUGA DE 25 KN (2500 KGF), POTÊNCIA 5,5 CV - JUROS. AF_08/2015</v>
          </cell>
          <cell r="C951" t="str">
            <v>H</v>
          </cell>
          <cell r="D951">
            <v>0.28000000000000003</v>
          </cell>
        </row>
        <row r="952">
          <cell r="A952">
            <v>91275</v>
          </cell>
          <cell r="B952" t="str">
            <v>PLACA VIBRATÓRIA REVERSÍVEL COM MOTOR 4 TEMPOS A GASOLINA, FORÇA CENTRÍFUGA DE 25 KN (2500 KGF), POTÊNCIA 5,5 CV - MANUTENÇÃO. AF_08/2015</v>
          </cell>
          <cell r="C952" t="str">
            <v>H</v>
          </cell>
          <cell r="D952">
            <v>0.54</v>
          </cell>
        </row>
        <row r="953">
          <cell r="A953">
            <v>91276</v>
          </cell>
          <cell r="B953" t="str">
            <v>PLACA VIBRATÓRIA REVERSÍVEL COM MOTOR 4 TEMPOS A GASOLINA, FORÇA CENTRÍFUGA DE 25 KN (2500 KGF), POTÊNCIA 5,5 CV - MATERIAIS NA OPERAÇÃO. AF_08/2015</v>
          </cell>
          <cell r="C953" t="str">
            <v>H</v>
          </cell>
          <cell r="D953">
            <v>4.71</v>
          </cell>
        </row>
        <row r="954">
          <cell r="A954">
            <v>91279</v>
          </cell>
          <cell r="B954" t="str">
            <v>CORTADORA DE PISO COM MOTOR 4 TEMPOS A GASOLINA, POTÊNCIA DE 13 HP, COM DISCO DE CORTE DIAMANTADO SEGMENTADO PARA CONCRETO, DIÂMETRO DE 350 MM, FURO DE 1" (14 X 1") - DEPRECIAÇÃO. AF_08/2015</v>
          </cell>
          <cell r="C954" t="str">
            <v>H</v>
          </cell>
          <cell r="D954">
            <v>0.54</v>
          </cell>
        </row>
        <row r="955">
          <cell r="A955">
            <v>91280</v>
          </cell>
          <cell r="B955" t="str">
            <v>CORTADORA DE PISO COM MOTOR 4 TEMPOS A GASOLINA, POTÊNCIA DE 13 HP, COM DISCO DE CORTE DIAMANTADO SEGMENTADO PARA CONCRETO, DIÂMETRO DE 350 MM, FURO DE 1" (14 X 1") - JUROS. AF_08/2015</v>
          </cell>
          <cell r="C955" t="str">
            <v>H</v>
          </cell>
          <cell r="D955">
            <v>0.16</v>
          </cell>
        </row>
        <row r="956">
          <cell r="A956">
            <v>91281</v>
          </cell>
          <cell r="B956" t="str">
            <v>CORTADORA DE PISO COM MOTOR 4 TEMPOS A GASOLINA, POTÊNCIA DE 13 HP, COM DISCO DE CORTE DIAMANTADO SEGMENTADO PARA CONCRETO, DIÂMETRO DE 350 MM, FURO DE 1" (14 X 1") - MANUTENÇÃO. AF_08/2015</v>
          </cell>
          <cell r="C956" t="str">
            <v>H</v>
          </cell>
          <cell r="D956">
            <v>0.52</v>
          </cell>
        </row>
        <row r="957">
          <cell r="A957">
            <v>91282</v>
          </cell>
          <cell r="B957" t="str">
            <v>CORTADORA DE PISO COM MOTOR 4 TEMPOS A GASOLINA, POTÊNCIA DE 13 HP, COM DISCO DE CORTE DIAMANTADO SEGMENTADO PARA CONCRETO, DIÂMETRO DE 350 MM, FURO DE 1" (14 X 1") - MATERIAIS NA OPERAÇÃO. AF_08/2015</v>
          </cell>
          <cell r="C957" t="str">
            <v>H</v>
          </cell>
          <cell r="D957">
            <v>11.34</v>
          </cell>
        </row>
        <row r="958">
          <cell r="A958">
            <v>91354</v>
          </cell>
          <cell r="B958" t="str">
            <v>CAMINHÃO TOCO, PESO BRUTO TOTAL 14.300 KG, CARGA ÚTIL MÁXIMA 9590 KG, DISTÂNCIA ENTRE EIXOS 4,76 M, POTÊNCIA 185 CV (NÃO INCLUI CARROCERIA) - DEPRECIAÇÃO. AF_06/2014</v>
          </cell>
          <cell r="C958" t="str">
            <v>H</v>
          </cell>
          <cell r="D958">
            <v>9.43</v>
          </cell>
        </row>
        <row r="959">
          <cell r="A959">
            <v>91355</v>
          </cell>
          <cell r="B959" t="str">
            <v>CAMINHÃO TOCO, PESO BRUTO TOTAL 14.300 KG, CARGA ÚTIL MÁXIMA 9590 KG, DISTÂNCIA ENTRE EIXOS 4,76 M, POTÊNCIA 185 CV (NÃO INCLUI CARROCERIA) - JUROS. AF_06/2014</v>
          </cell>
          <cell r="C959" t="str">
            <v>H</v>
          </cell>
          <cell r="D959">
            <v>2.41</v>
          </cell>
        </row>
        <row r="960">
          <cell r="A960">
            <v>91356</v>
          </cell>
          <cell r="B960" t="str">
            <v>CAMINHÃO TOCO, PESO BRUTO TOTAL 14.300 KG, CARGA ÚTIL MÁXIMA 9590 KG, DISTÂNCIA ENTRE EIXOS 4,76 M, POTÊNCIA 185 CV (NÃO INCLUI CARROCERIA) - IMPOSTOS E SEGUROS. AF_06/2014</v>
          </cell>
          <cell r="C960" t="str">
            <v>H</v>
          </cell>
          <cell r="D960">
            <v>0.49</v>
          </cell>
        </row>
        <row r="961">
          <cell r="A961">
            <v>91359</v>
          </cell>
          <cell r="B961" t="str">
            <v>CAMINHÃO PIPA 6.000 L, PESO BRUTO TOTAL 13.000 KG, DISTÂNCIA ENTRE EIXOS 4,80 M, POTÊNCIA 189 CV INCLUSIVE TANQUE DE AÇO PARA TRANSPORTE DE ÁGUA, CAPACIDADE 6 M3 - DEPRECIAÇÃO. AF_06/2014</v>
          </cell>
          <cell r="C961" t="str">
            <v>H</v>
          </cell>
          <cell r="D961">
            <v>10.220000000000001</v>
          </cell>
        </row>
        <row r="962">
          <cell r="A962">
            <v>91360</v>
          </cell>
          <cell r="B962" t="str">
            <v>CAMINHÃO PIPA 6.000 L, PESO BRUTO TOTAL 13.000 KG, DISTÂNCIA ENTRE EIXOS 4,80 M, POTÊNCIA 189 CV INCLUSIVE TANQUE DE AÇO PARA TRANSPORTE DE ÁGUA, CAPACIDADE 6 M3 - JUROS. AF_06/2014</v>
          </cell>
          <cell r="C962" t="str">
            <v>H</v>
          </cell>
          <cell r="D962">
            <v>2.61</v>
          </cell>
        </row>
        <row r="963">
          <cell r="A963">
            <v>91361</v>
          </cell>
          <cell r="B963" t="str">
            <v>CAMINHÃO PIPA 6.000 L, PESO BRUTO TOTAL 13.000 KG, DISTÂNCIA ENTRE EIXOS 4,80 M, POTÊNCIA 189 CV INCLUSIVE TANQUE DE AÇO PARA TRANSPORTE DE ÁGUA, CAPACIDADE 6 M3 - IMPOSTOS E SEGUROS. AF_06/2014</v>
          </cell>
          <cell r="C963" t="str">
            <v>H</v>
          </cell>
          <cell r="D963">
            <v>0.53</v>
          </cell>
        </row>
        <row r="964">
          <cell r="A964">
            <v>91367</v>
          </cell>
          <cell r="B964" t="str">
            <v>CAMINHÃO BASCULANTE 6 M3, PESO BRUTO TOTAL 16.000 KG, CARGA ÚTIL MÁXIMA 13.071 KG, DISTÂNCIA ENTRE EIXOS 4,80 M, POTÊNCIA 230 CV INCLUSIVE CAÇAMBA METÁLICA - DEPRECIAÇÃO. AF_06/2014</v>
          </cell>
          <cell r="C964" t="str">
            <v>H</v>
          </cell>
          <cell r="D964">
            <v>13.76</v>
          </cell>
        </row>
        <row r="965">
          <cell r="A965">
            <v>91368</v>
          </cell>
          <cell r="B965" t="str">
            <v>CAMINHÃO BASCULANTE 6 M3, PESO BRUTO TOTAL 16.000 KG, CARGA ÚTIL MÁXIMA 13.071 KG, DISTÂNCIA ENTRE EIXOS 4,80 M, POTÊNCIA 230 CV INCLUSIVE CAÇAMBA METÁLICA - JUROS. AF_06/2014</v>
          </cell>
          <cell r="C965" t="str">
            <v>H</v>
          </cell>
          <cell r="D965">
            <v>3.25</v>
          </cell>
        </row>
        <row r="966">
          <cell r="A966">
            <v>91369</v>
          </cell>
          <cell r="B966" t="str">
            <v>CAMINHÃO BASCULANTE 6 M3, PESO BRUTO TOTAL 16.000 KG, CARGA ÚTIL MÁXIMA 13.071 KG, DISTÂNCIA ENTRE EIXOS 4,80 M, POTÊNCIA 230 CV INCLUSIVE CAÇAMBA METÁLICA - IMPOSTOS E SEGUROS. AF_06/2014</v>
          </cell>
          <cell r="C966" t="str">
            <v>H</v>
          </cell>
          <cell r="D966">
            <v>0.66</v>
          </cell>
        </row>
        <row r="967">
          <cell r="A967">
            <v>91375</v>
          </cell>
          <cell r="B967" t="str">
            <v>CAMINHÃO TOCO, PESO BRUTO TOTAL 16.000 KG, CARGA ÚTIL MÁXIMA DE 10.685 KG, DISTÂNCIA ENTRE EIXOS 4,80 M, POTÊNCIA 189 CV EXCLUSIVE CARROCERIA - DEPRECIAÇÃO. AF_06/2014</v>
          </cell>
          <cell r="C967" t="str">
            <v>H</v>
          </cell>
          <cell r="D967">
            <v>7.96</v>
          </cell>
        </row>
        <row r="968">
          <cell r="A968">
            <v>91376</v>
          </cell>
          <cell r="B968" t="str">
            <v>CAMINHÃO TOCO, PESO BRUTO TOTAL 16.000 KG, CARGA ÚTIL MÁXIMA DE 10.685 KG, DISTÂNCIA ENTRE EIXOS 4,80 M, POTÊNCIA 189 CV EXCLUSIVE CARROCERIA - JUROS. AF_06/2014</v>
          </cell>
          <cell r="C968" t="str">
            <v>H</v>
          </cell>
          <cell r="D968">
            <v>2.0299999999999998</v>
          </cell>
        </row>
        <row r="969">
          <cell r="A969">
            <v>91377</v>
          </cell>
          <cell r="B969" t="str">
            <v>CAMINHÃO TOCO, PESO BRUTO TOTAL 16.000 KG, CARGA ÚTIL MÁXIMA DE 10.685 KG, DISTÂNCIA ENTRE EIXOS 4,80 M, POTÊNCIA 189 CV EXCLUSIVE CARROCERIA - IMPOSTOS E SEGUROS. AF_06/2014</v>
          </cell>
          <cell r="C969" t="str">
            <v>H</v>
          </cell>
          <cell r="D969">
            <v>0.41</v>
          </cell>
        </row>
        <row r="970">
          <cell r="A970">
            <v>91380</v>
          </cell>
          <cell r="B970" t="str">
            <v>CAMINHÃO BASCULANTE 10 M3, TRUCADO CABINE SIMPLES, PESO BRUTO TOTAL 23.000 KG, CARGA ÚTIL MÁXIMA 15.935 KG, DISTÂNCIA ENTRE EIXOS 4,80 M, POTÊNCIA 230 CV INCLUSIVE CAÇAMBA METÁLICA - DEPRECIAÇÃO. AF_06/2014</v>
          </cell>
          <cell r="C970" t="str">
            <v>H</v>
          </cell>
          <cell r="D970">
            <v>15.71</v>
          </cell>
        </row>
        <row r="971">
          <cell r="A971">
            <v>91381</v>
          </cell>
          <cell r="B971" t="str">
            <v>CAMINHÃO BASCULANTE 10 M3, TRUCADO CABINE SIMPLES, PESO BRUTO TOTAL 23.000 KG, CARGA ÚTIL MÁXIMA 15.935 KG, DISTÂNCIA ENTRE EIXOS 4,80 M, POTÊNCIA 230 CV INCLUSIVE CAÇAMBA METÁLICA - JUROS. AF_06/2014</v>
          </cell>
          <cell r="C971" t="str">
            <v>H</v>
          </cell>
          <cell r="D971">
            <v>3.71</v>
          </cell>
        </row>
        <row r="972">
          <cell r="A972">
            <v>91382</v>
          </cell>
          <cell r="B972" t="str">
            <v>CAMINHÃO BASCULANTE 10 M3, TRUCADO CABINE SIMPLES, PESO BRUTO TOTAL 23.000 KG, CARGA ÚTIL MÁXIMA 15.935 KG, DISTÂNCIA ENTRE EIXOS 4,80 M, POTÊNCIA 230 CV INCLUSIVE CAÇAMBA METÁLICA - IMPOSTOS E SEGUROS. AF_06/2014</v>
          </cell>
          <cell r="C972" t="str">
            <v>H</v>
          </cell>
          <cell r="D972">
            <v>0.75</v>
          </cell>
        </row>
        <row r="973">
          <cell r="A973">
            <v>91383</v>
          </cell>
          <cell r="B973" t="str">
            <v>CAMINHÃO BASCULANTE 10 M3, TRUCADO CABINE SIMPLES, PESO BRUTO TOTAL 23.000 KG, CARGA ÚTIL MÁXIMA 15.935 KG, DISTÂNCIA ENTRE EIXOS 4,80 M, POTÊNCIA 230 CV INCLUSIVE CAÇAMBA METÁLICA - MANUTENÇÃO. AF_06/2014</v>
          </cell>
          <cell r="C973" t="str">
            <v>H</v>
          </cell>
          <cell r="D973">
            <v>22.08</v>
          </cell>
        </row>
        <row r="974">
          <cell r="A974">
            <v>91384</v>
          </cell>
          <cell r="B974" t="str">
            <v>CAMINHÃO BASCULANTE 10 M3, TRUCADO CABINE SIMPLES, PESO BRUTO TOTAL 23.000 KG, CARGA ÚTIL MÁXIMA 15.935 KG, DISTÂNCIA ENTRE EIXOS 4,80 M, POTÊNCIA 230 CV INCLUSIVE CAÇAMBA METÁLICA - MATERIAIS NA OPERAÇÃO. AF_06/2014</v>
          </cell>
          <cell r="C974" t="str">
            <v>H</v>
          </cell>
          <cell r="D974">
            <v>78.45</v>
          </cell>
        </row>
        <row r="975">
          <cell r="A975">
            <v>91390</v>
          </cell>
          <cell r="B975" t="str">
            <v>CAMINHÃO TOCO, PBT 14.300 KG, CARGA ÚTIL MÁX. 9.710 KG, DIST. ENTRE EIXOS 3,56 M, POTÊNCIA 185 CV, INCLUSIVE CARROCERIA FIXA ABERTA DE MADEIRA P/ TRANSPORTE GERAL DE CARGA SECA, DIMEN. APROX. 2,50 X 6,50 X 0,50 M - DEPRECIAÇÃO. AF_06/2014</v>
          </cell>
          <cell r="C975" t="str">
            <v>H</v>
          </cell>
          <cell r="D975">
            <v>13.22</v>
          </cell>
        </row>
        <row r="976">
          <cell r="A976">
            <v>91391</v>
          </cell>
          <cell r="B976" t="str">
            <v>CAMINHÃO TOCO, PBT 14.300 KG, CARGA ÚTIL MÁX. 9.710 KG, DIST. ENTRE EIXOS 3,56 M, POTÊNCIA 185 CV, INCLUSIVE CARROCERIA FIXA ABERTA DE MADEIRA P/ TRANSPORTE GERAL DE CARGA SECA, DIMEN. APROX. 2,50 X 6,50 X 0,50 M - JUROS. AF_06/2014</v>
          </cell>
          <cell r="C976" t="str">
            <v>H</v>
          </cell>
          <cell r="D976">
            <v>2.7</v>
          </cell>
        </row>
        <row r="977">
          <cell r="A977">
            <v>91392</v>
          </cell>
          <cell r="B977" t="str">
            <v>CAMINHÃO TOCO, PBT 14.300 KG, CARGA ÚTIL MÁX. 9.710 KG, DIST. ENTRE EIXOS 3,56 M, POTÊNCIA 185 CV, INCLUSIVE CARROCERIA FIXA ABERTA DE MADEIRA P/ TRANSPORTE GERAL DE CARGA SECA, DIMEN. APROX. 2,50 X 6,50 X 0,50 M - IMPOSTOS E SEGUROS. AF_06/2014</v>
          </cell>
          <cell r="C977" t="str">
            <v>H</v>
          </cell>
          <cell r="D977">
            <v>0.55000000000000004</v>
          </cell>
        </row>
        <row r="978">
          <cell r="A978">
            <v>91396</v>
          </cell>
          <cell r="B978" t="str">
            <v>CAMINHÃO PIPA 10.000 L TRUCADO, PESO BRUTO TOTAL 23.000 KG, CARGA ÚTIL MÁXIMA 15.935 KG, DISTÂNCIA ENTRE EIXOS 4,8 M, POTÊNCIA 230 CV, INCLUSIVE TANQUE DE AÇO PARA TRANSPORTE DE ÁGUA - DEPRECIAÇÃO. AF_06/2014</v>
          </cell>
          <cell r="C978" t="str">
            <v>H</v>
          </cell>
          <cell r="D978">
            <v>13.15</v>
          </cell>
        </row>
        <row r="979">
          <cell r="A979">
            <v>91397</v>
          </cell>
          <cell r="B979" t="str">
            <v>CAMINHÃO PIPA 10.000 L TRUCADO, PESO BRUTO TOTAL 23.000 KG, CARGA ÚTIL MÁXIMA 15.935 KG, DISTÂNCIA ENTRE EIXOS 4,8 M, POTÊNCIA 230 CV, INCLUSIVE TANQUE DE AÇO PARA TRANSPORTE DE ÁGUA - JUROS. AF_06/2014</v>
          </cell>
          <cell r="C979" t="str">
            <v>H</v>
          </cell>
          <cell r="D979">
            <v>3.36</v>
          </cell>
        </row>
        <row r="980">
          <cell r="A980">
            <v>91398</v>
          </cell>
          <cell r="B980" t="str">
            <v>CAMINHÃO PIPA 10.000 L TRUCADO, PESO BRUTO TOTAL 23.000 KG, CARGA ÚTIL MÁXIMA 15.935 KG, DISTÂNCIA ENTRE EIXOS 4,8 M, POTÊNCIA 230 CV, INCLUSIVE TANQUE DE AÇO PARA TRANSPORTE DE ÁGUA - IMPOSTOS E SEGUROS. AF_06/2014</v>
          </cell>
          <cell r="C980" t="str">
            <v>H</v>
          </cell>
          <cell r="D980">
            <v>0.69</v>
          </cell>
        </row>
        <row r="981">
          <cell r="A981">
            <v>91402</v>
          </cell>
          <cell r="B981" t="str">
            <v>CAMINHÃO BASCULANTE 6 M3 TOCO, PESO BRUTO TOTAL 16.000 KG, CARGA ÚTIL MÁXIMA 11.130 KG, DISTÂNCIA ENTRE EIXOS 5,36 M, POTÊNCIA 185 CV, INCLUSIVE CAÇAMBA METÁLICA - IMPOSTOS E SEGUROS. AF_06/2014</v>
          </cell>
          <cell r="C981" t="str">
            <v>H</v>
          </cell>
          <cell r="D981">
            <v>0.63</v>
          </cell>
        </row>
        <row r="982">
          <cell r="A982">
            <v>91466</v>
          </cell>
          <cell r="B982" t="str">
            <v>GUINDAUTO HIDRÁULICO, CAPACIDADE MÁXIMA DE CARGA 6200 KG, MOMENTO MÁXIMO DE CARGA 11,7 TM, ALCANCE MÁXIMO HORIZONTAL 9,70 M, INCLUSIVE CAMINHÃO TOCO PBT 16.000 KG, POTÊNCIA DE 189 CV - IMPOSTOS E SEGUROS. AF_08/2015</v>
          </cell>
          <cell r="C982" t="str">
            <v>H</v>
          </cell>
          <cell r="D982">
            <v>0.57999999999999996</v>
          </cell>
        </row>
        <row r="983">
          <cell r="A983">
            <v>91467</v>
          </cell>
          <cell r="B983" t="str">
            <v>GUINDAUTO HIDRÁULICO, CAPACIDADE MÁXIMA DE CARGA 6200 KG, MOMENTO MÁXIMO DE CARGA 11,7 TM, ALCANCE MÁXIMO HORIZONTAL 9,70 M, INCLUSIVE CAMINHÃO TOCO PBT 16.000 KG, POTÊNCIA DE 189 CV - MATERIAIS NA OPERAÇÃO. AF_08/2015</v>
          </cell>
          <cell r="C983" t="str">
            <v>H</v>
          </cell>
          <cell r="D983">
            <v>64.45</v>
          </cell>
        </row>
        <row r="984">
          <cell r="A984">
            <v>91468</v>
          </cell>
          <cell r="B984" t="str">
            <v>ESPARGIDOR DE ASFALTO PRESSURIZADO, TANQUE 6 M3 COM ISOLAÇÃO TÉRMICA, AQUECIDO COM 2 MAÇARICOS, COM BARRA ESPARGIDORA 3,60 M, MONTADO SOBRE CAMINHÃO  TOCO, PBT 14.300 KG, POTÊNCIA 185 CV - DEPRECIAÇÃO. AF_08/2015</v>
          </cell>
          <cell r="C984" t="str">
            <v>H</v>
          </cell>
          <cell r="D984">
            <v>16.57</v>
          </cell>
        </row>
        <row r="985">
          <cell r="A985">
            <v>91469</v>
          </cell>
          <cell r="B985" t="str">
            <v>ESPARGIDOR DE ASFALTO PRESSURIZADO, TANQUE 6 M3 COM ISOLAÇÃO TÉRMICA, AQUECIDO COM 2 MAÇARICOS, COM BARRA ESPARGIDORA 3,60 M, MONTADO SOBRE CAMINHÃO  TOCO, PBT 14.300 KG, POTÊNCIA 185 CV - JUROS. AF_08/2015</v>
          </cell>
          <cell r="C985" t="str">
            <v>H</v>
          </cell>
          <cell r="D985">
            <v>4.24</v>
          </cell>
        </row>
        <row r="986">
          <cell r="A986">
            <v>91484</v>
          </cell>
          <cell r="B986" t="str">
            <v>ESPARGIDOR DE ASFALTO PRESSURIZADO, TANQUE 6 M3 COM ISOLAÇÃO TÉRMICA, AQUECIDO COM 2 MAÇARICOS, COM BARRA ESPARGIDORA 3,60 M, MONTADO SOBRE CAMINHÃO  TOCO, PBT 14.300 KG, POTÊNCIA 185 CV - IMPOSTOS E SEGUROS. AF_08/2015</v>
          </cell>
          <cell r="C986" t="str">
            <v>H</v>
          </cell>
          <cell r="D986">
            <v>0.87</v>
          </cell>
        </row>
        <row r="987">
          <cell r="A987">
            <v>91485</v>
          </cell>
          <cell r="B987" t="str">
            <v>ESPARGIDOR DE ASFALTO PRESSURIZADO, TANQUE 6 M3 COM ISOLAÇÃO TÉRMICA, AQUECIDO COM 2 MAÇARICOS, COM BARRA ESPARGIDORA 3,60 M, MONTADO SOBRE CAMINHÃO  TOCO, PBT 14.300 KG, POTÊNCIA 185 CV - MATERIAIS NA OPERAÇÃO. AF_08/2015</v>
          </cell>
          <cell r="C987" t="str">
            <v>H</v>
          </cell>
          <cell r="D987">
            <v>93.99</v>
          </cell>
        </row>
        <row r="988">
          <cell r="A988">
            <v>91529</v>
          </cell>
          <cell r="B988" t="str">
            <v>COMPACTADOR DE SOLOS DE PERCUSSÃO (SOQUETE) COM MOTOR A GASOLINA 4 TEMPOS, POTÊNCIA 4 CV - DEPRECIAÇÃO. AF_08/2015</v>
          </cell>
          <cell r="C988" t="str">
            <v>H</v>
          </cell>
          <cell r="D988">
            <v>1.35</v>
          </cell>
        </row>
        <row r="989">
          <cell r="A989">
            <v>91530</v>
          </cell>
          <cell r="B989" t="str">
            <v>COMPACTADOR DE SOLOS DE PERCUSSÃO (SOQUETE) COM MOTOR A GASOLINA 4 TEMPOS, POTÊNCIA 4 CV - JUROS. AF_08/2015</v>
          </cell>
          <cell r="C989" t="str">
            <v>H</v>
          </cell>
          <cell r="D989">
            <v>0.42</v>
          </cell>
        </row>
        <row r="990">
          <cell r="A990">
            <v>91531</v>
          </cell>
          <cell r="B990" t="str">
            <v>COMPACTADOR DE SOLOS DE PERCUSSÃO (SOQUETE) COM MOTOR A GASOLINA 4 TEMPOS, POTÊNCIA 4 CV - MANUTENÇÃO. AF_08/2015</v>
          </cell>
          <cell r="C990" t="str">
            <v>H</v>
          </cell>
          <cell r="D990">
            <v>1.43</v>
          </cell>
        </row>
        <row r="991">
          <cell r="A991">
            <v>91532</v>
          </cell>
          <cell r="B991" t="str">
            <v>COMPACTADOR DE SOLOS DE PERCUSSÃO (SOQUETE) COM MOTOR A GASOLINA 4 TEMPOS, POTÊNCIA 4 CV - MATERIAIS NA OPERAÇÃO. AF_08/2015</v>
          </cell>
          <cell r="C991" t="str">
            <v>H</v>
          </cell>
          <cell r="D991">
            <v>3.43</v>
          </cell>
        </row>
        <row r="992">
          <cell r="A992">
            <v>91629</v>
          </cell>
          <cell r="B992" t="str">
            <v>GUINDAUTO HIDRÁULICO, CAPACIDADE MÁXIMA DE CARGA 6500 KG, MOMENTO MÁXIMO DE CARGA 5,8 TM, ALCANCE MÁXIMO HORIZONTAL 7,60 M, INCLUSIVE CAMINHÃO TOCO PBT 9.700 KG, POTÊNCIA DE 160 CV - DEPRECIAÇÃO. AF_08/2015</v>
          </cell>
          <cell r="C992" t="str">
            <v>H</v>
          </cell>
          <cell r="D992">
            <v>10.16</v>
          </cell>
        </row>
        <row r="993">
          <cell r="A993">
            <v>91630</v>
          </cell>
          <cell r="B993" t="str">
            <v>GUINDAUTO HIDRÁULICO, CAPACIDADE MÁXIMA DE CARGA 6500 KG, MOMENTO MÁXIMO DE CARGA 5,8 TM, ALCANCE MÁXIMO HORIZONTAL 7,60 M, INCLUSIVE CAMINHÃO TOCO PBT 9.700 KG, POTÊNCIA DE 160 CV - JUROS. AF_08/2015</v>
          </cell>
          <cell r="C993" t="str">
            <v>H</v>
          </cell>
          <cell r="D993">
            <v>2.59</v>
          </cell>
        </row>
        <row r="994">
          <cell r="A994">
            <v>91631</v>
          </cell>
          <cell r="B994" t="str">
            <v>GUINDAUTO HIDRÁULICO, CAPACIDADE MÁXIMA DE CARGA 6500 KG, MOMENTO MÁXIMO DE CARGA 5,8 TM, ALCANCE MÁXIMO HORIZONTAL 7,60 M, INCLUSIVE CAMINHÃO TOCO PBT 9.700 KG, POTÊNCIA DE 160 CV - IMPOSTOS E SEGUROS. AF_08/2015</v>
          </cell>
          <cell r="C994" t="str">
            <v>H</v>
          </cell>
          <cell r="D994">
            <v>0.53</v>
          </cell>
        </row>
        <row r="995">
          <cell r="A995">
            <v>91632</v>
          </cell>
          <cell r="B995" t="str">
            <v>GUINDAUTO HIDRÁULICO, CAPACIDADE MÁXIMA DE CARGA 6500 KG, MOMENTO MÁXIMO DE CARGA 5,8 TM, ALCANCE MÁXIMO HORIZONTAL 7,60 M, INCLUSIVE CAMINHÃO TOCO PBT 9.700 KG, POTÊNCIA DE 160 CV - MANUTENÇÃO. AF_08/2015</v>
          </cell>
          <cell r="C995" t="str">
            <v>H</v>
          </cell>
          <cell r="D995">
            <v>12.7</v>
          </cell>
        </row>
        <row r="996">
          <cell r="A996">
            <v>91633</v>
          </cell>
          <cell r="B996" t="str">
            <v>GUINDAUTO HIDRÁULICO, CAPACIDADE MÁXIMA DE CARGA 6500 KG, MOMENTO MÁXIMO DE CARGA 5,8 TM, ALCANCE MÁXIMO HORIZONTAL 7,60 M, INCLUSIVE CAMINHÃO TOCO PBT 9.700 KG, POTÊNCIA DE 160 CV - MATERIAIS NA OPERAÇÃO. AF_08/2015</v>
          </cell>
          <cell r="C996" t="str">
            <v>H</v>
          </cell>
          <cell r="D996">
            <v>54.56</v>
          </cell>
        </row>
        <row r="997">
          <cell r="A997">
            <v>91640</v>
          </cell>
          <cell r="B997" t="str">
            <v>CAMINHÃO DE TRANSPORTE DE MATERIAL ASFÁLTICO 30.000 L, COM CAVALO MECÂNICO DE CAPACIDADE MÁXIMA DE TRAÇÃO COMBINADO DE 66.000 KG, POTÊNCIA 360 CV, INCLUSIVE TANQUE DE ASFALTO COM SERPENTINA - DEPRECIAÇÃO. AF_08/2015</v>
          </cell>
          <cell r="C997" t="str">
            <v>H</v>
          </cell>
          <cell r="D997">
            <v>20.88</v>
          </cell>
        </row>
        <row r="998">
          <cell r="A998">
            <v>91641</v>
          </cell>
          <cell r="B998" t="str">
            <v>CAMINHÃO DE TRANSPORTE DE MATERIAL ASFÁLTICO 30.000 L, COM CAVALO MECÂNICO DE CAPACIDADE MÁXIMA DE TRAÇÃO COMBINADO DE 66.000 KG, POTÊNCIA 360 CV, INCLUSIVE TANQUE DE ASFALTO COM SERPENTINA - JUROS. AF_08/2015</v>
          </cell>
          <cell r="C998" t="str">
            <v>H</v>
          </cell>
          <cell r="D998">
            <v>10.18</v>
          </cell>
        </row>
        <row r="999">
          <cell r="A999">
            <v>91642</v>
          </cell>
          <cell r="B999" t="str">
            <v>CAMINHÃO DE TRANSPORTE DE MATERIAL ASFÁLTICO 30.000 L, COM CAVALO MECÂNICO DE CAPACIDADE MÁXIMA DE TRAÇÃO COMBINADO DE 66.000 KG, POTÊNCIA 360 CV, INCLUSIVE TANQUE DE ASFALTO COM SERPENTINA - IMPOSTOS E SEGUROS. AF_08/2015</v>
          </cell>
          <cell r="C999" t="str">
            <v>H</v>
          </cell>
          <cell r="D999">
            <v>2.11</v>
          </cell>
        </row>
        <row r="1000">
          <cell r="A1000">
            <v>91643</v>
          </cell>
          <cell r="B1000" t="str">
            <v>CAMINHÃO DE TRANSPORTE DE MATERIAL ASFÁLTICO 30.000 L, COM CAVALO MECÂNICO DE CAPACIDADE MÁXIMA DE TRAÇÃO COMBINADO DE 66.000 KG, POTÊNCIA 360 CV, INCLUSIVE TANQUE DE ASFALTO COM SERPENTINA - MANUTENÇÃO. AF_08/2015</v>
          </cell>
          <cell r="C1000" t="str">
            <v>H</v>
          </cell>
          <cell r="D1000">
            <v>29.38</v>
          </cell>
        </row>
        <row r="1001">
          <cell r="A1001">
            <v>91644</v>
          </cell>
          <cell r="B1001" t="str">
            <v>CAMINHÃO DE TRANSPORTE DE MATERIAL ASFÁLTICO 30.000 L, COM CAVALO MECÂNICO DE CAPACIDADE MÁXIMA DE TRAÇÃO COMBINADO DE 66.000 KG, POTÊNCIA 360 CV, INCLUSIVE TANQUE DE ASFALTO COM SERPENTINA - MATERIAIS NA OPERAÇÃO. AF_08/2015</v>
          </cell>
          <cell r="C1001" t="str">
            <v>H</v>
          </cell>
          <cell r="D1001">
            <v>122.79</v>
          </cell>
        </row>
        <row r="1002">
          <cell r="A1002">
            <v>91688</v>
          </cell>
          <cell r="B1002" t="str">
            <v>SERRA CIRCULAR DE BANCADA COM MOTOR ELÉTRICO POTÊNCIA DE 5HP, COM COIFA PARA DISCO 10" - DEPRECIAÇÃO. AF_08/2015</v>
          </cell>
          <cell r="C1002" t="str">
            <v>H</v>
          </cell>
          <cell r="D1002">
            <v>0.03</v>
          </cell>
        </row>
        <row r="1003">
          <cell r="A1003">
            <v>91689</v>
          </cell>
          <cell r="B1003" t="str">
            <v>SERRA CIRCULAR DE BANCADA COM MOTOR ELÉTRICO POTÊNCIA DE 5HP, COM COIFA PARA DISCO 10" - JUROS. AF_08/2015</v>
          </cell>
          <cell r="C1003" t="str">
            <v>H</v>
          </cell>
          <cell r="D1003">
            <v>0</v>
          </cell>
        </row>
        <row r="1004">
          <cell r="A1004">
            <v>91690</v>
          </cell>
          <cell r="B1004" t="str">
            <v>SERRA CIRCULAR DE BANCADA COM MOTOR ELÉTRICO POTÊNCIA DE 5HP, COM COIFA PARA DISCO 10" - MANUTENÇÃO. AF_08/2015</v>
          </cell>
          <cell r="C1004" t="str">
            <v>H</v>
          </cell>
          <cell r="D1004">
            <v>0.02</v>
          </cell>
        </row>
        <row r="1005">
          <cell r="A1005">
            <v>91691</v>
          </cell>
          <cell r="B1005" t="str">
            <v>SERRA CIRCULAR DE BANCADA COM MOTOR ELÉTRICO POTÊNCIA DE 5HP, COM COIFA PARA DISCO 10" - MATERIAIS NA OPERAÇÃO. AF_08/2015</v>
          </cell>
          <cell r="C1005" t="str">
            <v>H</v>
          </cell>
          <cell r="D1005">
            <v>0.95</v>
          </cell>
        </row>
        <row r="1006">
          <cell r="A1006">
            <v>92040</v>
          </cell>
          <cell r="B1006" t="str">
            <v>DISTRIBUIDOR DE AGREGADOS REBOCAVEL, CAPACIDADE 1,9 M³, LARGURA DE TRABALHO 3,66 M - DEPRECIAÇÃO. AF_11/2015</v>
          </cell>
          <cell r="C1006" t="str">
            <v>H</v>
          </cell>
          <cell r="D1006">
            <v>2.72</v>
          </cell>
        </row>
        <row r="1007">
          <cell r="A1007">
            <v>92041</v>
          </cell>
          <cell r="B1007" t="str">
            <v>DISTRIBUIDOR DE AGREGADOS REBOCAVEL, CAPACIDADE 1,9 M³, LARGURA DE TRABALHO 3,66 M - JUROS. AF_11/2015</v>
          </cell>
          <cell r="C1007" t="str">
            <v>H</v>
          </cell>
          <cell r="D1007">
            <v>0.99</v>
          </cell>
        </row>
        <row r="1008">
          <cell r="A1008">
            <v>92042</v>
          </cell>
          <cell r="B1008" t="str">
            <v>DISTRIBUIDOR DE AGREGADOS REBOCAVEL, CAPACIDADE 1,9 M³, LARGURA DE TRABALHO 3,66 M - MANUTENÇÃO. AF_11/2015</v>
          </cell>
          <cell r="C1008" t="str">
            <v>H</v>
          </cell>
          <cell r="D1008">
            <v>1.89</v>
          </cell>
        </row>
        <row r="1009">
          <cell r="A1009">
            <v>92101</v>
          </cell>
          <cell r="B1009" t="str">
            <v>CAMINHÃO PARA EQUIPAMENTO DE LIMPEZA A SUCÇÃO COM CAMINHÃO TRUCADO DE PESO BRUTO TOTAL 23000 KG, CARGA ÚTIL MÁXIMA 15935 KG, DISTÂNCIA ENTRE EIXOS 4,80 M, POTÊNCIA 230 CV, INCLUSIVE LIMPADORA A SUCÇÃO, TANQUE 12000 L - DEPRECIAÇÃO. AF_11/2015</v>
          </cell>
          <cell r="C1009" t="str">
            <v>H</v>
          </cell>
          <cell r="D1009">
            <v>14.28</v>
          </cell>
        </row>
        <row r="1010">
          <cell r="A1010">
            <v>92102</v>
          </cell>
          <cell r="B1010" t="str">
            <v>CAMINHÃO PARA EQUIPAMENTO DE LIMPEZA A SUCÇÃO COM CAMINHÃO TRUCADO DE PESO BRUTO TOTAL 23000 KG, CARGA ÚTIL MÁXIMA 15935 KG, DISTÂNCIA ENTRE EIXOS 4,80 M, POTÊNCIA 230 CV, INCLUSIVE LIMPADORA A SUCÇÃO, TANQUE 12000 L - JUROS. AF_11/2015</v>
          </cell>
          <cell r="C1010" t="str">
            <v>H</v>
          </cell>
          <cell r="D1010">
            <v>6.96</v>
          </cell>
        </row>
        <row r="1011">
          <cell r="A1011">
            <v>92103</v>
          </cell>
          <cell r="B1011" t="str">
            <v>CAMINHÃO PARA EQUIPAMENTO DE LIMPEZA A SUCÇÃO COM CAMINHÃO TRUCADO DE PESO BRUTO TOTAL 23000 KG, CARGA ÚTIL MÁXIMA 15935 KG, DISTÂNCIA ENTRE EIXOS 4,80 M, POTÊNCIA 230 CV, INCLUSIVE LIMPADORA A SUCÇÃO, TANQUE 12000 L - IMPOSTOS E SEGUROS. AF_11/2015</v>
          </cell>
          <cell r="C1011" t="str">
            <v>H</v>
          </cell>
          <cell r="D1011">
            <v>1.44</v>
          </cell>
        </row>
        <row r="1012">
          <cell r="A1012">
            <v>92104</v>
          </cell>
          <cell r="B1012" t="str">
            <v>CAMINHÃO PARA EQUIPAMENTO DE LIMPEZA A SUCÇÃO COM CAMINHÃO TRUCADO DE PESO BRUTO TOTAL 23000 KG, CARGA ÚTIL MÁXIMA 15935 KG, DISTÂNCIA ENTRE EIXOS 4,80 M, POTÊNCIA 230 CV, INCLUSIVE LIMPADORA A SUCÇÃO, TANQUE 12000 L - MANUTENÇÃO. AF_11/2015</v>
          </cell>
          <cell r="C1012" t="str">
            <v>H</v>
          </cell>
          <cell r="D1012">
            <v>20.09</v>
          </cell>
        </row>
        <row r="1013">
          <cell r="A1013">
            <v>92105</v>
          </cell>
          <cell r="B1013" t="str">
            <v>CAMINHÃO PARA EQUIPAMENTO DE LIMPEZA A SUCÇÃO COM CAMINHÃO TRUCADO DE PESO BRUTO TOTAL 23000 KG, CARGA ÚTIL MÁXIMA 15935 KG, DISTÂNCIA ENTRE EIXOS 4,80 M, POTÊNCIA 230 CV, INCLUSIVE LIMPADORA A SUCÇÃO, TANQUE 12000 L - MATERIAIS NA OPERAÇÃO. AF_11/2015</v>
          </cell>
          <cell r="C1013" t="str">
            <v>H</v>
          </cell>
          <cell r="D1013">
            <v>78.45</v>
          </cell>
        </row>
        <row r="1014">
          <cell r="A1014">
            <v>92108</v>
          </cell>
          <cell r="B1014" t="str">
            <v>PENEIRA ROTATIVA COM MOTOR ELÉTRICO TRIFÁSICO DE 2 CV, CILINDRO DE 1 M X 0,60 M, COM FUROS DE 3,17 MM - DEPRECIAÇÃO. AF_11/2015</v>
          </cell>
          <cell r="C1014" t="str">
            <v>H</v>
          </cell>
          <cell r="D1014">
            <v>0.92</v>
          </cell>
        </row>
        <row r="1015">
          <cell r="A1015">
            <v>92109</v>
          </cell>
          <cell r="B1015" t="str">
            <v>PENEIRA ROTATIVA COM MOTOR ELÉTRICO TRIFÁSICO DE 2 CV, CILINDRO DE 1 M X 0,60 M, COM FUROS DE 3,17 MM - JUROS. AF_11/2015</v>
          </cell>
          <cell r="C1015" t="str">
            <v>H</v>
          </cell>
          <cell r="D1015">
            <v>0.28999999999999998</v>
          </cell>
        </row>
        <row r="1016">
          <cell r="A1016">
            <v>92110</v>
          </cell>
          <cell r="B1016" t="str">
            <v>PENEIRA ROTATIVA COM MOTOR ELÉTRICO TRIFÁSICO DE 2 CV, CILINDRO DE 1 M X 0,60 M, COM FUROS DE 3,17 MM - MANUTENÇÃO. AF_11/2015</v>
          </cell>
          <cell r="C1016" t="str">
            <v>H</v>
          </cell>
          <cell r="D1016">
            <v>0.97</v>
          </cell>
        </row>
        <row r="1017">
          <cell r="A1017">
            <v>92111</v>
          </cell>
          <cell r="B1017" t="str">
            <v>PENEIRA ROTATIVA COM MOTOR ELÉTRICO TRIFÁSICO DE 2 CV, CILINDRO DE 1 M X 0,60 M, COM FUROS DE 3,17 MM - MATERIAIS NA OPERAÇÃO. AF_11/2015</v>
          </cell>
          <cell r="C1017" t="str">
            <v>H</v>
          </cell>
          <cell r="D1017">
            <v>0.37</v>
          </cell>
        </row>
        <row r="1018">
          <cell r="A1018">
            <v>92114</v>
          </cell>
          <cell r="B1018" t="str">
            <v>DOSADOR DE AREIA, CAPACIDADE DE 26 LITROS - DEPRECIAÇÃO. AF_11/2015</v>
          </cell>
          <cell r="C1018" t="str">
            <v>H</v>
          </cell>
          <cell r="D1018">
            <v>0.94</v>
          </cell>
        </row>
        <row r="1019">
          <cell r="A1019">
            <v>92115</v>
          </cell>
          <cell r="B1019" t="str">
            <v>DOSADOR DE AREIA, CAPACIDADE DE 26 LITROS - JUROS. AF_11/2015</v>
          </cell>
          <cell r="C1019" t="str">
            <v>H</v>
          </cell>
          <cell r="D1019">
            <v>0.05</v>
          </cell>
        </row>
        <row r="1020">
          <cell r="A1020">
            <v>92116</v>
          </cell>
          <cell r="B1020" t="str">
            <v>DOSADOR DE AREIA, CAPACIDADE DE 26 LITROS - MANUTENÇÃO. AF_11/2015</v>
          </cell>
          <cell r="C1020" t="str">
            <v>H</v>
          </cell>
          <cell r="D1020">
            <v>0.61</v>
          </cell>
        </row>
        <row r="1021">
          <cell r="A1021">
            <v>92133</v>
          </cell>
          <cell r="B1021" t="str">
            <v>CAMINHONETE COM MOTOR A DIESEL, POTÊNCIA 180 CV, CABINE DUPLA, 4X4 - DEPRECIAÇÃO. AF_11/2015</v>
          </cell>
          <cell r="C1021" t="str">
            <v>H</v>
          </cell>
          <cell r="D1021">
            <v>8.5500000000000007</v>
          </cell>
        </row>
        <row r="1022">
          <cell r="A1022">
            <v>92134</v>
          </cell>
          <cell r="B1022" t="str">
            <v>CAMINHONETE COM MOTOR A DIESEL, POTÊNCIA 180 CV, CABINE DUPLA, 4X4 - JUROS. AF_11/2015</v>
          </cell>
          <cell r="C1022" t="str">
            <v>H</v>
          </cell>
          <cell r="D1022">
            <v>2.0499999999999998</v>
          </cell>
        </row>
        <row r="1023">
          <cell r="A1023">
            <v>92135</v>
          </cell>
          <cell r="B1023" t="str">
            <v>CAMINHONETE COM MOTOR A DIESEL, POTÊNCIA 180 CV, CABINE DUPLA, 4X4 - IMPOSTOS E SEGUROS. AF_11/2015</v>
          </cell>
          <cell r="C1023" t="str">
            <v>H</v>
          </cell>
          <cell r="D1023">
            <v>0.42</v>
          </cell>
        </row>
        <row r="1024">
          <cell r="A1024">
            <v>92136</v>
          </cell>
          <cell r="B1024" t="str">
            <v>CAMINHONETE COM MOTOR A DIESEL, POTÊNCIA 180 CV, CABINE DUPLA, 4X4 - MANUTENÇÃO. AF_11/2015</v>
          </cell>
          <cell r="C1024" t="str">
            <v>H</v>
          </cell>
          <cell r="D1024">
            <v>11.4</v>
          </cell>
        </row>
        <row r="1025">
          <cell r="A1025">
            <v>92137</v>
          </cell>
          <cell r="B1025" t="str">
            <v>CAMINHONETE COM MOTOR A DIESEL, POTÊNCIA 180 CV, CABINE DUPLA, 4X4 - MATERIAIS NA OPERAÇÃO. AF_11/2015</v>
          </cell>
          <cell r="C1025" t="str">
            <v>H</v>
          </cell>
          <cell r="D1025">
            <v>61.39</v>
          </cell>
        </row>
        <row r="1026">
          <cell r="A1026">
            <v>92140</v>
          </cell>
          <cell r="B1026" t="str">
            <v>CAMINHONETE CABINE SIMPLES COM MOTOR 1.6 FLEX, CÂMBIO MANUAL, POTÊNCIA 101/104 CV, 2 PORTAS - DEPRECIAÇÃO. AF_11/2015</v>
          </cell>
          <cell r="C1026" t="str">
            <v>H</v>
          </cell>
          <cell r="D1026">
            <v>3.27</v>
          </cell>
        </row>
        <row r="1027">
          <cell r="A1027">
            <v>92141</v>
          </cell>
          <cell r="B1027" t="str">
            <v>CAMINHONETE CABINE SIMPLES COM MOTOR 1.6 FLEX, CÂMBIO MANUAL, POTÊNCIA 101/104 CV, 2 PORTAS - JUROS. AF_11/2015</v>
          </cell>
          <cell r="C1027" t="str">
            <v>H</v>
          </cell>
          <cell r="D1027">
            <v>0.78</v>
          </cell>
        </row>
        <row r="1028">
          <cell r="A1028">
            <v>92142</v>
          </cell>
          <cell r="B1028" t="str">
            <v>CAMINHONETE CABINE SIMPLES COM MOTOR 1.6 FLEX, CÂMBIO MANUAL, POTÊNCIA 101/104 CV, 2 PORTAS - IMPOSTOS E SEGUROS. AF_11/2015</v>
          </cell>
          <cell r="C1028" t="str">
            <v>H</v>
          </cell>
          <cell r="D1028">
            <v>0.16</v>
          </cell>
        </row>
        <row r="1029">
          <cell r="A1029">
            <v>92143</v>
          </cell>
          <cell r="B1029" t="str">
            <v>CAMINHONETE CABINE SIMPLES COM MOTOR 1.6 FLEX, CÂMBIO MANUAL, POTÊNCIA 101/104 CV, 2 PORTAS - MANUTENÇÃO. AF_11/2015</v>
          </cell>
          <cell r="C1029" t="str">
            <v>H</v>
          </cell>
          <cell r="D1029">
            <v>4.3600000000000003</v>
          </cell>
        </row>
        <row r="1030">
          <cell r="A1030">
            <v>92144</v>
          </cell>
          <cell r="B1030" t="str">
            <v>CAMINHONETE CABINE SIMPLES COM MOTOR 1.6 FLEX, CÂMBIO MANUAL, POTÊNCIA 101/104 CV, 2 PORTAS - MATERIAIS NA OPERAÇÃO. AF_11/2015</v>
          </cell>
          <cell r="C1030" t="str">
            <v>H</v>
          </cell>
          <cell r="D1030">
            <v>57.99</v>
          </cell>
        </row>
        <row r="1031">
          <cell r="A1031">
            <v>92237</v>
          </cell>
          <cell r="B1031" t="str">
            <v>CAMINHÃO DE TRANSPORTE DE MATERIAL ASFÁLTICO 20.000 L, COM CAVALO MECÂNICO DE CAPACIDADE MÁXIMA DE TRAÇÃO COMBINADO DE 45.000 KG, POTÊNCIA 330 CV, INCLUSIVE TANQUE DE ASFALTO COM MAÇARICO - DEPRECIAÇÃO. AF_12/2015</v>
          </cell>
          <cell r="C1031" t="str">
            <v>H</v>
          </cell>
          <cell r="D1031">
            <v>15.2</v>
          </cell>
        </row>
        <row r="1032">
          <cell r="A1032">
            <v>92238</v>
          </cell>
          <cell r="B1032" t="str">
            <v>CAMINHÃO DE TRANSPORTE DE MATERIAL ASFÁLTICO 20.000 L, COM CAVALO MECÂNICO DE CAPACIDADE MÁXIMA DE TRAÇÃO COMBINADO DE 45.000 KG, POTÊNCIA 330 CV, INCLUSIVE TANQUE DE ASFALTO COM MAÇARICO - JUROS. AF_12/2015</v>
          </cell>
          <cell r="C1032" t="str">
            <v>H</v>
          </cell>
          <cell r="D1032">
            <v>7.41</v>
          </cell>
        </row>
        <row r="1033">
          <cell r="A1033">
            <v>92239</v>
          </cell>
          <cell r="B1033" t="str">
            <v>CAMINHÃO DE TRANSPORTE DE MATERIAL ASFÁLTICO 20.000 L, COM CAVALO MECÂNICO DE CAPACIDADE MÁXIMA DE TRAÇÃO COMBINADO DE 45.000 KG, POTÊNCIA 330 CV, INCLUSIVE TANQUE DE ASFALTO COM MAÇARICO - IMPOSTOS E SEGUROS. AF_12/2015</v>
          </cell>
          <cell r="C1033" t="str">
            <v>H</v>
          </cell>
          <cell r="D1033">
            <v>1.54</v>
          </cell>
        </row>
        <row r="1034">
          <cell r="A1034">
            <v>92240</v>
          </cell>
          <cell r="B1034" t="str">
            <v>CAMINHÃO DE TRANSPORTE DE MATERIAL ASFÁLTICO 20.000 L, COM CAVALO MECÂNICO DE CAPACIDADE MÁXIMA DE TRAÇÃO COMBINADO DE 45.000 KG, POTÊNCIA 330 CV, INCLUSIVE TANQUE DE ASFALTO COM MAÇARICO - MANUTENÇÃO. AF_12/2015</v>
          </cell>
          <cell r="C1034" t="str">
            <v>H</v>
          </cell>
          <cell r="D1034">
            <v>21.39</v>
          </cell>
        </row>
        <row r="1035">
          <cell r="A1035">
            <v>92241</v>
          </cell>
          <cell r="B1035" t="str">
            <v>CAMINHÃO DE TRANSPORTE DE MATERIAL ASFÁLTICO 20.000 L, COM CAVALO MECÂNICO DE CAPACIDADE MÁXIMA DE TRAÇÃO COMBINADO DE 45.000 KG, POTÊNCIA 330 CV, INCLUSIVE TANQUE DE ASFALTO COM MAÇARICO - MATERIAIS NA OPERAÇÃO. AF_12/2015</v>
          </cell>
          <cell r="C1035" t="str">
            <v>H</v>
          </cell>
          <cell r="D1035">
            <v>112.56</v>
          </cell>
        </row>
        <row r="1036">
          <cell r="A1036">
            <v>92712</v>
          </cell>
          <cell r="B1036" t="str">
            <v>APARELHO PARA CORTE E SOLDA OXI-ACETILENO SOBRE RODAS, INCLUSIVE CILINDROS E MAÇARICOS - DEPRECIAÇÃO. AF_12/2015</v>
          </cell>
          <cell r="C1036" t="str">
            <v>H</v>
          </cell>
          <cell r="D1036">
            <v>0.2</v>
          </cell>
        </row>
        <row r="1037">
          <cell r="A1037">
            <v>92713</v>
          </cell>
          <cell r="B1037" t="str">
            <v>APARELHO PARA CORTE E SOLDA OXI-ACETILENO SOBRE RODAS, INCLUSIVE CILINDROS E MAÇARICOS - JUROS. AF_12/2015</v>
          </cell>
          <cell r="C1037" t="str">
            <v>H</v>
          </cell>
          <cell r="D1037">
            <v>0.05</v>
          </cell>
        </row>
        <row r="1038">
          <cell r="A1038">
            <v>92714</v>
          </cell>
          <cell r="B1038" t="str">
            <v>APARELHO PARA CORTE E SOLDA OXI-ACETILENO SOBRE RODAS, INCLUSIVE CILINDROS E MAÇARICOS - MANUTENÇÃO. AF_12/2015</v>
          </cell>
          <cell r="C1038" t="str">
            <v>H</v>
          </cell>
          <cell r="D1038">
            <v>0.13</v>
          </cell>
        </row>
        <row r="1039">
          <cell r="A1039">
            <v>92715</v>
          </cell>
          <cell r="B1039" t="str">
            <v>APARELHO PARA CORTE E SOLDA OXI-ACETILENO SOBRE RODAS, INCLUSIVE CILINDROS E MAÇARICOS - MATERIAIS NA OPERAÇÃO. AF_12/2015</v>
          </cell>
          <cell r="C1039" t="str">
            <v>H</v>
          </cell>
          <cell r="D1039">
            <v>15.14</v>
          </cell>
        </row>
        <row r="1040">
          <cell r="A1040">
            <v>92956</v>
          </cell>
          <cell r="B1040" t="str">
            <v>MÁQUINA EXTRUSORA DE CONCRETO PARA GUIAS E SARJETAS, MOTOR A DIESEL, POTÊNCIA 14 CV - DEPRECIAÇÃO. AF_12/2015</v>
          </cell>
          <cell r="C1040" t="str">
            <v>H</v>
          </cell>
          <cell r="D1040">
            <v>4.1399999999999997</v>
          </cell>
        </row>
        <row r="1041">
          <cell r="A1041">
            <v>92957</v>
          </cell>
          <cell r="B1041" t="str">
            <v>MÁQUINA EXTRUSORA DE CONCRETO PARA GUIAS E SARJETAS, MOTOR A DIESEL, POTÊNCIA 14 CV - JUROS. AF_12/2015</v>
          </cell>
          <cell r="C1041" t="str">
            <v>H</v>
          </cell>
          <cell r="D1041">
            <v>1.24</v>
          </cell>
        </row>
        <row r="1042">
          <cell r="A1042">
            <v>92958</v>
          </cell>
          <cell r="B1042" t="str">
            <v>MÁQUINA EXTRUSORA DE CONCRETO PARA GUIAS E SARJETAS, MOTOR A DIESEL, POTÊNCIA 14 CV - MANUTENÇÃO. AF_12/2015</v>
          </cell>
          <cell r="C1042" t="str">
            <v>H</v>
          </cell>
          <cell r="D1042">
            <v>4.0199999999999996</v>
          </cell>
        </row>
        <row r="1043">
          <cell r="A1043">
            <v>92959</v>
          </cell>
          <cell r="B1043" t="str">
            <v>MÁQUINA EXTRUSORA DE CONCRETO PARA GUIAS E SARJETAS, MOTOR A DIESEL, POTÊNCIA 14 CV - MATERIAIS NA OPERAÇÃO. AF_12/2015</v>
          </cell>
          <cell r="C1043" t="str">
            <v>H</v>
          </cell>
          <cell r="D1043">
            <v>6.36</v>
          </cell>
        </row>
        <row r="1044">
          <cell r="A1044">
            <v>92963</v>
          </cell>
          <cell r="B1044" t="str">
            <v>MARTELO PERFURADOR PNEUMÁTICO MANUAL, HASTE 25 X 75 MM, 21 KG - DEPRECIAÇÃO. AF_12/2015</v>
          </cell>
          <cell r="C1044" t="str">
            <v>H</v>
          </cell>
          <cell r="D1044">
            <v>0.67</v>
          </cell>
        </row>
        <row r="1045">
          <cell r="A1045">
            <v>92964</v>
          </cell>
          <cell r="B1045" t="str">
            <v>MARTELO PERFURADOR PNEUMÁTICO MANUAL, HASTE 25 X 75 MM, 21 KG - JUROS. AF_12/2015</v>
          </cell>
          <cell r="C1045" t="str">
            <v>H</v>
          </cell>
          <cell r="D1045">
            <v>0.19</v>
          </cell>
        </row>
        <row r="1046">
          <cell r="A1046">
            <v>92965</v>
          </cell>
          <cell r="B1046" t="str">
            <v>MARTELO PERFURADOR PNEUMÁTICO MANUAL, HASTE 25 X 75 MM, 21 KG - MANUTENÇÃO. AF_12/2015</v>
          </cell>
          <cell r="C1046" t="str">
            <v>H</v>
          </cell>
          <cell r="D1046">
            <v>0.44</v>
          </cell>
        </row>
        <row r="1047">
          <cell r="A1047">
            <v>93220</v>
          </cell>
          <cell r="B1047" t="str">
            <v>PERFURATRIZ COM TORRE METÁLICA PARA EXECUÇÃO DE ESTACA HÉLICE CONTÍNUA, PROFUNDIDADE MÁXIMA DE 32 M, DIÂMETRO MÁXIMO DE 1000 MM, POTÊNCIA INSTALADA DE 350 HP, MESA ROTATIVA COM TORQUE MÁXIMO DE 263 KNM - DEPRECIAÇÃO. AF_01/2016</v>
          </cell>
          <cell r="C1047" t="str">
            <v>H</v>
          </cell>
          <cell r="D1047">
            <v>209.95</v>
          </cell>
        </row>
        <row r="1048">
          <cell r="A1048">
            <v>93221</v>
          </cell>
          <cell r="B1048" t="str">
            <v>PERFURATRIZ COM TORRE METÁLICA PARA EXECUÇÃO DE ESTACA HÉLICE CONTÍNUA, PROFUNDIDADE MÁXIMA DE 32 M, DIÂMETRO MÁXIMO DE 1000 MM, POTÊNCIA INSTALADA DE 350 HP, MESA ROTATIVA COM TORQUE MÁXIMO DE 263 KNM - JUROS. AF_01/2016</v>
          </cell>
          <cell r="C1048" t="str">
            <v>H</v>
          </cell>
          <cell r="D1048">
            <v>46.39</v>
          </cell>
        </row>
        <row r="1049">
          <cell r="A1049">
            <v>93222</v>
          </cell>
          <cell r="B1049" t="str">
            <v>PERFURATRIZ COM TORRE METÁLICA PARA EXECUÇÃO DE ESTACA HÉLICE CONTÍNUA, PROFUNDIDADE MÁXIMA DE 32 M, DIÂMETRO MÁXIMO DE 1000 MM, POTÊNCIA INSTALADA DE 350 HP, MESA ROTATIVA COM TORQUE MÁXIMO DE 263 KNM - MANUTENÇÃO. AF_01/2016</v>
          </cell>
          <cell r="C1049" t="str">
            <v>H</v>
          </cell>
          <cell r="D1049">
            <v>220.97</v>
          </cell>
        </row>
        <row r="1050">
          <cell r="A1050">
            <v>93223</v>
          </cell>
          <cell r="B1050" t="str">
            <v>PERFURATRIZ COM TORRE METÁLICA PARA EXECUÇÃO DE ESTACA HÉLICE CONTÍNUA, PROFUNDIDADE MÁXIMA DE 32 M, DIÂMETRO MÁXIMO DE 1000 MM, POTÊNCIA INSTALADA DE 350 HP, MESA ROTATIVA COM TORQUE MÁXIMO DE 263 KNM  MATERIAIS NA OPERAÇÃO. AF_01/2016</v>
          </cell>
          <cell r="C1050" t="str">
            <v>H</v>
          </cell>
          <cell r="D1050">
            <v>161.35</v>
          </cell>
        </row>
        <row r="1051">
          <cell r="A1051">
            <v>93229</v>
          </cell>
          <cell r="B1051" t="str">
            <v>BETONEIRA CAPACIDADE NOMINAL 400 L, CAPACIDADE DE MISTURA 310 L, MOTOR A GASOLINA POTÊNCIA 5,5 HP, SEM CARREGADOR - DEPRECIAÇÃO. AF_02/2016</v>
          </cell>
          <cell r="C1051" t="str">
            <v>H</v>
          </cell>
          <cell r="D1051">
            <v>0.32</v>
          </cell>
        </row>
        <row r="1052">
          <cell r="A1052">
            <v>93230</v>
          </cell>
          <cell r="B1052" t="str">
            <v>BETONEIRA CAPACIDADE NOMINAL 400 L, CAPACIDADE DE MISTURA 310 L, MOTOR A GASOLINA POTÊNCIA 5,5 HP, SEM CARREGADOR - JUROS. AF_02/2016</v>
          </cell>
          <cell r="C1052" t="str">
            <v>H</v>
          </cell>
          <cell r="D1052">
            <v>7.0000000000000007E-2</v>
          </cell>
        </row>
        <row r="1053">
          <cell r="A1053">
            <v>93231</v>
          </cell>
          <cell r="B1053" t="str">
            <v>BETONEIRA CAPACIDADE NOMINAL 400 L, CAPACIDADE DE MISTURA 310 L, MOTOR A GASOLINA POTÊNCIA 5,5 HP, SEM CARREGADOR - MANUTENÇÃO. AF_02/2016</v>
          </cell>
          <cell r="C1053" t="str">
            <v>H</v>
          </cell>
          <cell r="D1053">
            <v>0.26</v>
          </cell>
        </row>
        <row r="1054">
          <cell r="A1054">
            <v>93232</v>
          </cell>
          <cell r="B1054" t="str">
            <v>BETONEIRA CAPACIDADE NOMINAL 400 L, CAPACIDADE DE MISTURA 310 L, MOTOR A GASOLINA POTÊNCIA 5,5 HP, SEM CARREGADOR - MATERIAIS NA OPERAÇÃO. AF_02/2016</v>
          </cell>
          <cell r="C1054" t="str">
            <v>H</v>
          </cell>
          <cell r="D1054">
            <v>4.79</v>
          </cell>
        </row>
        <row r="1055">
          <cell r="A1055">
            <v>93235</v>
          </cell>
          <cell r="B1055" t="str">
            <v>GRUPO GERADOR ESTACIONÁRIO, MOTOR DIESEL POTÊNCIA 170 KVA - JUROS. AF_02/2016</v>
          </cell>
          <cell r="C1055" t="str">
            <v>H</v>
          </cell>
          <cell r="D1055">
            <v>1.1499999999999999</v>
          </cell>
        </row>
        <row r="1056">
          <cell r="A1056">
            <v>93236</v>
          </cell>
          <cell r="B1056" t="str">
            <v>ROLO COMPACTADOR DE PNEUS ESTÁTICO, PRESSÃO VARIÁVEL, POTÊNCIA 99 HP, PESO SEM/COM LASTRO 9,45 / 21,0 T, LARGURA DE ROLAGEM 2,265 M - JUROS. AF_02/2016</v>
          </cell>
          <cell r="C1056" t="str">
            <v>H</v>
          </cell>
          <cell r="D1056">
            <v>5.01</v>
          </cell>
        </row>
        <row r="1057">
          <cell r="A1057">
            <v>93238</v>
          </cell>
          <cell r="B1057" t="str">
            <v>ROLO COMPACTADOR VIBRATÓRIO REBOCÁVEL, CILINDRO DE AÇO LISO, POTÊNCIA DE TRAÇÃO DE 65 CV, PESO 4,7 T, IMPACTO DINÂMICO 18,3 T, LARGURA DE TRABALHO 1,67 M - JUROS. AF_02/2016</v>
          </cell>
          <cell r="C1057" t="str">
            <v>H</v>
          </cell>
          <cell r="D1057">
            <v>1.01</v>
          </cell>
        </row>
        <row r="1058">
          <cell r="A1058">
            <v>93239</v>
          </cell>
          <cell r="B1058" t="str">
            <v>ROLO COMPACTADOR VIBRATÓRIO PÉ DE CARNEIRO, OPERADO POR CONTROLE REMOTO, POTÊNCIA 12,5 KW, PESO OPERACIONAL 1,675 T, LARGURA DE TRABALHO 0,85 M - JUROS. AF_02/2016</v>
          </cell>
          <cell r="C1058" t="str">
            <v>H</v>
          </cell>
          <cell r="D1058">
            <v>4.6100000000000003</v>
          </cell>
        </row>
        <row r="1059">
          <cell r="A1059">
            <v>93240</v>
          </cell>
          <cell r="B1059" t="str">
            <v>ROLO COMPACTADOR VIBRATÓRIO PÉ DE CARNEIRO, OPERADO POR CONTROLE REMOTO, POTÊNCIA 12,5 KW, PESO OPERACIONAL 1,675 T, LARGURA DE TRABALHO 0,85 M - MATERIAIS NA OPERAÇÃO. AF_02/2016</v>
          </cell>
          <cell r="C1059" t="str">
            <v>H</v>
          </cell>
          <cell r="D1059">
            <v>7.72</v>
          </cell>
        </row>
        <row r="1060">
          <cell r="A1060">
            <v>93241</v>
          </cell>
          <cell r="B1060" t="str">
            <v>ROLO COMPACTADOR VIBRATÓRIO TANDEM, CILINDROS LISOS DE AÇO PARA SOLO/ASFALTO, POTÊNCIA 45 HP, PESO MÁXIMO OPERACIONAL 4 T - JUROS. AF_02/2016</v>
          </cell>
          <cell r="C1060" t="str">
            <v>H</v>
          </cell>
          <cell r="D1060">
            <v>2.8</v>
          </cell>
        </row>
        <row r="1061">
          <cell r="A1061">
            <v>93267</v>
          </cell>
          <cell r="B1061" t="str">
            <v>GRUA ASCENCIONAL, LANÇA DE 30 M, CAPACIDADE DE 1,0 T A 30 M, ALTURA ATÉ 39 M  DEPRECIAÇÃO. AF_03/2016</v>
          </cell>
          <cell r="C1061" t="str">
            <v>H</v>
          </cell>
          <cell r="D1061">
            <v>15.92</v>
          </cell>
        </row>
        <row r="1062">
          <cell r="A1062">
            <v>93269</v>
          </cell>
          <cell r="B1062" t="str">
            <v>GRUA ASCENCIONAL, LANÇA DE 30 M, CAPACIDADE DE 1,0 T A 30 M, ALTURA ATÉ 39 M   JUROS. AF_03/2016</v>
          </cell>
          <cell r="C1062" t="str">
            <v>H</v>
          </cell>
          <cell r="D1062">
            <v>4.0599999999999996</v>
          </cell>
        </row>
        <row r="1063">
          <cell r="A1063">
            <v>93270</v>
          </cell>
          <cell r="B1063" t="str">
            <v>GRUA ASCENCIONAL, LANÇA DE 30 M, CAPACIDADE DE 1,0 T A 30 M, ALTURA ATÉ 39 M   MANUTENÇÃO. AF_03/2016</v>
          </cell>
          <cell r="C1063" t="str">
            <v>H</v>
          </cell>
          <cell r="D1063">
            <v>19.91</v>
          </cell>
        </row>
        <row r="1064">
          <cell r="A1064">
            <v>93271</v>
          </cell>
          <cell r="B1064" t="str">
            <v>GRUA ASCENCIONAL, LANÇA DE 30 M, CAPACIDADE DE 1,0 T A 30 M, ALTURA ATÉ 39 M   MATERIAIS NA OPERAÇÃO. AF_03/2016</v>
          </cell>
          <cell r="C1064" t="str">
            <v>H</v>
          </cell>
          <cell r="D1064">
            <v>2.81</v>
          </cell>
        </row>
        <row r="1065">
          <cell r="A1065">
            <v>93277</v>
          </cell>
          <cell r="B1065" t="str">
            <v>GUINCHO ELÉTRICO DE COLUNA, CAPACIDADE 400 KG, COM MOTO FREIO, MOTOR TRIFÁSICO DE 1,25 CV - DEPRECIAÇÃO. AF_03/2016</v>
          </cell>
          <cell r="C1065" t="str">
            <v>H</v>
          </cell>
          <cell r="D1065">
            <v>0.28999999999999998</v>
          </cell>
        </row>
        <row r="1066">
          <cell r="A1066">
            <v>93278</v>
          </cell>
          <cell r="B1066" t="str">
            <v>GUINCHO ELÉTRICO DE COLUNA, CAPACIDADE 400 KG, COM MOTO FREIO, MOTOR TRIFÁSICO DE 1,25 CV - JUROS. AF_03/2016</v>
          </cell>
          <cell r="C1066" t="str">
            <v>H</v>
          </cell>
          <cell r="D1066">
            <v>0.1</v>
          </cell>
        </row>
        <row r="1067">
          <cell r="A1067">
            <v>93279</v>
          </cell>
          <cell r="B1067" t="str">
            <v>GUINCHO ELÉTRICO DE COLUNA, CAPACIDADE 400 KG, COM MOTO FREIO, MOTOR TRIFÁSICO DE 1,25 CV - MANUTENÇÃO. AF_03/2016</v>
          </cell>
          <cell r="C1067" t="str">
            <v>H</v>
          </cell>
          <cell r="D1067">
            <v>0.19</v>
          </cell>
        </row>
        <row r="1068">
          <cell r="A1068">
            <v>93280</v>
          </cell>
          <cell r="B1068" t="str">
            <v>GUINCHO ELÉTRICO DE COLUNA, CAPACIDADE 400 KG, COM MOTO FREIO, MOTOR TRIFÁSICO DE 1,25 CV - MATERIAIS NA OPERAÇÃO. AF_03/2016</v>
          </cell>
          <cell r="C1068" t="str">
            <v>H</v>
          </cell>
          <cell r="D1068">
            <v>0.23</v>
          </cell>
        </row>
        <row r="1069">
          <cell r="A1069">
            <v>93283</v>
          </cell>
          <cell r="B1069" t="str">
            <v>GUINDASTE HIDRÁULICO AUTOPROPELIDO, COM LANÇA TELESCÓPICA 40 M, CAPACIDADE MÁXIMA 60 T, POTÊNCIA 260 KW - DEPRECIAÇÃO. AF_03/2016</v>
          </cell>
          <cell r="C1069" t="str">
            <v>H</v>
          </cell>
          <cell r="D1069">
            <v>53.56</v>
          </cell>
        </row>
        <row r="1070">
          <cell r="A1070">
            <v>93284</v>
          </cell>
          <cell r="B1070" t="str">
            <v>GUINDASTE HIDRÁULICO AUTOPROPELIDO, COM LANÇA TELESCÓPICA 40 M, CAPACIDADE MÁXIMA 60 T, POTÊNCIA 260 KW - JUROS. AF_03/2016</v>
          </cell>
          <cell r="C1070" t="str">
            <v>H</v>
          </cell>
          <cell r="D1070">
            <v>13.68</v>
          </cell>
        </row>
        <row r="1071">
          <cell r="A1071">
            <v>93285</v>
          </cell>
          <cell r="B1071" t="str">
            <v>GUINDASTE HIDRÁULICO AUTOPROPELIDO, COM LANÇA TELESCÓPICA 40 M, CAPACIDADE MÁXIMA 60 T, POTÊNCIA 260 KW - MANUTENÇÃO. AF_03/2016</v>
          </cell>
          <cell r="C1071" t="str">
            <v>H</v>
          </cell>
          <cell r="D1071">
            <v>66.95</v>
          </cell>
        </row>
        <row r="1072">
          <cell r="A1072">
            <v>93286</v>
          </cell>
          <cell r="B1072" t="str">
            <v>GUINDASTE HIDRÁULICO AUTOPROPELIDO, COM LANÇA TELESCÓPICA 40 M, CAPACIDADE MÁXIMA 60 T, POTÊNCIA 260 KW - MATERIAIS NA OPERAÇÃO. AF_03/2016</v>
          </cell>
          <cell r="C1072" t="str">
            <v>H</v>
          </cell>
          <cell r="D1072">
            <v>66.430000000000007</v>
          </cell>
        </row>
        <row r="1073">
          <cell r="A1073">
            <v>93296</v>
          </cell>
          <cell r="B1073" t="str">
            <v>GUINDASTE HIDRÁULICO AUTOPROPELIDO, COM LANÇA TELESCÓPICA 40 M, CAPACIDADE MÁXIMA 60 T, POTÊNCIA 260 KW - IMPOSTOS E SEGUROS. AF_03/2016</v>
          </cell>
          <cell r="C1073" t="str">
            <v>H</v>
          </cell>
          <cell r="D1073">
            <v>2.81</v>
          </cell>
        </row>
        <row r="1074">
          <cell r="A1074">
            <v>93397</v>
          </cell>
          <cell r="B1074" t="str">
            <v>GUINDAUTO HIDRÁULICO, CAPACIDADE MÁXIMA DE CARGA 3300 KG, MOMENTO MÁXIMO DE CARGA 5,8 TM, ALCANCE MÁXIMO HORIZONTAL 7,60 M, INCLUSIVE CAMINHÃO TOCO PBT 16.000 KG, POTÊNCIA DE 189 CV - DEPRECIAÇÃO. AF_03/2016</v>
          </cell>
          <cell r="C1074" t="str">
            <v>H</v>
          </cell>
          <cell r="D1074">
            <v>10.16</v>
          </cell>
        </row>
        <row r="1075">
          <cell r="A1075">
            <v>93398</v>
          </cell>
          <cell r="B1075" t="str">
            <v>GUINDAUTO HIDRÁULICO, CAPACIDADE MÁXIMA DE CARGA 3300 KG, MOMENTO MÁXIMO DE CARGA 5,8 TM, ALCANCE MÁXIMO HORIZONTAL 7,60 M, INCLUSIVE CAMINHÃO TOCO PBT 16.000 KG, POTÊNCIA DE 189 CV - JUROS. AF_03/2016</v>
          </cell>
          <cell r="C1075" t="str">
            <v>H</v>
          </cell>
          <cell r="D1075">
            <v>2.59</v>
          </cell>
        </row>
        <row r="1076">
          <cell r="A1076">
            <v>93399</v>
          </cell>
          <cell r="B1076" t="str">
            <v>GUINDAUTO HIDRÁULICO, CAPACIDADE MÁXIMA DE CARGA 3300 KG, MOMENTO MÁXIMO DE CARGA 5,8 TM, ALCANCE MÁXIMO HORIZONTAL 7,60 M, INCLUSIVE CAMINHÃO TOCO PBT 16.000 KG, POTÊNCIA DE 189 CV  IMPOSTOS E SEGUROS. AF_03/2016</v>
          </cell>
          <cell r="C1076" t="str">
            <v>H</v>
          </cell>
          <cell r="D1076">
            <v>0.53</v>
          </cell>
        </row>
        <row r="1077">
          <cell r="A1077">
            <v>93400</v>
          </cell>
          <cell r="B1077" t="str">
            <v>GUINDAUTO HIDRÁULICO, CAPACIDADE MÁXIMA DE CARGA 3300 KG, MOMENTO MÁXIMO DE CARGA 5,8 TM, ALCANCE MÁXIMO HORIZONTAL 7,60 M, INCLUSIVE CAMINHÃO TOCO PBT 16.000 KG, POTÊNCIA DE 189 CV - MANUTENÇÃO. AF_03/2016</v>
          </cell>
          <cell r="C1077" t="str">
            <v>H</v>
          </cell>
          <cell r="D1077">
            <v>12.7</v>
          </cell>
        </row>
        <row r="1078">
          <cell r="A1078">
            <v>93401</v>
          </cell>
          <cell r="B1078" t="str">
            <v>GUINDAUTO HIDRÁULICO, CAPACIDADE MÁXIMA DE CARGA 3300 KG, MOMENTO MÁXIMO DE CARGA 5,8 TM, ALCANCE MÁXIMO HORIZONTAL 7,60 M, INCLUSIVE CAMINHÃO TOCO PBT 16.000 KG, POTÊNCIA DE 189 CV - MATERIAIS NA OPERAÇÃO. AF_03/2016</v>
          </cell>
          <cell r="C1078" t="str">
            <v>H</v>
          </cell>
          <cell r="D1078">
            <v>64.48</v>
          </cell>
        </row>
        <row r="1079">
          <cell r="A1079">
            <v>93402</v>
          </cell>
          <cell r="B1079" t="str">
            <v>GUINDAUTO HIDRÁULICO, CAPACIDADE MÁXIMA DE CARGA 3300 KG, MOMENTO MÁXIMO DE CARGA 5,8 TM, ALCANCE MÁXIMO HORIZONTAL 7,60 M, INCLUSIVE CAMINHÃO TOCO PBT 16.000 KG, POTÊNCIA DE 189 CV - CHP DIURNO. AF_03/2016</v>
          </cell>
          <cell r="C1079" t="str">
            <v>CHP</v>
          </cell>
          <cell r="D1079">
            <v>109.98</v>
          </cell>
        </row>
        <row r="1080">
          <cell r="A1080">
            <v>93403</v>
          </cell>
          <cell r="B1080" t="str">
            <v>GUINDAUTO HIDRÁULICO, CAPACIDADE MÁXIMA DE CARGA 3300 KG, MOMENTO MÁXIMO DE CARGA 5,8 TM, ALCANCE MÁXIMO HORIZONTAL 7,60 M, INCLUSIVE CAMINHÃO TOCO PBT 16.000 KG, POTÊNCIA DE 189 CV - CHI DIURNO. AF_03/2016</v>
          </cell>
          <cell r="C1080" t="str">
            <v>CHI</v>
          </cell>
          <cell r="D1080">
            <v>32.79</v>
          </cell>
        </row>
        <row r="1081">
          <cell r="A1081">
            <v>93404</v>
          </cell>
          <cell r="B1081"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1081" t="str">
            <v>H</v>
          </cell>
          <cell r="D1081">
            <v>6.14</v>
          </cell>
        </row>
        <row r="1082">
          <cell r="A1082">
            <v>93405</v>
          </cell>
          <cell r="B1082"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1082" t="str">
            <v>H</v>
          </cell>
          <cell r="D1082">
            <v>1.1599999999999999</v>
          </cell>
        </row>
        <row r="1083">
          <cell r="A1083">
            <v>93406</v>
          </cell>
          <cell r="B1083"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1083" t="str">
            <v>H</v>
          </cell>
          <cell r="D1083">
            <v>7.27</v>
          </cell>
        </row>
        <row r="1084">
          <cell r="A1084">
            <v>93407</v>
          </cell>
          <cell r="B1084"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1084" t="str">
            <v>H</v>
          </cell>
          <cell r="D1084">
            <v>28.64</v>
          </cell>
        </row>
        <row r="1085">
          <cell r="A1085">
            <v>93408</v>
          </cell>
          <cell r="B1085"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1085" t="str">
            <v>CHP</v>
          </cell>
          <cell r="D1085">
            <v>58.55</v>
          </cell>
        </row>
        <row r="1086">
          <cell r="A1086">
            <v>93409</v>
          </cell>
          <cell r="B1086"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1086" t="str">
            <v>CHI</v>
          </cell>
          <cell r="D1086">
            <v>22.63</v>
          </cell>
        </row>
        <row r="1087">
          <cell r="A1087">
            <v>93411</v>
          </cell>
          <cell r="B1087" t="str">
            <v>GERADOR PORTÁTIL MONOFÁSICO, POTÊNCIA 5500 VA, MOTOR A GASOLINA, POTÊNCIA DO MOTOR 13 CV - DEPRECIAÇÃO. AF_03/2016</v>
          </cell>
          <cell r="C1087" t="str">
            <v>H</v>
          </cell>
          <cell r="D1087">
            <v>0.19</v>
          </cell>
        </row>
        <row r="1088">
          <cell r="A1088">
            <v>93412</v>
          </cell>
          <cell r="B1088" t="str">
            <v>GERADOR PORTÁTIL MONOFÁSICO, POTÊNCIA 5500 VA, MOTOR A GASOLINA, POTÊNCIA DO MOTOR 13 CV - JUROS. AF_03/2016</v>
          </cell>
          <cell r="C1088" t="str">
            <v>H</v>
          </cell>
          <cell r="D1088">
            <v>0.05</v>
          </cell>
        </row>
        <row r="1089">
          <cell r="A1089">
            <v>93413</v>
          </cell>
          <cell r="B1089" t="str">
            <v>GERADOR PORTÁTIL MONOFÁSICO, POTÊNCIA 5500 VA, MOTOR A GASOLINA, POTÊNCIA DO MOTOR 13 CV - MANUTENÇÃO. AF_03/2016</v>
          </cell>
          <cell r="C1089" t="str">
            <v>H</v>
          </cell>
          <cell r="D1089">
            <v>0.14000000000000001</v>
          </cell>
        </row>
        <row r="1090">
          <cell r="A1090">
            <v>93414</v>
          </cell>
          <cell r="B1090" t="str">
            <v>GERADOR PORTÁTIL MONOFÁSICO, POTÊNCIA 5500 VA, MOTOR A GASOLINA, POTÊNCIA DO MOTOR 13 CV - MATERIAIS NA OPERAÇÃO. AF_03/2016</v>
          </cell>
          <cell r="C1090" t="str">
            <v>H</v>
          </cell>
          <cell r="D1090">
            <v>11.19</v>
          </cell>
        </row>
        <row r="1091">
          <cell r="A1091">
            <v>93417</v>
          </cell>
          <cell r="B1091" t="str">
            <v>GRUPO GERADOR REBOCÁVEL, POTÊNCIA 66 KVA, MOTOR A DIESEL - DEPRECIAÇÃO. AF_03/2016</v>
          </cell>
          <cell r="C1091" t="str">
            <v>H</v>
          </cell>
          <cell r="D1091">
            <v>2.57</v>
          </cell>
        </row>
        <row r="1092">
          <cell r="A1092">
            <v>93418</v>
          </cell>
          <cell r="B1092" t="str">
            <v>GRUPO GERADOR REBOCÁVEL, POTÊNCIA 66 KVA, MOTOR A DIESEL - JUROS. AF_03/2016</v>
          </cell>
          <cell r="C1092" t="str">
            <v>H</v>
          </cell>
          <cell r="D1092">
            <v>0.72</v>
          </cell>
        </row>
        <row r="1093">
          <cell r="A1093">
            <v>93419</v>
          </cell>
          <cell r="B1093" t="str">
            <v>GRUPO GERADOR REBOCÁVEL, POTÊNCIA 66 KVA, MOTOR A DIESEL - MANUTENÇÃO. AF_03/2016</v>
          </cell>
          <cell r="C1093" t="str">
            <v>H</v>
          </cell>
          <cell r="D1093">
            <v>1.89</v>
          </cell>
        </row>
        <row r="1094">
          <cell r="A1094">
            <v>93420</v>
          </cell>
          <cell r="B1094" t="str">
            <v>GRUPO GERADOR REBOCÁVEL, POTÊNCIA 66 KVA, MOTOR A DIESEL - MATERIAIS NA OPERAÇÃO. AF_03/2016</v>
          </cell>
          <cell r="C1094" t="str">
            <v>H</v>
          </cell>
          <cell r="D1094">
            <v>40.1</v>
          </cell>
        </row>
        <row r="1095">
          <cell r="A1095">
            <v>93423</v>
          </cell>
          <cell r="B1095" t="str">
            <v>GRUPO GERADOR ESTACIONÁRIO, POTÊNCIA 150 KVA, MOTOR A DIESEL- DEPRECIAÇÃO. AF_03/2016</v>
          </cell>
          <cell r="C1095" t="str">
            <v>H</v>
          </cell>
          <cell r="D1095">
            <v>3.64</v>
          </cell>
        </row>
        <row r="1096">
          <cell r="A1096">
            <v>93424</v>
          </cell>
          <cell r="B1096" t="str">
            <v>GRUPO GERADOR ESTACIONÁRIO, POTÊNCIA 150 KVA, MOTOR A DIESEL- JUROS. AF_03/2016</v>
          </cell>
          <cell r="C1096" t="str">
            <v>H</v>
          </cell>
          <cell r="D1096">
            <v>1.02</v>
          </cell>
        </row>
        <row r="1097">
          <cell r="A1097">
            <v>93425</v>
          </cell>
          <cell r="B1097" t="str">
            <v>GRUPO GERADOR ESTACIONÁRIO, POTÊNCIA 150 KVA, MOTOR A DIESEL- MANUTENÇÃO. AF_03/2016</v>
          </cell>
          <cell r="C1097" t="str">
            <v>H</v>
          </cell>
          <cell r="D1097">
            <v>2.67</v>
          </cell>
        </row>
        <row r="1098">
          <cell r="A1098">
            <v>93426</v>
          </cell>
          <cell r="B1098" t="str">
            <v>GRUPO GERADOR ESTACIONÁRIO, POTÊNCIA 150 KVA, MOTOR A DIESEL- MATERIAIS NA OPERAÇÃO. AF_03/2016</v>
          </cell>
          <cell r="C1098" t="str">
            <v>H</v>
          </cell>
          <cell r="D1098">
            <v>95.85</v>
          </cell>
        </row>
        <row r="1099">
          <cell r="A1099">
            <v>93429</v>
          </cell>
          <cell r="B1099" t="str">
            <v>USINA DE MISTURA ASFÁLTICA À QUENTE, TIPO CONTRA FLUXO, PROD 40 A 80 TON/HORA - DEPRECIAÇÃO. AF_03/2016</v>
          </cell>
          <cell r="C1099" t="str">
            <v>H</v>
          </cell>
          <cell r="D1099">
            <v>94.83</v>
          </cell>
        </row>
        <row r="1100">
          <cell r="A1100">
            <v>93430</v>
          </cell>
          <cell r="B1100" t="str">
            <v>USINA DE MISTURA ASFÁLTICA À QUENTE, TIPO CONTRA FLUXO, PROD 40 A 80 TON/HORA - JUROS. AF_03/2016</v>
          </cell>
          <cell r="C1100" t="str">
            <v>H</v>
          </cell>
          <cell r="D1100">
            <v>28.41</v>
          </cell>
        </row>
        <row r="1101">
          <cell r="A1101">
            <v>93431</v>
          </cell>
          <cell r="B1101" t="str">
            <v>USINA DE MISTURA ASFÁLTICA À QUENTE, TIPO CONTRA FLUXO, PROD 40 A 80 TON/HORA - MANUTENÇÃO. AF_03/2016</v>
          </cell>
          <cell r="C1101" t="str">
            <v>H</v>
          </cell>
          <cell r="D1101">
            <v>118.63</v>
          </cell>
        </row>
        <row r="1102">
          <cell r="A1102">
            <v>93432</v>
          </cell>
          <cell r="B1102" t="str">
            <v>USINA DE MISTURA ASFÁLTICA À QUENTE, TIPO CONTRA FLUXO, PROD 40 A 80 TON/HORA - MATERIAIS NA OPERAÇÃO. AF_03/2016</v>
          </cell>
          <cell r="C1102" t="str">
            <v>H</v>
          </cell>
          <cell r="D1102">
            <v>1483.2</v>
          </cell>
        </row>
        <row r="1103">
          <cell r="A1103">
            <v>93435</v>
          </cell>
          <cell r="B1103" t="str">
            <v>USINA DE ASFALTO À FRIO, CAPACIDADE DE 40 A 60 TON/HORA, ELÉTRICA POTÊNCIA 30 CV - DEPRECIAÇÃO. AF_03/2016</v>
          </cell>
          <cell r="C1103" t="str">
            <v>H</v>
          </cell>
          <cell r="D1103">
            <v>5.98</v>
          </cell>
        </row>
        <row r="1104">
          <cell r="A1104">
            <v>93436</v>
          </cell>
          <cell r="B1104" t="str">
            <v>USINA DE ASFALTO À FRIO, CAPACIDADE DE 40 A 60 TON/HORA, ELÉTRICA POTÊNCIA 30 CV - JUROS. AF_03/2016</v>
          </cell>
          <cell r="C1104" t="str">
            <v>H</v>
          </cell>
          <cell r="D1104">
            <v>1.79</v>
          </cell>
        </row>
        <row r="1105">
          <cell r="A1105">
            <v>93437</v>
          </cell>
          <cell r="B1105" t="str">
            <v>USINA DE ASFALTO À FRIO, CAPACIDADE DE 40 A 60 TON/HORA, ELÉTRICA POTÊNCIA 30 CV - MANUTENÇÃO. AF_03/2016</v>
          </cell>
          <cell r="C1105" t="str">
            <v>H</v>
          </cell>
          <cell r="D1105">
            <v>5.82</v>
          </cell>
        </row>
        <row r="1106">
          <cell r="A1106">
            <v>93438</v>
          </cell>
          <cell r="B1106" t="str">
            <v>USINA DE ASFALTO À FRIO, CAPACIDADE DE 40 A 60 TON/HORA, ELÉTRICA POTÊNCIA 30 CV - MATERIAIS NA OPERAÇÃO. AF_03/2016</v>
          </cell>
          <cell r="C1106" t="str">
            <v>H</v>
          </cell>
          <cell r="D1106">
            <v>14.55</v>
          </cell>
        </row>
        <row r="1107">
          <cell r="A1107">
            <v>55960</v>
          </cell>
          <cell r="B1107" t="str">
            <v>IMUNIZACAO DE MADEIRAMENTO PARA COBERTURA UTILIZANDO CUPINICIDA INCOLOR</v>
          </cell>
          <cell r="C1107" t="str">
            <v>M2</v>
          </cell>
          <cell r="D1107">
            <v>5.04</v>
          </cell>
        </row>
        <row r="1108">
          <cell r="A1108">
            <v>72085</v>
          </cell>
          <cell r="B1108" t="str">
            <v>RECOLOCACAO DE RIPAS EM MADEIRAMENTO DE TELHADO, CONSIDERANDO REAPROVEITAMENTO DE MATERIAL</v>
          </cell>
          <cell r="C1108" t="str">
            <v>M</v>
          </cell>
          <cell r="D1108">
            <v>2.0099999999999998</v>
          </cell>
        </row>
        <row r="1109">
          <cell r="A1109">
            <v>72086</v>
          </cell>
          <cell r="B1109" t="str">
            <v>RECOLOCACAO DE MADEIRAMENTO DO TELHADO - CAIBROS, CONSIDERANDO REAPROVEITAMENTO DE MATERIAL</v>
          </cell>
          <cell r="C1109" t="str">
            <v>M</v>
          </cell>
          <cell r="D1109">
            <v>6.11</v>
          </cell>
        </row>
        <row r="1110">
          <cell r="A1110">
            <v>72088</v>
          </cell>
          <cell r="B1110" t="str">
            <v>RECOLOCACAO DE FERRAGENS EM MADEIRAMENTO DE TELHADO, CONSIDERANDO REAPROVEITAMENTO DE MATERIAL</v>
          </cell>
          <cell r="C1110" t="str">
            <v>UN</v>
          </cell>
          <cell r="D1110">
            <v>12.06</v>
          </cell>
        </row>
        <row r="1111">
          <cell r="A1111">
            <v>92259</v>
          </cell>
          <cell r="B1111" t="str">
            <v>INSTALAÇÃO DE TESOURA (INTEIRA OU MEIA), BIAPOIADA, EM MADEIRA NÃO APARELHADA, PARA VÃOS MAIORES OU IGUAIS A 3,0 M E MENORES QUE 6,0 M, INCLUSO IÇAMENTO. AF_12/2015</v>
          </cell>
          <cell r="C1111" t="str">
            <v>UN</v>
          </cell>
          <cell r="D1111">
            <v>348.61</v>
          </cell>
        </row>
        <row r="1112">
          <cell r="A1112">
            <v>92260</v>
          </cell>
          <cell r="B1112" t="str">
            <v>INSTALAÇÃO DE TESOURA (INTEIRA OU MEIA), BIAPOIADA, EM MADEIRA NÃO APARELHADA, PARA VÃOS MAIORES OU IGUAIS A 6,0 M E MENORES QUE 8,0 M, INCLUSO IÇAMENTO. AF_12/2015</v>
          </cell>
          <cell r="C1112" t="str">
            <v>UN</v>
          </cell>
          <cell r="D1112">
            <v>401.15</v>
          </cell>
        </row>
        <row r="1113">
          <cell r="A1113">
            <v>92261</v>
          </cell>
          <cell r="B1113" t="str">
            <v>INSTALAÇÃO DE TESOURA (INTEIRA OU MEIA), BIAPOIADA, EM MADEIRA NÃO APARELHADA, PARA VÃOS MAIORES OU IGUAIS A 8,0 M E MENORES QUE 10,0 M, INCLUSO IÇAMENTO. AF_12/2015</v>
          </cell>
          <cell r="C1113" t="str">
            <v>UN</v>
          </cell>
          <cell r="D1113">
            <v>452.1</v>
          </cell>
        </row>
        <row r="1114">
          <cell r="A1114">
            <v>92262</v>
          </cell>
          <cell r="B1114" t="str">
            <v>INSTALAÇÃO DE TESOURA (INTEIRA OU MEIA), BIAPOIADA, EM MADEIRA NÃO APARELHADA, PARA VÃOS MAIORES OU IGUAIS A 10,0 M E MENORES QUE 12,0 M, INCLUSO IÇAMENTO. AF_12/2015</v>
          </cell>
          <cell r="C1114" t="str">
            <v>UN</v>
          </cell>
          <cell r="D1114">
            <v>534.12</v>
          </cell>
        </row>
        <row r="1115">
          <cell r="A1115">
            <v>92539</v>
          </cell>
          <cell r="B1115" t="str">
            <v>TRAMA DE MADEIRA COMPOSTA POR RIPAS, CAIBROS E TERÇAS PARA TELHADOS DE ATÉ 2 ÁGUAS PARA TELHA DE ENCAIXE DE CERÂMICA OU DE CONCRETO, INCLUSO TRANSPORTE VERTICAL. AF_12/2015</v>
          </cell>
          <cell r="C1115" t="str">
            <v>M2</v>
          </cell>
          <cell r="D1115">
            <v>60.36</v>
          </cell>
        </row>
        <row r="1116">
          <cell r="A1116">
            <v>92540</v>
          </cell>
          <cell r="B1116" t="str">
            <v>TRAMA DE MADEIRA COMPOSTA POR RIPAS, CAIBROS E TERÇAS PARA TELHADOS DE MAIS QUE 2 ÁGUAS PARA TELHA DE ENCAIXE DE CERÂMICA OU DE CONCRETO, INCLUSO TRANSPORTE VERTICAL. AF_12/2015</v>
          </cell>
          <cell r="C1116" t="str">
            <v>M2</v>
          </cell>
          <cell r="D1116">
            <v>68.17</v>
          </cell>
        </row>
        <row r="1117">
          <cell r="A1117">
            <v>92541</v>
          </cell>
          <cell r="B1117" t="str">
            <v>TRAMA DE MADEIRA COMPOSTA POR RIPAS, CAIBROS E TERÇAS PARA TELHADOS DE ATÉ 2 ÁGUAS PARA TELHA CERÂMICA CAPA-CANAL, INCLUSO TRANSPORTE VERTICAL. AF_12/2015</v>
          </cell>
          <cell r="C1117" t="str">
            <v>M2</v>
          </cell>
          <cell r="D1117">
            <v>66.14</v>
          </cell>
        </row>
        <row r="1118">
          <cell r="A1118">
            <v>92542</v>
          </cell>
          <cell r="B1118" t="str">
            <v>TRAMA DE MADEIRA COMPOSTA POR RIPAS, CAIBROS E TERÇAS PARA TELHADOS DE MAIS QUE 2 ÁGUAS PARA TELHA CERÂMICA CAPA-CANAL, INCLUSO TRANSPORTE VERTICAL. AF_12/2015</v>
          </cell>
          <cell r="C1118" t="str">
            <v>M2</v>
          </cell>
          <cell r="D1118">
            <v>80.680000000000007</v>
          </cell>
        </row>
        <row r="1119">
          <cell r="A1119">
            <v>92543</v>
          </cell>
          <cell r="B1119" t="str">
            <v>TRAMA DE MADEIRA COMPOSTA POR TERÇAS PARA TELHADOS DE ATÉ 2 ÁGUAS PARA TELHA ONDULADA DE FIBROCIMENTO, METÁLICA, PLÁSTICA OU TERMOACÚSTICA, INCLUSO TRANSPORTE VERTICAL. AF_12/2015</v>
          </cell>
          <cell r="C1119" t="str">
            <v>M2</v>
          </cell>
          <cell r="D1119">
            <v>17.82</v>
          </cell>
        </row>
        <row r="1120">
          <cell r="A1120">
            <v>92544</v>
          </cell>
          <cell r="B1120" t="str">
            <v>TRAMA DE MADEIRA COMPOSTA POR TERÇAS PARA TELHADOS DE ATÉ 2 ÁGUAS PARA TELHA ESTRUTURAL DE FIBROCIMENTO, INCLUSO TRANSPORTE VERTICAL. AF_12/2015</v>
          </cell>
          <cell r="C1120" t="str">
            <v>M2</v>
          </cell>
          <cell r="D1120">
            <v>15.2</v>
          </cell>
        </row>
        <row r="1121">
          <cell r="A1121">
            <v>92545</v>
          </cell>
          <cell r="B1121" t="str">
            <v>FABRICAÇÃO E INSTALAÇÃO DE TESOURA INTEIRA EM MADEIRA NÃO APARELHADA, VÃO DE 3 M, PARA TELHA CERÂMICA OU DE CONCRETO, INCLUSO IÇAMENTO. AF_12/2015</v>
          </cell>
          <cell r="C1121" t="str">
            <v>UN</v>
          </cell>
          <cell r="D1121">
            <v>758.55</v>
          </cell>
        </row>
        <row r="1122">
          <cell r="A1122">
            <v>92546</v>
          </cell>
          <cell r="B1122" t="str">
            <v>FABRICAÇÃO E INSTALAÇÃO DE TESOURA INTEIRA EM MADEIRA NÃO APARELHADA, VÃO DE 4 M, PARA TELHA CERÂMICA OU DE CONCRETO, INCLUSO IÇAMENTO. AF_12/2015</v>
          </cell>
          <cell r="C1122" t="str">
            <v>UN</v>
          </cell>
          <cell r="D1122">
            <v>937.77</v>
          </cell>
        </row>
        <row r="1123">
          <cell r="A1123">
            <v>92547</v>
          </cell>
          <cell r="B1123" t="str">
            <v>FABRICAÇÃO E INSTALAÇÃO DE TESOURA INTEIRA EM MADEIRA NÃO APARELHADA, VÃO DE 5 M, PARA TELHA CERÂMICA OU DE CONCRETO, INCLUSO IÇAMENTO. AF_12/2015</v>
          </cell>
          <cell r="C1123" t="str">
            <v>UN</v>
          </cell>
          <cell r="D1123">
            <v>990.35</v>
          </cell>
        </row>
        <row r="1124">
          <cell r="A1124">
            <v>92548</v>
          </cell>
          <cell r="B1124" t="str">
            <v>FABRICAÇÃO E INSTALAÇÃO DE TESOURA INTEIRA EM MADEIRA NÃO APARELHADA, VÃO DE 6 M, PARA TELHA CERÂMICA OU DE CONCRETO, INCLUSO IÇAMENTO. AF_12/2015</v>
          </cell>
          <cell r="C1124" t="str">
            <v>UN</v>
          </cell>
          <cell r="D1124">
            <v>1103.83</v>
          </cell>
        </row>
        <row r="1125">
          <cell r="A1125">
            <v>92549</v>
          </cell>
          <cell r="B1125" t="str">
            <v>FABRICAÇÃO E INSTALAÇÃO DE TESOURA INTEIRA EM MADEIRA NÃO APARELHADA, VÃO DE 7 M, PARA TELHA CERÂMICA OU DE CONCRETO, INCLUSO IÇAMENTO. AF_12/2015</v>
          </cell>
          <cell r="C1125" t="str">
            <v>UN</v>
          </cell>
          <cell r="D1125">
            <v>1401.2</v>
          </cell>
        </row>
        <row r="1126">
          <cell r="A1126">
            <v>92550</v>
          </cell>
          <cell r="B1126" t="str">
            <v>FABRICAÇÃO E INSTALAÇÃO DE TESOURA INTEIRA EM MADEIRA NÃO APARELHADA, VÃO DE 8 M, PARA TELHA CERÂMICA OU DE CONCRETO, INCLUSO IÇAMENTO. AF_12/2015</v>
          </cell>
          <cell r="C1126" t="str">
            <v>UN</v>
          </cell>
          <cell r="D1126">
            <v>1635.36</v>
          </cell>
        </row>
        <row r="1127">
          <cell r="A1127">
            <v>92551</v>
          </cell>
          <cell r="B1127" t="str">
            <v>FABRICAÇÃO E INSTALAÇÃO DE TESOURA INTEIRA EM MADEIRA NÃO APARELHADA, VÃO DE 9 M, PARA TELHA CERÂMICA OU DE CONCRETO, INCLUSO IÇAMENTO. AF_12/2015</v>
          </cell>
          <cell r="C1127" t="str">
            <v>UN</v>
          </cell>
          <cell r="D1127">
            <v>1705.45</v>
          </cell>
        </row>
        <row r="1128">
          <cell r="A1128">
            <v>92552</v>
          </cell>
          <cell r="B1128" t="str">
            <v>FABRICAÇÃO E INSTALAÇÃO DE TESOURA INTEIRA EM MADEIRA NÃO APARELHADA, VÃO DE 10 M, PARA TELHA CERÂMICA OU DE CONCRETO, INCLUSO IÇAMENTO. AF_12/2015</v>
          </cell>
          <cell r="C1128" t="str">
            <v>UN</v>
          </cell>
          <cell r="D1128">
            <v>1868.34</v>
          </cell>
        </row>
        <row r="1129">
          <cell r="A1129">
            <v>92553</v>
          </cell>
          <cell r="B1129" t="str">
            <v>FABRICAÇÃO E INSTALAÇÃO DE TESOURA INTEIRA EM MADEIRA NÃO APARELHADA, VÃO DE 11 M, PARA TELHA CERÂMICA OU DE CONCRETO, INCLUSO IÇAMENTO. AF_12/2015</v>
          </cell>
          <cell r="C1129" t="str">
            <v>UN</v>
          </cell>
          <cell r="D1129">
            <v>2174.09</v>
          </cell>
        </row>
        <row r="1130">
          <cell r="A1130">
            <v>92554</v>
          </cell>
          <cell r="B1130" t="str">
            <v>FABRICAÇÃO E INSTALAÇÃO DE TESOURA INTEIRA EM MADEIRA NÃO APARELHADA, VÃO DE 12 M, PARA TELHA CERÂMICA OU DE CONCRETO, INCLUSO IÇAMENTO. AF_12/2015</v>
          </cell>
          <cell r="C1130" t="str">
            <v>UN</v>
          </cell>
          <cell r="D1130">
            <v>2253.89</v>
          </cell>
        </row>
        <row r="1131">
          <cell r="A1131">
            <v>92555</v>
          </cell>
          <cell r="B1131" t="str">
            <v>FABRICAÇÃO E INSTALAÇÃO DE TESOURA INTEIRA EM MADEIRA NÃO APARELHADA, VÃO DE 3 M, PARA TELHA ONDULADA DE FIBROCIMENTO, METÁLICA, PLÁSTICA OU TERMOACÚSTICA, INCLUSO IÇAMENTO. AF_12/2015</v>
          </cell>
          <cell r="C1131" t="str">
            <v>UN</v>
          </cell>
          <cell r="D1131">
            <v>747.77</v>
          </cell>
        </row>
        <row r="1132">
          <cell r="A1132">
            <v>92556</v>
          </cell>
          <cell r="B1132" t="str">
            <v>FABRICAÇÃO E INSTALAÇÃO DE TESOURA INTEIRA EM MADEIRA NÃO APARELHADA, VÃO DE 4 M, PARA TELHA ONDULADA DE FIBROCIMENTO, METÁLICA, PLÁSTICA OU TERMOACÚSTICA, INCLUSO IÇAMENTO. AF_12/2015</v>
          </cell>
          <cell r="C1132" t="str">
            <v>UN</v>
          </cell>
          <cell r="D1132">
            <v>919.96</v>
          </cell>
        </row>
        <row r="1133">
          <cell r="A1133">
            <v>92557</v>
          </cell>
          <cell r="B1133" t="str">
            <v>FABRICAÇÃO E INSTALAÇÃO DE TESOURA INTEIRA EM MADEIRA NÃO APARELHADA, VÃO DE 5 M, PARA TELHA ONDULADA DE FIBROCIMENTO, METÁLICA, PLÁSTICA OU TERMOACÚSTICA, INCLUSO IÇAMENTO. AF_12/2015</v>
          </cell>
          <cell r="C1133" t="str">
            <v>UN</v>
          </cell>
          <cell r="D1133">
            <v>972.54</v>
          </cell>
        </row>
        <row r="1134">
          <cell r="A1134">
            <v>92558</v>
          </cell>
          <cell r="B1134" t="str">
            <v>FABRICAÇÃO E INSTALAÇÃO DE TESOURA INTEIRA EM MADEIRA NÃO APARELHADA, VÃO DE 6 M, PARA TELHA ONDULADA DE FIBROCIMENTO, METÁLICA, PLÁSTICA OU TERMOACÚSTICA, INCLUSO IÇAMENTO. AF_12/2015</v>
          </cell>
          <cell r="C1134" t="str">
            <v>UN</v>
          </cell>
          <cell r="D1134">
            <v>1095.48</v>
          </cell>
        </row>
        <row r="1135">
          <cell r="A1135">
            <v>92559</v>
          </cell>
          <cell r="B1135" t="str">
            <v>FABRICAÇÃO E INSTALAÇÃO DE TESOURA INTEIRA EM MADEIRA NÃO APARELHADA, VÃO DE 7 M, PARA TELHA ONDULADA DE FIBROCIMENTO, METÁLICA, PLÁSTICA OU TERMOACÚSTICA, INCLUSO IÇAMENTO. AF_12/2015</v>
          </cell>
          <cell r="C1135" t="str">
            <v>UN</v>
          </cell>
          <cell r="D1135">
            <v>1382.21</v>
          </cell>
        </row>
        <row r="1136">
          <cell r="A1136">
            <v>92560</v>
          </cell>
          <cell r="B1136" t="str">
            <v>FABRICAÇÃO E INSTALAÇÃO DE TESOURA INTEIRA EM MADEIRA NÃO APARELHADA, VÃO DE 8 M, PARA TELHA ONDULADA DE FIBROCIMENTO, METÁLICA, PLÁSTICA OU TERMOACÚSTICA, INCLUSO IÇAMENTO. AF_12/2015</v>
          </cell>
          <cell r="C1136" t="str">
            <v>UN</v>
          </cell>
          <cell r="D1136">
            <v>1606.42</v>
          </cell>
        </row>
        <row r="1137">
          <cell r="A1137">
            <v>92561</v>
          </cell>
          <cell r="B1137" t="str">
            <v>FABRICAÇÃO E INSTALAÇÃO DE TESOURA INTEIRA EM MADEIRA NÃO APARELHADA, VÃO DE 9 M, PARA TELHA ONDULADA DE FIBROCIMENTO, METÁLICA, PLÁSTICA OU TERMOACÚSTICA, INCLUSO IÇAMENTO. AF_12/2015</v>
          </cell>
          <cell r="C1137" t="str">
            <v>UN</v>
          </cell>
          <cell r="D1137">
            <v>1677.8</v>
          </cell>
        </row>
        <row r="1138">
          <cell r="A1138">
            <v>92562</v>
          </cell>
          <cell r="B1138" t="str">
            <v>FABRICAÇÃO E INSTALAÇÃO DE TESOURA INTEIRA EM MADEIRA NÃO APARELHADA, VÃO DE 10 M, PARA TELHA ONDULADA DE FIBROCIMENTO, METÁLICA, PLÁSTICA OU TERMOACÚSTICA, INCLUSO IÇAMENTO. AF_12/2015</v>
          </cell>
          <cell r="C1138" t="str">
            <v>UN</v>
          </cell>
          <cell r="D1138">
            <v>1822.88</v>
          </cell>
        </row>
        <row r="1139">
          <cell r="A1139">
            <v>92563</v>
          </cell>
          <cell r="B1139" t="str">
            <v>FABRICAÇÃO E INSTALAÇÃO DE TESOURA INTEIRA EM MADEIRA NÃO APARELHADA, VÃO DE 11 M, PARA TELHA ONDULADA DE FIBROCIMENTO, METÁLICA, PLÁSTICA OU TERMOACÚSTICA, INCLUSO IÇAMENTO. AF_12/2015</v>
          </cell>
          <cell r="C1139" t="str">
            <v>UN</v>
          </cell>
          <cell r="D1139">
            <v>2118.7800000000002</v>
          </cell>
        </row>
        <row r="1140">
          <cell r="A1140">
            <v>92564</v>
          </cell>
          <cell r="B1140" t="str">
            <v>FABRICAÇÃO E INSTALAÇÃO DE TESOURA INTEIRA EM MADEIRA NÃO APARELHADA, VÃO DE 12 M, PARA TELHA ONDULADA DE FIBROCIMENTO, METÁLICA, PLÁSTICA OU TERMOACÚSTICA, INCLUSO IÇAMENTO. AF_12/2015</v>
          </cell>
          <cell r="C1140" t="str">
            <v>UN</v>
          </cell>
          <cell r="D1140">
            <v>2186.63</v>
          </cell>
        </row>
        <row r="1141">
          <cell r="A1141">
            <v>92565</v>
          </cell>
          <cell r="B1141" t="str">
            <v>FABRICAÇÃO E INSTALAÇÃO DE ESTRUTURA PONTALETADA DE MADEIRA NÃO APARELHADA PARA TELHADOS COM ATÉ 2 ÁGUAS E PARA TELHA CERÂMICA OU DE CONCRETO, INCLUSO TRANSPORTE VERTICAL. AF_12/2015</v>
          </cell>
          <cell r="C1141" t="str">
            <v>M2</v>
          </cell>
          <cell r="D1141">
            <v>29.53</v>
          </cell>
        </row>
        <row r="1142">
          <cell r="A1142">
            <v>92566</v>
          </cell>
          <cell r="B1142" t="str">
            <v>FABRICAÇÃO E INSTALAÇÃO DE ESTRUTURA PONTALETADA DE MADEIRA NÃO APARELHADA PARA TELHADOS COM ATÉ 2 ÁGUAS E PARA TELHA ONDULADA DE FIBROCIMENTO, METÁLICA, PLÁSTICA OU TERMOACÚSTICA, INCLUSO TRANSPORTE VERTICAL. AF_12/2015</v>
          </cell>
          <cell r="C1142" t="str">
            <v>M2</v>
          </cell>
          <cell r="D1142">
            <v>18.32</v>
          </cell>
        </row>
        <row r="1143">
          <cell r="A1143">
            <v>92567</v>
          </cell>
          <cell r="B1143" t="str">
            <v>FABRICAÇÃO E INSTALAÇÃO DE ESTRUTURA PONTALETADA DE MADEIRA NÃO APARELHADA PARA TELHADOS COM MAIS QUE 2 ÁGUAS E PARA TELHA CERÂMICA OU DE CONCRETO, INCLUSO TRANSPORTE VERTICAL. AF_12/2015</v>
          </cell>
          <cell r="C1143" t="str">
            <v>M2</v>
          </cell>
          <cell r="D1143">
            <v>26.35</v>
          </cell>
        </row>
        <row r="1144">
          <cell r="A1144">
            <v>72089</v>
          </cell>
          <cell r="B1144" t="str">
            <v>RECOLOCACAO DE TELHAS CERAMICAS TIPO FRANCESA, CONSIDERANDO REAPROVEITAMENTO DE MATERIAL</v>
          </cell>
          <cell r="C1144" t="str">
            <v>M2</v>
          </cell>
          <cell r="D1144">
            <v>11.73</v>
          </cell>
        </row>
        <row r="1145">
          <cell r="A1145">
            <v>72091</v>
          </cell>
          <cell r="B1145" t="str">
            <v>RECOLOCACAO DE TELHAS CERAMICAS TIPO PLAN, CONSIDERANDO REAPROVEITAMENTO DE MATERIAL</v>
          </cell>
          <cell r="C1145" t="str">
            <v>M2</v>
          </cell>
          <cell r="D1145">
            <v>41.43</v>
          </cell>
        </row>
        <row r="1146">
          <cell r="A1146">
            <v>72101</v>
          </cell>
          <cell r="B1146" t="str">
            <v>REVISAO GERAL DE TELHADOS DE TELHAS CERAMICAS</v>
          </cell>
          <cell r="C1146" t="str">
            <v>M2</v>
          </cell>
          <cell r="D1146">
            <v>7.29</v>
          </cell>
        </row>
        <row r="1147">
          <cell r="A1147">
            <v>72103</v>
          </cell>
          <cell r="B1147" t="str">
            <v>RECOLOCACAO DE CUMEEIRAS CERAMICAS COM ARGAMASSA TRACO 1:2:8 (CIMENTO, CAL E AREIA), CONSIDERANDO APROVEITAMENTO DO MATERIAL</v>
          </cell>
          <cell r="C1147" t="str">
            <v>M</v>
          </cell>
          <cell r="D1147">
            <v>20.68</v>
          </cell>
        </row>
        <row r="1148">
          <cell r="A1148">
            <v>94189</v>
          </cell>
          <cell r="B1148" t="str">
            <v>TELHAMENTO COM TELHA DE CONCRETO DE ENCAIXE, COM ATÉ 2 ÁGUAS, INCLUSO TRANSPORTE VERTICAL. AF_06/2016</v>
          </cell>
          <cell r="C1148" t="str">
            <v>M2</v>
          </cell>
          <cell r="D1148">
            <v>26.6</v>
          </cell>
        </row>
        <row r="1149">
          <cell r="A1149">
            <v>94192</v>
          </cell>
          <cell r="B1149" t="str">
            <v>TELHAMENTO COM TELHA DE CONCRETO DE ENCAIXE, COM MAIS DE 2 ÁGUAS, INCLUSO TRANSPORTE VERTICAL. AF_06/2016</v>
          </cell>
          <cell r="C1149" t="str">
            <v>M2</v>
          </cell>
          <cell r="D1149">
            <v>28.63</v>
          </cell>
        </row>
        <row r="1150">
          <cell r="A1150">
            <v>94195</v>
          </cell>
          <cell r="B1150" t="str">
            <v>TELHAMENTO COM TELHA CERÂMICA DE ENCAIXE, TIPO PORTUGUESA, COM ATÉ 2 ÁGUAS, INCLUSO TRANSPORTE VERTICAL. AF_06/2016</v>
          </cell>
          <cell r="C1150" t="str">
            <v>M2</v>
          </cell>
          <cell r="D1150">
            <v>40.340000000000003</v>
          </cell>
        </row>
        <row r="1151">
          <cell r="A1151">
            <v>94198</v>
          </cell>
          <cell r="B1151" t="str">
            <v>TELHAMENTO COM TELHA CERÂMICA DE ENCAIXE, TIPO PORTUGUESA, COM MAIS DE 2 ÁGUAS, INCLUSO TRANSPORTE VERTICAL. AF_06/2016</v>
          </cell>
          <cell r="C1151" t="str">
            <v>M2</v>
          </cell>
          <cell r="D1151">
            <v>43.03</v>
          </cell>
        </row>
        <row r="1152">
          <cell r="A1152">
            <v>94201</v>
          </cell>
          <cell r="B1152" t="str">
            <v>TELHAMENTO COM TELHA CERÂMICA CAPA-CANAL, TIPO COLONIAL, COM ATÉ 2 ÁGUAS, INCLUSO TRANSPORTE VERTICAL. AF_06/2016</v>
          </cell>
          <cell r="C1152" t="str">
            <v>M2</v>
          </cell>
          <cell r="D1152">
            <v>61.3</v>
          </cell>
        </row>
        <row r="1153">
          <cell r="A1153">
            <v>94204</v>
          </cell>
          <cell r="B1153" t="str">
            <v>TELHAMENTO COM TELHA CERÂMICA CAPA-CANAL, TIPO COLONIAL, COM MAIS DE 2 ÁGUAS, INCLUSO TRANSPORTE VERTICAL. AF_06/2016</v>
          </cell>
          <cell r="C1153" t="str">
            <v>M2</v>
          </cell>
          <cell r="D1153">
            <v>65.86</v>
          </cell>
        </row>
        <row r="1154">
          <cell r="A1154">
            <v>94224</v>
          </cell>
          <cell r="B1154" t="str">
            <v>EMBOÇAMENTO COM ARGAMASSA TRAÇO 1:2:9 (CIMENTO, CAL E AREIA). AF_06/2016</v>
          </cell>
          <cell r="C1154" t="str">
            <v>M</v>
          </cell>
          <cell r="D1154">
            <v>19.75</v>
          </cell>
        </row>
        <row r="1155">
          <cell r="A1155">
            <v>94225</v>
          </cell>
          <cell r="B1155" t="str">
            <v>ISOLAMENTO TERMOACÚSTICO COM LÃ MINERAL NA SUBCOBERTURA, INCLUSO TRANSPORTE VERTICAL. AF_06/2016</v>
          </cell>
          <cell r="C1155" t="str">
            <v>M2</v>
          </cell>
          <cell r="D1155">
            <v>173.55</v>
          </cell>
        </row>
        <row r="1156">
          <cell r="A1156">
            <v>94226</v>
          </cell>
          <cell r="B1156" t="str">
            <v>SUBCOBERTURA COM MANTA PLÁSTICA REVESTIDA POR PELÍCULA DE ALUMÍNO, INCLUSO TRANSPORTE VERTICAL. AF_06/2016</v>
          </cell>
          <cell r="C1156" t="str">
            <v>M2</v>
          </cell>
          <cell r="D1156">
            <v>13.18</v>
          </cell>
        </row>
        <row r="1157">
          <cell r="A1157">
            <v>94232</v>
          </cell>
          <cell r="B1157" t="str">
            <v>AMARRAÇÃO DE TELHAS CERÂMICAS OU DE CONCRETO. AF_06/2016</v>
          </cell>
          <cell r="C1157" t="str">
            <v>UN</v>
          </cell>
          <cell r="D1157">
            <v>3.92</v>
          </cell>
        </row>
        <row r="1158">
          <cell r="A1158">
            <v>94440</v>
          </cell>
          <cell r="B1158" t="str">
            <v>TELHAMENTO COM TELHA CERÂMICA DE ENCAIXE, TIPO FRANCESA, COM ATÉ 2 ÁGUAS, INCLUSO TRANSPORTE VERTICAL. AF_06/2016</v>
          </cell>
          <cell r="C1158" t="str">
            <v>M2</v>
          </cell>
          <cell r="D1158">
            <v>59.06</v>
          </cell>
        </row>
        <row r="1159">
          <cell r="A1159">
            <v>94441</v>
          </cell>
          <cell r="B1159" t="str">
            <v>TELHAMENTO COM TELHA CERÂMICA DE ENCAIXE, TIPO FRANCESA, COM MAIS DE 2 ÁGUAS, INCLUSO TRANSPORTE VERTICAL. AF_06/2016</v>
          </cell>
          <cell r="C1159" t="str">
            <v>M2</v>
          </cell>
          <cell r="D1159">
            <v>61.75</v>
          </cell>
        </row>
        <row r="1160">
          <cell r="A1160">
            <v>94442</v>
          </cell>
          <cell r="B1160" t="str">
            <v>TELHAMENTO COM TELHA CERÂMICA DE ENCAIXE, TIPO ROMANA, COM ATÉ 2 ÁGUAS, INCLUSO TRANSPORTE VERTICAL. AF_06/2016</v>
          </cell>
          <cell r="C1160" t="str">
            <v>M2</v>
          </cell>
          <cell r="D1160">
            <v>43.63</v>
          </cell>
        </row>
        <row r="1161">
          <cell r="A1161">
            <v>94443</v>
          </cell>
          <cell r="B1161" t="str">
            <v>TELHAMENTO COM TELHA CERÂMICA DE ENCAIXE, TIPO ROMANA, COM MAIS DE 2 ÁGUAS, INCLUSO TRANSPORTE VERTICAL. AF_06/2016</v>
          </cell>
          <cell r="C1161" t="str">
            <v>M2</v>
          </cell>
          <cell r="D1161">
            <v>46.31</v>
          </cell>
        </row>
        <row r="1162">
          <cell r="A1162">
            <v>94445</v>
          </cell>
          <cell r="B1162" t="str">
            <v>TELHAMENTO COM TELHA CERÂMICA CAPA-CANAL, TIPO PLAN, COM ATÉ 2 ÁGUAS, INCLUSO TRANSPORTE VERTICAL. AF_06/2016</v>
          </cell>
          <cell r="C1162" t="str">
            <v>M2</v>
          </cell>
          <cell r="D1162">
            <v>56.54</v>
          </cell>
        </row>
        <row r="1163">
          <cell r="A1163">
            <v>94446</v>
          </cell>
          <cell r="B1163" t="str">
            <v>TELHAMENTO COM TELHA CERÂMICA CAPA-CANAL, TIPO PLAN, COM MAIS DE 2 ÁGUAS, INCLUSO TRANSPORTE VERTICAL. AF_06/2016</v>
          </cell>
          <cell r="C1163" t="str">
            <v>M2</v>
          </cell>
          <cell r="D1163">
            <v>61.1</v>
          </cell>
        </row>
        <row r="1164">
          <cell r="A1164">
            <v>94447</v>
          </cell>
          <cell r="B1164" t="str">
            <v>TELHAMENTO COM TELHA CERÂMICA CAPA-CANAL, TIPO PAULISTA, COM ATÉ 2 ÁGUAS, INCLUSO TRANSPORTE VERTICAL. AF_06/2016</v>
          </cell>
          <cell r="C1164" t="str">
            <v>M2</v>
          </cell>
          <cell r="D1164">
            <v>59.23</v>
          </cell>
        </row>
        <row r="1165">
          <cell r="A1165">
            <v>94448</v>
          </cell>
          <cell r="B1165" t="str">
            <v>TELHAMENTO COM TELHA CERÂMICA CAPA-CANAL, TIPO PAULISTA, COM MAIS DE 2 ÁGUAS, INCLUSO TRANSPORTE VERTICAL. AF_06/2016</v>
          </cell>
          <cell r="C1165" t="str">
            <v>M2</v>
          </cell>
          <cell r="D1165">
            <v>63.8</v>
          </cell>
        </row>
        <row r="1166">
          <cell r="A1166">
            <v>72092</v>
          </cell>
          <cell r="B1166" t="str">
            <v>RECOLOCACAO DE TELHAS ONDULADAS COM MASSA PARA VEDACAO, CONSIDERANDO REAPROVEITAMENTO DE MATERIAL</v>
          </cell>
          <cell r="C1166" t="str">
            <v>M2</v>
          </cell>
          <cell r="D1166">
            <v>11.46</v>
          </cell>
        </row>
        <row r="1167">
          <cell r="A1167">
            <v>72093</v>
          </cell>
          <cell r="B1167" t="str">
            <v>RECOLOCAÇÃO DE TELHA DE FIBROCIMENTO ESTRUTURAL LARGURA ÚTIL 49CM OU 44CM, CONSIDERANDO O    REAPROVEITAMENTO DO MATERIAL A EXCEÇÃO DO CONJUNTO DE ARRUELAS DE VEDAÇÃO</v>
          </cell>
          <cell r="C1167" t="str">
            <v>M2</v>
          </cell>
          <cell r="D1167">
            <v>11.43</v>
          </cell>
        </row>
        <row r="1168">
          <cell r="A1168">
            <v>72094</v>
          </cell>
          <cell r="B1168" t="str">
            <v>RECOLOCAÇÃO DE TELHA DE FIBROCIMENTO ESTRUTURAL LARGURA ÚTIL 90CM, CONSIDERANDO O REAPROVEITAMENTO DO MATERIAL A EXCEÇÃO DO CONJUNTO DE ARRUELAS DE VEDAÇÃO</v>
          </cell>
          <cell r="C1168" t="str">
            <v>M2</v>
          </cell>
          <cell r="D1168">
            <v>11.32</v>
          </cell>
        </row>
        <row r="1169">
          <cell r="A1169">
            <v>94207</v>
          </cell>
          <cell r="B1169" t="str">
            <v>TELHAMENTO COM TELHA ONDULADA DE FIBROCIMENTO, COM RECOBRIMENTO LATERAL DE 1/4 DE ONDA PARA TELHADO COM INCLINAÇÃO MAIOR QUE 10°, COM ATÉ 2 ÁGUAS, INCLUSO IÇAMENTO. AF_06/2016</v>
          </cell>
          <cell r="C1169" t="str">
            <v>M2</v>
          </cell>
          <cell r="D1169">
            <v>37.659999999999997</v>
          </cell>
        </row>
        <row r="1170">
          <cell r="A1170">
            <v>94210</v>
          </cell>
          <cell r="B1170" t="str">
            <v>TELHAMENTO COM TELHA ONDULADA DE FIBROCIMENTO, COM RECOBRIMENTO LATERAL DE 1 1/4 DE ONDA PARA TELHADO COM INCLINAÇÃO MÁXIMA DE 10°, COM ATÉ 2 ÁGUAS, INCLUSO IÇAMENTO</v>
          </cell>
          <cell r="C1170" t="str">
            <v>M2</v>
          </cell>
          <cell r="D1170">
            <v>40.130000000000003</v>
          </cell>
        </row>
        <row r="1171">
          <cell r="A1171">
            <v>94218</v>
          </cell>
          <cell r="B1171" t="str">
            <v>TELHAMENTO COM TELHA ESTRUTURAL DE FIBROCIMENTO, COM ATÉ 2 ÁGUAS, INCLUSO IÇAMENTO. AF_06/2016</v>
          </cell>
          <cell r="C1171" t="str">
            <v>M2</v>
          </cell>
          <cell r="D1171">
            <v>90.49</v>
          </cell>
        </row>
        <row r="1172">
          <cell r="A1172" t="str">
            <v>73866/1</v>
          </cell>
          <cell r="B1172" t="str">
            <v>ESTRUTURA PARA COBERTURA TIPO FINK, EM ALUMINIO ANODIZADO, VAO DE 20M, ESPACAMENTO DAS TESOURAS DE 5M ATE 6,5M</v>
          </cell>
          <cell r="C1172" t="str">
            <v>M2</v>
          </cell>
          <cell r="D1172">
            <v>389.29</v>
          </cell>
        </row>
        <row r="1173">
          <cell r="A1173" t="str">
            <v>73866/2</v>
          </cell>
          <cell r="B1173" t="str">
            <v>ESTRUTURA PARA COBERTURA TIPO FINK, EM ALUMINIO ANODIZADO, VAO DE 30M, ESPACAMENTO DAS TESOURAS DE 5M ATE 6,5M</v>
          </cell>
          <cell r="C1173" t="str">
            <v>M2</v>
          </cell>
          <cell r="D1173">
            <v>408.7</v>
          </cell>
        </row>
        <row r="1174">
          <cell r="A1174" t="str">
            <v>73866/3</v>
          </cell>
          <cell r="B1174" t="str">
            <v>ESTRUTURA PARA COBERTURA TIPO FINK, EM ALUMINIO ANODIZADO, VAO DE 40M, ESPACAMENTO DAS TESOURAS DE 5M ATE 6,5M</v>
          </cell>
          <cell r="C1174" t="str">
            <v>M2</v>
          </cell>
          <cell r="D1174">
            <v>427.16</v>
          </cell>
        </row>
        <row r="1175">
          <cell r="A1175" t="str">
            <v>73866/4</v>
          </cell>
          <cell r="B1175" t="str">
            <v>ESTRUTURA PARA COBERTURA EM ARCO, EM ALUMINIO ANODIZADO, VAO DE 20M, ESPACAMENTO DE 5M ATE 6,5M</v>
          </cell>
          <cell r="C1175" t="str">
            <v>M2</v>
          </cell>
          <cell r="D1175">
            <v>355.87</v>
          </cell>
        </row>
        <row r="1176">
          <cell r="A1176" t="str">
            <v>73866/5</v>
          </cell>
          <cell r="B1176" t="str">
            <v>ESTRUTURA PARA COBERTURA EM ARCO, EM ALUMINIO ANODIZADO, VAO DE 30M, ESPACAMENTO DE 5M ATE 6,5M</v>
          </cell>
          <cell r="C1176" t="str">
            <v>M2</v>
          </cell>
          <cell r="D1176">
            <v>378.7</v>
          </cell>
        </row>
        <row r="1177">
          <cell r="A1177" t="str">
            <v>73866/6</v>
          </cell>
          <cell r="B1177" t="str">
            <v>ESTRUTURA PARA COBERTURA EM ARCO, EM ALUMINIO ANODIZADO, VAO DE 40M, ESPACAMENTO DE 5M ATE 6,5M</v>
          </cell>
          <cell r="C1177" t="str">
            <v>M2</v>
          </cell>
          <cell r="D1177">
            <v>396.53</v>
          </cell>
        </row>
        <row r="1178">
          <cell r="A1178" t="str">
            <v>73866/7</v>
          </cell>
          <cell r="B1178" t="str">
            <v>ESTRUTURA PARA COBERTURA TIPO SHED, EM ALUMINIO ANODIZADO, VAO DE 20M, ESPACAMENTO DAS TESOURAS DE 5M ATE 6,5M</v>
          </cell>
          <cell r="C1178" t="str">
            <v>M2</v>
          </cell>
          <cell r="D1178">
            <v>429.65</v>
          </cell>
        </row>
        <row r="1179">
          <cell r="A1179" t="str">
            <v>73866/8</v>
          </cell>
          <cell r="B1179" t="str">
            <v>ESTRUTURA PARA COBERTURA TIPO SHED, EM ALUMINIO ANODIZADO, VAO DE 30M, ESPACAMENTO DAS TESOURAS DE 5M ATE 6,5M</v>
          </cell>
          <cell r="C1179" t="str">
            <v>M2</v>
          </cell>
          <cell r="D1179">
            <v>513.91999999999996</v>
          </cell>
        </row>
        <row r="1180">
          <cell r="A1180" t="str">
            <v>73866/9</v>
          </cell>
          <cell r="B1180" t="str">
            <v>ESTRUTURA PARA COBERTURA TIPO SHED, EM ALUMINIO ANODIZADO, VAO DE 40M, ESPACAMENTO DAS TESOURAS DE 5M ATE 6,5M</v>
          </cell>
          <cell r="C1180" t="str">
            <v>M2</v>
          </cell>
          <cell r="D1180">
            <v>533.02</v>
          </cell>
        </row>
        <row r="1181">
          <cell r="A1181" t="str">
            <v>73867/1</v>
          </cell>
          <cell r="B1181" t="str">
            <v>ESTRUTURA TIPO ESPACIAL EM ALUMINIO ANODIZADO, VAO DE 20M</v>
          </cell>
          <cell r="C1181" t="str">
            <v>M2</v>
          </cell>
          <cell r="D1181">
            <v>170.65</v>
          </cell>
        </row>
        <row r="1182">
          <cell r="A1182" t="str">
            <v>73867/2</v>
          </cell>
          <cell r="B1182" t="str">
            <v>ESTRUTURA TIPO ESPACIAL EM ALUMINIO ANODIZADO, VAO DE 30M</v>
          </cell>
          <cell r="C1182" t="str">
            <v>M2</v>
          </cell>
          <cell r="D1182">
            <v>190.16</v>
          </cell>
        </row>
        <row r="1183">
          <cell r="A1183" t="str">
            <v>73867/3</v>
          </cell>
          <cell r="B1183" t="str">
            <v>ESTRUTURA TIPO ESPACIAL EM ALUMINIO ANODIZADO, VAO DE 40M</v>
          </cell>
          <cell r="C1183" t="str">
            <v>M2</v>
          </cell>
          <cell r="D1183">
            <v>233.51</v>
          </cell>
        </row>
        <row r="1184">
          <cell r="A1184" t="str">
            <v>73867/4</v>
          </cell>
          <cell r="B1184" t="str">
            <v>ESTRUTURA TIPO ESPACIAL EM ALUMINIO ANODIZADO, VAO DE 50M</v>
          </cell>
          <cell r="C1184" t="str">
            <v>M2</v>
          </cell>
          <cell r="D1184">
            <v>242.18</v>
          </cell>
        </row>
        <row r="1185">
          <cell r="A1185">
            <v>75220</v>
          </cell>
          <cell r="B1185" t="str">
            <v>CUMEEIRA EM PERFIL ONDULADO DE ALUMÍNIO</v>
          </cell>
          <cell r="C1185" t="str">
            <v>M</v>
          </cell>
          <cell r="D1185">
            <v>26.16</v>
          </cell>
        </row>
        <row r="1186">
          <cell r="A1186">
            <v>94213</v>
          </cell>
          <cell r="B1186" t="str">
            <v>TELHAMENTO COM TELHA DE AÇO/ALUMÍNIO, COM ATÉ 2 ÁGUAS, INCLUSO IÇAMENTO. AF_06/2016</v>
          </cell>
          <cell r="C1186" t="str">
            <v>M2</v>
          </cell>
          <cell r="D1186">
            <v>34.99</v>
          </cell>
        </row>
        <row r="1187">
          <cell r="A1187">
            <v>94216</v>
          </cell>
          <cell r="B1187" t="str">
            <v>TELHAMENTO COM TELHA METÁLICA TERMOACÚSTICA, COM ATÉ 2 ÁGUAS, INCLUSO IÇAMENTO. AF_06/2016</v>
          </cell>
          <cell r="C1187" t="str">
            <v>M2</v>
          </cell>
          <cell r="D1187">
            <v>55.73</v>
          </cell>
        </row>
        <row r="1188">
          <cell r="A1188">
            <v>94219</v>
          </cell>
          <cell r="B1188" t="str">
            <v>CUMEEIRA E ESPIGÃO PARA TELHA CERÂMICA EMBOÇADA COM ARGAMASSA TRAÇO 1:2:9 (CIMENTO, CAL E AREIA), PARA TELHADOS COM MAIS DE 2 ÁGUAS, INCLUSO TRANSPORTE VERTICAL. AF_06/2016</v>
          </cell>
          <cell r="C1188" t="str">
            <v>M</v>
          </cell>
          <cell r="D1188">
            <v>30.95</v>
          </cell>
        </row>
        <row r="1189">
          <cell r="A1189">
            <v>94220</v>
          </cell>
          <cell r="B1189" t="str">
            <v>CUMEEIRA E ESPIGÃO PARA TELHA DE CONCRETO EMBOÇADA COM ARGAMASSA TRAÇO 1:2:9 (CIMENTO, CAL E AREIA), PARA TELHADOS COM MAIS DE 2 ÁGUAS, INCLUSO TRANSPORTE VERTICAL. AF_06/2016</v>
          </cell>
          <cell r="C1189" t="str">
            <v>M</v>
          </cell>
          <cell r="D1189">
            <v>33.65</v>
          </cell>
        </row>
        <row r="1190">
          <cell r="A1190">
            <v>94221</v>
          </cell>
          <cell r="B1190" t="str">
            <v>CUMEEIRA PARA TELHA CERÂMICA EMBOÇADA COM ARGAMASSA TRAÇO 1:2:9 (CIMENTO, CAL E AREIA) PARA TELHADOS COM ATÉ 2 ÁGUAS, INCLUSO TRANSPORTE VERTICAL. AF_06/2016</v>
          </cell>
          <cell r="C1190" t="str">
            <v>M</v>
          </cell>
          <cell r="D1190">
            <v>25.65</v>
          </cell>
        </row>
        <row r="1191">
          <cell r="A1191">
            <v>94222</v>
          </cell>
          <cell r="B1191" t="str">
            <v>CUMEEIRA PARA TELHA DE CONCRETO EMBOÇADA COM ARGAMASSA TRAÇO 1:2:9 (CIMENTO, CAL E AREIA) PARA TELHADOS COM ATÉ 2 ÁGUAS, INCLUSO TRANSPORTE VERTICAL. AF_06/2016</v>
          </cell>
          <cell r="C1191" t="str">
            <v>M</v>
          </cell>
          <cell r="D1191">
            <v>28.35</v>
          </cell>
        </row>
        <row r="1192">
          <cell r="A1192" t="str">
            <v>74045/2</v>
          </cell>
          <cell r="B1192" t="str">
            <v>CUMEEIRA TIPO SHED PARA TELHA DE FIBROCIMENTO ONDULADA, INCLUSO JUNTAS DE VEDACAO E ACESSORIOS DE FIXACAO</v>
          </cell>
          <cell r="C1192" t="str">
            <v>M</v>
          </cell>
          <cell r="D1192">
            <v>44.13</v>
          </cell>
        </row>
        <row r="1193">
          <cell r="A1193">
            <v>94223</v>
          </cell>
          <cell r="B1193" t="str">
            <v>CUMEEIRA PARA TELHA DE FIBROCIMENTO ONDULADA, INCLUSO ACESSÓRIOS DE FIXAÇÃO E IÇAMENTO. AF_06/2016</v>
          </cell>
          <cell r="C1193" t="str">
            <v>M</v>
          </cell>
          <cell r="D1193">
            <v>48.88</v>
          </cell>
        </row>
        <row r="1194">
          <cell r="A1194">
            <v>94451</v>
          </cell>
          <cell r="B1194" t="str">
            <v>CUMEEIRA PARA TELHA DE FIBROCIMENTO ESTRUTURAL, INCLUSO ACESSÓRIOS DE FIXAÇÃO E IÇAMENTO. AF_06/2016</v>
          </cell>
          <cell r="C1194" t="str">
            <v>M</v>
          </cell>
          <cell r="D1194">
            <v>109.61</v>
          </cell>
        </row>
        <row r="1195">
          <cell r="A1195">
            <v>94230</v>
          </cell>
          <cell r="B1195" t="str">
            <v>CALHA DE BEIRAL, SEMICIRCULAR DE PVC, DIAMETRO 125 MM, INCLUINDO CABECEIRAS, EMENDAS, BOCAIS, SUPORTES E VEDAÇÕES, EXCLUINDO CONDUTORES, INCLUSO TRANSPORTE VERTICAL. AF_06/2016</v>
          </cell>
          <cell r="C1195" t="str">
            <v>M</v>
          </cell>
          <cell r="D1195">
            <v>63.86</v>
          </cell>
        </row>
        <row r="1196">
          <cell r="A1196">
            <v>94227</v>
          </cell>
          <cell r="B1196" t="str">
            <v>CALHA EM CHAPA DE AÇO GALVANIZADO NÚMERO 24, DESENVOLVIMENTO DE 33 CM, INCLUSO TRANSPORTE VERTICAL. AF_06/2016</v>
          </cell>
          <cell r="C1196" t="str">
            <v>M</v>
          </cell>
          <cell r="D1196">
            <v>28.71</v>
          </cell>
        </row>
        <row r="1197">
          <cell r="A1197">
            <v>94228</v>
          </cell>
          <cell r="B1197" t="str">
            <v>CALHA EM CHAPA DE AÇO GALVANIZADO NÚMERO 24, DESENVOLVIMENTO DE 50 CM, INCLUSO TRANSPORTE VERTICAL. AF_06/2016</v>
          </cell>
          <cell r="C1197" t="str">
            <v>M</v>
          </cell>
          <cell r="D1197">
            <v>41.51</v>
          </cell>
        </row>
        <row r="1198">
          <cell r="A1198">
            <v>94229</v>
          </cell>
          <cell r="B1198" t="str">
            <v>CALHA EM CHAPA DE AÇO GALVANIZADO NÚMERO 24, DESENVOLVIMENTO DE 100 CM, INCLUSO TRANSPORTE VERTICAL. AF_06/2016</v>
          </cell>
          <cell r="C1198" t="str">
            <v>M</v>
          </cell>
          <cell r="D1198">
            <v>78.540000000000006</v>
          </cell>
        </row>
        <row r="1199">
          <cell r="A1199">
            <v>94231</v>
          </cell>
          <cell r="B1199" t="str">
            <v>RUFO EM CHAPA DE AÇO GALVANIZADO NÚMERO 24, CORTE DE 25 CM, INCLUSO TRANSPORTE VERTICAL. AF_06/2016</v>
          </cell>
          <cell r="C1199" t="str">
            <v>M</v>
          </cell>
          <cell r="D1199">
            <v>19.940000000000001</v>
          </cell>
        </row>
        <row r="1200">
          <cell r="A1200">
            <v>94450</v>
          </cell>
          <cell r="B1200" t="str">
            <v>RUFO EM FIBROCIMENTO PARA TELHA ONDULADA E = 6 MM, ABA DE 26 CM, INCLUSO TRANSPORTE VERTICAL. AF_06/2016</v>
          </cell>
          <cell r="C1200" t="str">
            <v>M</v>
          </cell>
          <cell r="D1200">
            <v>40.79</v>
          </cell>
        </row>
        <row r="1201">
          <cell r="A1201">
            <v>94449</v>
          </cell>
          <cell r="B1201" t="str">
            <v>TELHAMENTO COM TELHA ONDULADA DE FIBRA DE VIDRO, PARA TELHADO COM INCLINAÇÃO MAIOR QUE 10°, COM ATÉ 2 ÁGUAS, INCLUSO IÇAMENTO. AF_06/2016</v>
          </cell>
          <cell r="C1201" t="str">
            <v>M2</v>
          </cell>
          <cell r="D1201">
            <v>44.05</v>
          </cell>
        </row>
        <row r="1202">
          <cell r="A1202">
            <v>72110</v>
          </cell>
          <cell r="B1202" t="str">
            <v>ESTRUTURA METALICA EM TESOURAS OU TRELICAS, VAO LIVRE DE 12M, FORNECIMENTO E MONTAGEM, NAO SENDO CONSIDERADOS OS FECHAMENTOS METALICOS, AS COLUNAS, OS SERVICOS GERAIS EM ALVENARIA E CONCRETO, AS TELHAS DE COBERTURA E A PINTURA DE ACABAMENTO</v>
          </cell>
          <cell r="C1202" t="str">
            <v>M2</v>
          </cell>
          <cell r="D1202">
            <v>55.15</v>
          </cell>
        </row>
        <row r="1203">
          <cell r="A1203">
            <v>72111</v>
          </cell>
          <cell r="B1203" t="str">
            <v>ESTRUTURA METALICA EM TESOURAS OU TRELICAS, VAO LIVRE DE 15M, FORNECIMENTO E MONTAGEM, NAO SENDO CONSIDERADOS OS FECHAMENTOS METALICOS, AS COLUNAS, OS SERVICOS GERAIS EM ALVENARIA E CONCRETO, AS TELHAS DE COBERTURA E A PINTURA DE ACABAMENTO</v>
          </cell>
          <cell r="C1203" t="str">
            <v>M2</v>
          </cell>
          <cell r="D1203">
            <v>60</v>
          </cell>
        </row>
        <row r="1204">
          <cell r="A1204">
            <v>72112</v>
          </cell>
          <cell r="B1204" t="str">
            <v>ESTRUTURA METALICA EM TESOURAS OU TRELICAS, VAO LIVRE DE 20M, FORNECIMENTO E MONTAGEM, NAO SENDO CONSIDERADOS OS FECHAMENTOS METALICOS, AS COLUNAS, OS SERVICOS GERAIS EM ALVENARIA E CONCRETO, AS TELHAS DE COBERTURA E A PINTURA DE ACABAMENTO</v>
          </cell>
          <cell r="C1204" t="str">
            <v>M2</v>
          </cell>
          <cell r="D1204">
            <v>64.849999999999994</v>
          </cell>
        </row>
        <row r="1205">
          <cell r="A1205">
            <v>72113</v>
          </cell>
          <cell r="B1205" t="str">
            <v>ESTRUTURA METALICA EM TESOURAS OU TRELICAS, VAO LIVRE DE 25M, FORNECIMENTO E MONTAGEM, NAO SENDO CONSIDERADOS OS FECHAMENTOS METALICOS, AS COLUNAS, OS SERVICOS GERAIS EM ALVENARIA E CONCRETO, AS TELHAS DE COBERTURA E A PINTURA DE ACABAMENTO</v>
          </cell>
          <cell r="C1205" t="str">
            <v>M2</v>
          </cell>
          <cell r="D1205">
            <v>72.95</v>
          </cell>
        </row>
        <row r="1206">
          <cell r="A1206">
            <v>72114</v>
          </cell>
          <cell r="B1206" t="str">
            <v>ESTRUTURA METALICA EM TESOURAS OU TRELICAS, VAO LIVRE DE 30M, FORNECIMENTO E MONTAGEM, NAO SENDO CONSIDERADOS OS FECHAMENTOS METALICOS, AS COLUNAS, OS SERVICOS GERAIS EM ALVENARIA E CONCRETO, AS TELHAS DE COBERTURA E A PINTURA DE ACABAMENTO</v>
          </cell>
          <cell r="C1206" t="str">
            <v>M2</v>
          </cell>
          <cell r="D1206">
            <v>81.06</v>
          </cell>
        </row>
        <row r="1207">
          <cell r="A1207" t="str">
            <v>73970/1</v>
          </cell>
          <cell r="B1207" t="str">
            <v>ESTRUTURA METALICA EM ACO ESTRUTURAL PERFIL I 12 X 5 1/4</v>
          </cell>
          <cell r="C1207" t="str">
            <v>KG</v>
          </cell>
          <cell r="D1207">
            <v>8.9700000000000006</v>
          </cell>
        </row>
        <row r="1208">
          <cell r="A1208" t="str">
            <v>73970/2</v>
          </cell>
          <cell r="B1208" t="str">
            <v>ESTRUTURA METALICA EM ACO ESTRUTURAL PERFIL I 6 X 3 3/8</v>
          </cell>
          <cell r="C1208" t="str">
            <v>KG</v>
          </cell>
          <cell r="D1208">
            <v>5.86</v>
          </cell>
        </row>
        <row r="1209">
          <cell r="A1209">
            <v>92255</v>
          </cell>
          <cell r="B1209" t="str">
            <v>INSTALAÇÃO DE TESOURA (INTEIRA OU MEIA), EM AÇO, PARA VÃOS MAIORES OU IGUAIS A 3,0 M E MENORES QUE 6,0 M, INCLUSO IÇAMENTO. AF_12/2015</v>
          </cell>
          <cell r="C1209" t="str">
            <v>UN</v>
          </cell>
          <cell r="D1209">
            <v>120.55</v>
          </cell>
        </row>
        <row r="1210">
          <cell r="A1210">
            <v>92256</v>
          </cell>
          <cell r="B1210" t="str">
            <v>INSTALAÇÃO DE TESOURA (INTEIRA OU MEIA), EM AÇO, PARA VÃOS MAIORES OU IGUAIS A 6,0 M E MENORES QUE 8,0 M, INCLUSO IÇAMENTO. AF_12/2015</v>
          </cell>
          <cell r="C1210" t="str">
            <v>UN</v>
          </cell>
          <cell r="D1210">
            <v>150.01</v>
          </cell>
        </row>
        <row r="1211">
          <cell r="A1211">
            <v>92257</v>
          </cell>
          <cell r="B1211" t="str">
            <v>INSTALAÇÃO DE TESOURA (INTEIRA OU MEIA), EM AÇO, PARA VÃOS MAIORES OU IGUAIS A 8,0 M E MENORES QUE 10,0 M, INCLUSO IÇAMENTO. AF_12/2015</v>
          </cell>
          <cell r="C1211" t="str">
            <v>UN</v>
          </cell>
          <cell r="D1211">
            <v>179.28</v>
          </cell>
        </row>
        <row r="1212">
          <cell r="A1212">
            <v>92258</v>
          </cell>
          <cell r="B1212" t="str">
            <v>INSTALAÇÃO DE TESOURA (INTEIRA OU MEIA), EM AÇO, PARA VÃOS MAIORES OU IGUAIS A 10,0 M E MENORES QUE 12,0 M, INCLUSO IÇAMENTO. AF_12/2015</v>
          </cell>
          <cell r="C1212" t="str">
            <v>UN</v>
          </cell>
          <cell r="D1212">
            <v>226.35</v>
          </cell>
        </row>
        <row r="1213">
          <cell r="A1213">
            <v>92568</v>
          </cell>
          <cell r="B1213" t="str">
            <v>TRAMA DE AÇO COMPOSTA POR RIPAS, CAIBROS E TERÇAS PARA TELHADOS DE ATÉ 2 ÁGUAS PARA TELHA DE ENCAIXE DE CERÂMICA OU DE CONCRETO, INCLUSO TRANSPORTE VERTICAL. AF_12/2015</v>
          </cell>
          <cell r="C1213" t="str">
            <v>M2</v>
          </cell>
          <cell r="D1213">
            <v>42.53</v>
          </cell>
        </row>
        <row r="1214">
          <cell r="A1214">
            <v>92569</v>
          </cell>
          <cell r="B1214" t="str">
            <v>TRAMA DE AÇO COMPOSTA POR RIPAS E CAIBROS PARA TELHADOS DE ATÉ 2 ÁGUAS PARA TELHA DE ENCAIXE DE CERÂMICA OU DE CONCRETO, INCLUSO TRANSPORTE VERTICAL. AF_12/2015</v>
          </cell>
          <cell r="C1214" t="str">
            <v>M2</v>
          </cell>
          <cell r="D1214">
            <v>19.149999999999999</v>
          </cell>
        </row>
        <row r="1215">
          <cell r="A1215">
            <v>92570</v>
          </cell>
          <cell r="B1215" t="str">
            <v>TRAMA DE AÇO COMPOSTA POR RIPAS PARA TELHADOS DE ATÉ 2 ÁGUAS PARA TELHA DE ENCAIXE DE CERÂMICA OU DE CONCRETO, INCLUSO TRANSPORTE VERTICAL. AF_12/2015</v>
          </cell>
          <cell r="C1215" t="str">
            <v>M2</v>
          </cell>
          <cell r="D1215">
            <v>8.83</v>
          </cell>
        </row>
        <row r="1216">
          <cell r="A1216">
            <v>92571</v>
          </cell>
          <cell r="B1216" t="str">
            <v>TRAMA DE AÇO COMPOSTA POR RIPAS, CAIBROS E TERÇAS PARA TELHADOS DE MAIS DE 2 ÁGUAS PARA TELHA DE ENCAIXE DE CERÂMICA OU DE CONCRETO, INCLUSO TRANSPORTE VERTICAL. AF_12/2015</v>
          </cell>
          <cell r="C1216" t="str">
            <v>M2</v>
          </cell>
          <cell r="D1216">
            <v>47.95</v>
          </cell>
        </row>
        <row r="1217">
          <cell r="A1217">
            <v>92572</v>
          </cell>
          <cell r="B1217" t="str">
            <v>TRAMA DE AÇO COMPOSTA POR RIPAS E CAIBROS PARA TELHADOS DE MAIS DE 2 ÁGUAS PARA TELHA DE ENCAIXE DE CERÂMICA OU DE CONCRETO, INCLUSO TRANSPORTE VERTICAL. AF_12/2015</v>
          </cell>
          <cell r="C1217" t="str">
            <v>M2</v>
          </cell>
          <cell r="D1217">
            <v>22.5</v>
          </cell>
        </row>
        <row r="1218">
          <cell r="A1218">
            <v>92573</v>
          </cell>
          <cell r="B1218" t="str">
            <v>TRAMA DE AÇO COMPOSTA POR RIPAS PARA TELHADOS DE MAIS DE 2 ÁGUAS PARA TELHA DE ENCAIXE DE CERÂMICA OU DE CONCRETO, INCLUSO TRANSPORTE VERTICAL, INCLUSO TRANSPORTE VERTICAL. AF_12/2015</v>
          </cell>
          <cell r="C1218" t="str">
            <v>M2</v>
          </cell>
          <cell r="D1218">
            <v>11.16</v>
          </cell>
        </row>
        <row r="1219">
          <cell r="A1219">
            <v>92574</v>
          </cell>
          <cell r="B1219" t="str">
            <v>TRAMA DE AÇO COMPOSTA POR RIPAS, CAIBROS E TERÇAS PARA TELHADOS DE ATÉ 2 ÁGUAS PARA TELHA CERÂMICA CAPA-CANAL, INCLUSO TRANSPORTE VERTICAL. AF_12/2015</v>
          </cell>
          <cell r="C1219" t="str">
            <v>M2</v>
          </cell>
          <cell r="D1219">
            <v>46.42</v>
          </cell>
        </row>
        <row r="1220">
          <cell r="A1220">
            <v>92575</v>
          </cell>
          <cell r="B1220" t="str">
            <v>TRAMA DE AÇO COMPOSTA POR RIPAS E CAIBROS PARA TELHADOS DE ATÉ 2 ÁGUAS PARA TELHA CERÂMICA CAPA-CANAL, INCLUSO TRANSPORTE VERTICAL. AF_12/2015</v>
          </cell>
          <cell r="C1220" t="str">
            <v>M2</v>
          </cell>
          <cell r="D1220">
            <v>19.18</v>
          </cell>
        </row>
        <row r="1221">
          <cell r="A1221">
            <v>92576</v>
          </cell>
          <cell r="B1221" t="str">
            <v>TRAMA DE AÇO COMPOSTA POR RIPAS PARA TELHADOS DE ATÉ 2 ÁGUAS PARA TELHA CERÂMICA CAPA-CANAL, INCLUSO TRANSPORTE VERTICAL. AF_12/2015</v>
          </cell>
          <cell r="C1221" t="str">
            <v>M2</v>
          </cell>
          <cell r="D1221">
            <v>7.17</v>
          </cell>
        </row>
        <row r="1222">
          <cell r="A1222">
            <v>92577</v>
          </cell>
          <cell r="B1222" t="str">
            <v>TRAMA DE AÇO COMPOSTA POR RIPAS, CAIBROS E TERÇAS PARA TELHADOS DE MAIS DE 2 ÁGUAS PARA TELHA CERÂMICA CAPA-CANAL, INCLUSO TRANSPORTE VERTICAL. AF_12/2015</v>
          </cell>
          <cell r="C1222" t="str">
            <v>M2</v>
          </cell>
          <cell r="D1222">
            <v>52</v>
          </cell>
        </row>
        <row r="1223">
          <cell r="A1223">
            <v>92578</v>
          </cell>
          <cell r="B1223" t="str">
            <v>TRAMA DE AÇO COMPOSTA POR RIPAS E CAIBROS PARA TELHADOS DE MAIS DE 2 ÁGUAS PARA TELHA CERÂMICA CAPA-CANAL, INCLUSO TRANSPORTE VERTICAL. AF_12/2015</v>
          </cell>
          <cell r="C1223" t="str">
            <v>M2</v>
          </cell>
          <cell r="D1223">
            <v>22.3</v>
          </cell>
        </row>
        <row r="1224">
          <cell r="A1224">
            <v>92579</v>
          </cell>
          <cell r="B1224" t="str">
            <v>TRAMA DE AÇO COMPOSTA POR RIPAS PARA TELHADOS DE MAIS DE 2 ÁGUAS PARA TELHA CERÂMICA CAPA-CANAL, INCLUSO TRANSPORTE VERTICAL. AF_12/2015</v>
          </cell>
          <cell r="C1224" t="str">
            <v>M2</v>
          </cell>
          <cell r="D1224">
            <v>9.0299999999999994</v>
          </cell>
        </row>
        <row r="1225">
          <cell r="A1225">
            <v>92580</v>
          </cell>
          <cell r="B1225" t="str">
            <v>TRAMA DE AÇO COMPOSTA POR TERÇAS PARA TELHADOS DE ATÉ 2 ÁGUAS PARA TELHA ONDULADA DE FIBROCIMENTO, METÁLICA, PLÁSTICA OU TERMOACÚSTICA, INCLUSO TRANSPORTE VERTICAL. AF_12/2015</v>
          </cell>
          <cell r="C1225" t="str">
            <v>M2</v>
          </cell>
          <cell r="D1225">
            <v>20.95</v>
          </cell>
        </row>
        <row r="1226">
          <cell r="A1226">
            <v>92581</v>
          </cell>
          <cell r="B1226" t="str">
            <v>TRAMA DE AÇO COMPOSTA POR TERÇAS PARA TELHADOS DE ATÉ 2 ÁGUAS PARA TELHA ESTRUTURAL DE FIBROCIMENTO, INCLUSO TRANSPORTE VERTICAL. AF_12/2015</v>
          </cell>
          <cell r="C1226" t="str">
            <v>M2</v>
          </cell>
          <cell r="D1226">
            <v>21.56</v>
          </cell>
        </row>
        <row r="1227">
          <cell r="A1227">
            <v>92582</v>
          </cell>
          <cell r="B1227" t="str">
            <v>FABRICAÇÃO E INSTALAÇÃO DE TESOURA INTEIRA EM AÇO, VÃO DE 3 M, PARA TELHA CERÂMICA OU DE CONCRETO, INCLUSO IÇAMENTO. AF_12/2015</v>
          </cell>
          <cell r="C1227" t="str">
            <v>UN</v>
          </cell>
          <cell r="D1227">
            <v>327.57</v>
          </cell>
        </row>
        <row r="1228">
          <cell r="A1228">
            <v>92584</v>
          </cell>
          <cell r="B1228" t="str">
            <v>FABRICAÇÃO E INSTALAÇÃO DE TESOURA INTEIRA EM AÇO, VÃO DE 4 M, PARA TELHA CERÂMICA OU DE CONCRETO, INCLUSO IÇAMENTO. AF_12/2015</v>
          </cell>
          <cell r="C1228" t="str">
            <v>UN</v>
          </cell>
          <cell r="D1228">
            <v>371.95</v>
          </cell>
        </row>
        <row r="1229">
          <cell r="A1229">
            <v>92586</v>
          </cell>
          <cell r="B1229" t="str">
            <v>FABRICAÇÃO E INSTALAÇÃO DE TESOURA INTEIRA EM AÇO, VÃO DE 5 M, PARA TELHA CERÂMICA OU DE CONCRETO, INCLUSO IÇAMENTO. AF_12/2015</v>
          </cell>
          <cell r="C1229" t="str">
            <v>UN</v>
          </cell>
          <cell r="D1229">
            <v>416.32</v>
          </cell>
        </row>
        <row r="1230">
          <cell r="A1230">
            <v>92588</v>
          </cell>
          <cell r="B1230" t="str">
            <v>FABRICAÇÃO E INSTALAÇÃO DE TESOURA INTEIRA EM AÇO, VÃO DE 6 M, PARA TELHA CERÂMICA OU DE CONCRETO, INCLUSO IÇAMENTO. AF_12/2015</v>
          </cell>
          <cell r="C1230" t="str">
            <v>UN</v>
          </cell>
          <cell r="D1230">
            <v>524.79999999999995</v>
          </cell>
        </row>
        <row r="1231">
          <cell r="A1231">
            <v>92590</v>
          </cell>
          <cell r="B1231" t="str">
            <v>FABRICAÇÃO E INSTALAÇÃO DE TESOURA INTEIRA EM AÇO, VÃO DE 7 M, PARA TELHA CERÂMICA OU DE CONCRETO, INCLUSO IÇAMENTO. AF_12/2015</v>
          </cell>
          <cell r="C1231" t="str">
            <v>UN</v>
          </cell>
          <cell r="D1231">
            <v>569.16999999999996</v>
          </cell>
        </row>
        <row r="1232">
          <cell r="A1232">
            <v>92592</v>
          </cell>
          <cell r="B1232" t="str">
            <v>FABRICAÇÃO E INSTALAÇÃO DE TESOURA INTEIRA EM AÇO, VÃO DE 8 M, PARA TELHA CERÂMICA OU DE CONCRETO, INCLUSO IÇAMENTO. AF_12/2015</v>
          </cell>
          <cell r="C1232" t="str">
            <v>UN</v>
          </cell>
          <cell r="D1232">
            <v>642.80999999999995</v>
          </cell>
        </row>
        <row r="1233">
          <cell r="A1233">
            <v>92593</v>
          </cell>
          <cell r="B1233" t="str">
            <v>(COMPOSIÇÃO REPRESENTATIVA) FABRICAÇÃO E INSTALAÇÃO DE TESOURA INTEIRA EM AÇO, PARA VÃOS DE 3 A 12 M E PARA QUALQUER TIPO DE TELHA, INCLUSO IÇAMENTO. AF_12/2015</v>
          </cell>
          <cell r="C1233" t="str">
            <v>KG</v>
          </cell>
          <cell r="D1233">
            <v>4.88</v>
          </cell>
        </row>
        <row r="1234">
          <cell r="A1234">
            <v>92594</v>
          </cell>
          <cell r="B1234" t="str">
            <v>FABRICAÇÃO E INSTALAÇÃO DE TESOURA INTEIRA EM AÇO, VÃO DE 9 M, PARA TELHA CERÂMICA OU DE CONCRETO, INCLUSO IÇAMENTO. AF_12/2015</v>
          </cell>
          <cell r="C1234" t="str">
            <v>UN</v>
          </cell>
          <cell r="D1234">
            <v>730.47</v>
          </cell>
        </row>
        <row r="1235">
          <cell r="A1235">
            <v>92596</v>
          </cell>
          <cell r="B1235" t="str">
            <v>FABRICAÇÃO E INSTALAÇÃO DE TESOURA INTEIRA EM AÇO, VÃO DE 10 M, PARA TELHA CERÂMICA OU DE CONCRETO, INCLUSO IÇAMENTO. AF_12/2015</v>
          </cell>
          <cell r="C1235" t="str">
            <v>UN</v>
          </cell>
          <cell r="D1235">
            <v>823.38</v>
          </cell>
        </row>
        <row r="1236">
          <cell r="A1236">
            <v>92598</v>
          </cell>
          <cell r="B1236" t="str">
            <v>FABRICAÇÃO E INSTALAÇÃO DE TESOURA INTEIRA EM AÇO, VÃO DE 11 M, PARA TELHA CERÂMICA OU DE CONCRETO, INCLUSO IÇAMENTO. AF_12/2015</v>
          </cell>
          <cell r="C1236" t="str">
            <v>UN</v>
          </cell>
          <cell r="D1236">
            <v>867.75</v>
          </cell>
        </row>
        <row r="1237">
          <cell r="A1237">
            <v>92600</v>
          </cell>
          <cell r="B1237" t="str">
            <v>FABRICAÇÃO E INSTALAÇÃO DE TESOURA INTEIRA EM AÇO, VÃO DE 12 M, PARA TELHA CERÂMICA OU DE CONCRETO, INCLUSO IÇAMENTO. AF_12/2015</v>
          </cell>
          <cell r="C1237" t="str">
            <v>UN</v>
          </cell>
          <cell r="D1237">
            <v>920.77</v>
          </cell>
        </row>
        <row r="1238">
          <cell r="A1238">
            <v>92602</v>
          </cell>
          <cell r="B1238" t="str">
            <v>FABRICAÇÃO E INSTALAÇÃO DE TESOURA INTEIRA EM AÇO, VÃO DE 3 M, PARA TELHA ONDULADA DE FIBROCIMENTO, METÁLICA, PLÁSTICA OU TERMOACÚSTICA, INCLUSO IÇAMENTO.. AF_12/2015</v>
          </cell>
          <cell r="C1238" t="str">
            <v>UN</v>
          </cell>
          <cell r="D1238">
            <v>327.57</v>
          </cell>
        </row>
        <row r="1239">
          <cell r="A1239">
            <v>92604</v>
          </cell>
          <cell r="B1239" t="str">
            <v>FABRICAÇÃO E INSTALAÇÃO DE TESOURA INTEIRA EM AÇO, VÃO DE 4 M, PARA TELHA ONDULADA DE FIBROCIMENTO, METÁLICA, PLÁSTICA OU TERMOACÚSTICA, INCLUSO IÇAMENTO. AF_12/2015</v>
          </cell>
          <cell r="C1239" t="str">
            <v>UN</v>
          </cell>
          <cell r="D1239">
            <v>363.3</v>
          </cell>
        </row>
        <row r="1240">
          <cell r="A1240">
            <v>92606</v>
          </cell>
          <cell r="B1240" t="str">
            <v>FABRICAÇÃO E INSTALAÇÃO DE TESOURA INTEIRA EM AÇO, VÃO DE 5 M, PARA TELHA ONDULADA DE FIBROCIMENTO, METÁLICA, PLÁSTICA OU TERMOACÚSTICA, INCLUSO IÇAMENTO. AF_12/2015</v>
          </cell>
          <cell r="C1240" t="str">
            <v>UN</v>
          </cell>
          <cell r="D1240">
            <v>407.67</v>
          </cell>
        </row>
        <row r="1241">
          <cell r="A1241">
            <v>92608</v>
          </cell>
          <cell r="B1241" t="str">
            <v>FABRICAÇÃO E INSTALAÇÃO DE TESOURA INTEIRA EM AÇO, VÃO DE 6 M, PARA TELHA ONDULADA DE FIBROCIMENTO, METÁLICA, PLÁSTICA OU TERMOACÚSTICA, INCLUSO IÇAMENTO. AF_12/2015</v>
          </cell>
          <cell r="C1241" t="str">
            <v>UN</v>
          </cell>
          <cell r="D1241">
            <v>507.5</v>
          </cell>
        </row>
        <row r="1242">
          <cell r="A1242">
            <v>92610</v>
          </cell>
          <cell r="B1242" t="str">
            <v>FABRICAÇÃO E INSTALAÇÃO DE TESOURA INTEIRA EM AÇO, VÃO DE 7 M, PARA TELHA ONDULADA DE FIBROCIMENTO, METÁLICA, PLÁSTICA OU TERMOACÚSTICA, INCLUSO IÇAMENTO. AF_12/2015</v>
          </cell>
          <cell r="C1242" t="str">
            <v>UN</v>
          </cell>
          <cell r="D1242">
            <v>551.87</v>
          </cell>
        </row>
        <row r="1243">
          <cell r="A1243">
            <v>92612</v>
          </cell>
          <cell r="B1243" t="str">
            <v>FABRICAÇÃO E INSTALAÇÃO DE TESOURA INTEIRA EM AÇO, VÃO DE 8 M, PARA TELHA ONDULADA DE FIBROCIMENTO, METÁLICA, PLÁSTICA OU TERMOACÚSTICA, INCLUSO IÇAMENTO, INCLUSO IÇAMENTO. AF_12/2015</v>
          </cell>
          <cell r="C1243" t="str">
            <v>UN</v>
          </cell>
          <cell r="D1243">
            <v>625.52</v>
          </cell>
        </row>
        <row r="1244">
          <cell r="A1244">
            <v>92614</v>
          </cell>
          <cell r="B1244" t="str">
            <v>FABRICAÇÃO E INSTALAÇÃO DE TESOURA INTEIRA EM AÇO, VÃO DE 9 M, PARA TELHA ONDULADA DE FIBROCIMENTO, METÁLICA, PLÁSTICA OU TERMOACÚSTICA, INCLUSO IÇAMENTO. AF_12/2015</v>
          </cell>
          <cell r="C1244" t="str">
            <v>UN</v>
          </cell>
          <cell r="D1244">
            <v>695.88</v>
          </cell>
        </row>
        <row r="1245">
          <cell r="A1245">
            <v>92616</v>
          </cell>
          <cell r="B1245" t="str">
            <v>FABRICAÇÃO E INSTALAÇÃO DE TESOURA INTEIRA EM AÇO, VÃO DE 10 M, PARA TELHA ONDULADA DE FIBROCIMENTO, METÁLICA, PLÁSTICA OU TERMOACÚSTICA, INCLUSO IÇAMENTO. AF_12/2015</v>
          </cell>
          <cell r="C1245" t="str">
            <v>UN</v>
          </cell>
          <cell r="D1245">
            <v>797.44</v>
          </cell>
        </row>
        <row r="1246">
          <cell r="A1246">
            <v>92618</v>
          </cell>
          <cell r="B1246" t="str">
            <v>FABRICAÇÃO E INSTALAÇÃO DE TESOURA INTEIRA EM AÇO, VÃO DE 11 M, PARA TELHA ONDULADA DE FIBROCIMENTO, METÁLICA, PLÁSTICA OU TERMOACÚSTICA, INCLUSO IÇAMENTO. AF_12/2015</v>
          </cell>
          <cell r="C1246" t="str">
            <v>UN</v>
          </cell>
          <cell r="D1246">
            <v>841.81</v>
          </cell>
        </row>
        <row r="1247">
          <cell r="A1247">
            <v>92620</v>
          </cell>
          <cell r="B1247" t="str">
            <v>FABRICAÇÃO E INSTALAÇÃO DE TESOURA INTEIRA EM AÇO, VÃO DE 12 M, PARA TELHA ONDULADA DE FIBROCIMENTO, METÁLICA, PLÁSTICA OU TERMOACÚSTICA, INCLUSO IÇAMENTO. AF_12/2015</v>
          </cell>
          <cell r="C1247" t="str">
            <v>UN</v>
          </cell>
          <cell r="D1247">
            <v>886.18</v>
          </cell>
        </row>
        <row r="1248">
          <cell r="A1248">
            <v>94444</v>
          </cell>
          <cell r="B1248" t="str">
            <v>TELHAMENTO COM TELHA DE ENCAIXE, TIPO FRANCESA DE VIDRO, COM ATÉ 2 ÁGUAS, INCLUSO TRANSPORTE VERTICAL. AF_06/2016</v>
          </cell>
          <cell r="C1248" t="str">
            <v>M2</v>
          </cell>
          <cell r="D1248">
            <v>395.86</v>
          </cell>
        </row>
        <row r="1249">
          <cell r="A1249" t="str">
            <v>73891/1</v>
          </cell>
          <cell r="B1249" t="str">
            <v>ESGOTAMENTO COM MOTO-BOMBA AUTOESCOVANTE</v>
          </cell>
          <cell r="C1249" t="str">
            <v>H</v>
          </cell>
          <cell r="D1249">
            <v>6.73</v>
          </cell>
        </row>
        <row r="1250">
          <cell r="A1250" t="str">
            <v>73882/1</v>
          </cell>
          <cell r="B1250" t="str">
            <v>CALHA EM CONCRETO SIMPLES, EM MEIA CANA, DIAMETRO 200 MM</v>
          </cell>
          <cell r="C1250" t="str">
            <v>M</v>
          </cell>
          <cell r="D1250">
            <v>29.78</v>
          </cell>
        </row>
        <row r="1251">
          <cell r="A1251" t="str">
            <v>73882/2</v>
          </cell>
          <cell r="B1251" t="str">
            <v>CALHA EM CONCRETO SIMPLES, MEIA CANA DE CONCRETO, DIAMETRO 300 MM</v>
          </cell>
          <cell r="C1251" t="str">
            <v>M</v>
          </cell>
          <cell r="D1251">
            <v>35.590000000000003</v>
          </cell>
        </row>
        <row r="1252">
          <cell r="A1252" t="str">
            <v>73882/3</v>
          </cell>
          <cell r="B1252" t="str">
            <v>CALHA EM CONCRETO SIMPLES, EM MEIA CANA DE CONCRETO, DIAMETRO 400 MM</v>
          </cell>
          <cell r="C1252" t="str">
            <v>M</v>
          </cell>
          <cell r="D1252">
            <v>46.41</v>
          </cell>
        </row>
        <row r="1253">
          <cell r="A1253" t="str">
            <v>73882/4</v>
          </cell>
          <cell r="B1253" t="str">
            <v>CALHA EM CONCRETO SIMPLES, EM MEIA CANA DE CONCRETO, DIAMETRO 500 MM</v>
          </cell>
          <cell r="C1253" t="str">
            <v>M</v>
          </cell>
          <cell r="D1253">
            <v>71.53</v>
          </cell>
        </row>
        <row r="1254">
          <cell r="A1254" t="str">
            <v>73882/5</v>
          </cell>
          <cell r="B1254" t="str">
            <v>CALHA EM CONCRETO SIMPLES, EM MEIA CANA DE CONCRETO, DIAMETRO 600 MM</v>
          </cell>
          <cell r="C1254" t="str">
            <v>M</v>
          </cell>
          <cell r="D1254">
            <v>84.11</v>
          </cell>
        </row>
        <row r="1255">
          <cell r="A1255">
            <v>83660</v>
          </cell>
          <cell r="B1255" t="str">
            <v>ESGOTAMENTO MANUAL DE AGUA DE CHUVA OU LENCOL FREATICO ESCAVADO</v>
          </cell>
          <cell r="C1255" t="str">
            <v>M3</v>
          </cell>
          <cell r="D1255">
            <v>2.97</v>
          </cell>
        </row>
        <row r="1256">
          <cell r="A1256" t="str">
            <v>73816/1</v>
          </cell>
          <cell r="B1256" t="str">
            <v>EXECUCAO DE DRENO COM TUBOS DE PVC CORRUGADO FLEXIVEL PERFURADO - DN 100</v>
          </cell>
          <cell r="C1256" t="str">
            <v>M</v>
          </cell>
          <cell r="D1256">
            <v>29.72</v>
          </cell>
        </row>
        <row r="1257">
          <cell r="A1257" t="str">
            <v>73816/2</v>
          </cell>
          <cell r="B1257" t="str">
            <v>EXECUCAO DE DRENO VERTICAL COM PEDRISCO, DIAMETRO 200MM</v>
          </cell>
          <cell r="C1257" t="str">
            <v>M</v>
          </cell>
          <cell r="D1257">
            <v>26.37</v>
          </cell>
        </row>
        <row r="1258">
          <cell r="A1258" t="str">
            <v>73881/1</v>
          </cell>
          <cell r="B1258" t="str">
            <v>EXECUCAO DE DRENO COM MANTA GEOTEXTIL 200 G/M2</v>
          </cell>
          <cell r="C1258" t="str">
            <v>M2</v>
          </cell>
          <cell r="D1258">
            <v>6.89</v>
          </cell>
        </row>
        <row r="1259">
          <cell r="A1259" t="str">
            <v>73881/2</v>
          </cell>
          <cell r="B1259" t="str">
            <v>EXECUCAO DE DRENO COM MANTA GEOTEXTIL 300 G/M2</v>
          </cell>
          <cell r="C1259" t="str">
            <v>M2</v>
          </cell>
          <cell r="D1259">
            <v>10.33</v>
          </cell>
        </row>
        <row r="1260">
          <cell r="A1260" t="str">
            <v>73881/3</v>
          </cell>
          <cell r="B1260" t="str">
            <v>EXECUCAO DE DRENO COM MANTA GEOTEXTIL 400 G/M2</v>
          </cell>
          <cell r="C1260" t="str">
            <v>M2</v>
          </cell>
          <cell r="D1260">
            <v>12.56</v>
          </cell>
        </row>
        <row r="1261">
          <cell r="A1261" t="str">
            <v>73883/1</v>
          </cell>
          <cell r="B1261" t="str">
            <v>EXECUCAO DE DRENO FRANCES COM AREIA MEDIA</v>
          </cell>
          <cell r="C1261" t="str">
            <v>M3</v>
          </cell>
          <cell r="D1261">
            <v>91.1</v>
          </cell>
        </row>
        <row r="1262">
          <cell r="A1262" t="str">
            <v>73883/2</v>
          </cell>
          <cell r="B1262" t="str">
            <v>EXECUCAO DE DRENO FRANCES COM BRITA NUM 2</v>
          </cell>
          <cell r="C1262" t="str">
            <v>M3</v>
          </cell>
          <cell r="D1262">
            <v>118.69</v>
          </cell>
        </row>
        <row r="1263">
          <cell r="A1263" t="str">
            <v>73883/3</v>
          </cell>
          <cell r="B1263" t="str">
            <v>EXECUCAO DE DRENO FRANCES COM CASCALHO</v>
          </cell>
          <cell r="C1263" t="str">
            <v>M3</v>
          </cell>
          <cell r="D1263">
            <v>73.489999999999995</v>
          </cell>
        </row>
        <row r="1264">
          <cell r="A1264" t="str">
            <v>73902/1</v>
          </cell>
          <cell r="B1264" t="str">
            <v>CAMADA DRENANTE COM BRITA NUM 3</v>
          </cell>
          <cell r="C1264" t="str">
            <v>M3</v>
          </cell>
          <cell r="D1264">
            <v>123.91</v>
          </cell>
        </row>
        <row r="1265">
          <cell r="A1265" t="str">
            <v>73968/1</v>
          </cell>
          <cell r="B1265" t="str">
            <v>MANTA IMPERMEABILIZANTE A BASE DE ASFALTO - FORNECIMENTO E INSTALACAO</v>
          </cell>
          <cell r="C1265" t="str">
            <v>M2</v>
          </cell>
          <cell r="D1265">
            <v>37.49</v>
          </cell>
        </row>
        <row r="1266">
          <cell r="A1266" t="str">
            <v>73969/1</v>
          </cell>
          <cell r="B1266" t="str">
            <v>EXECUCAO DE DRENOS DE CHORUME EM TUBOS DRENANTES DE CONCRETO, DIAM=200MM, ENVOLTOS EM BRITA E GEOTEXTIL</v>
          </cell>
          <cell r="C1266" t="str">
            <v>M</v>
          </cell>
          <cell r="D1266">
            <v>73.33</v>
          </cell>
        </row>
        <row r="1267">
          <cell r="A1267" t="str">
            <v>74017/1</v>
          </cell>
          <cell r="B1267" t="str">
            <v>EXECUCAO DE DRENOS DE CHORUME EM TUBOS DRENANTES, PVC, DIAM=100 MM, ENVOLTOS EM BRITA E GEOTEXTIL</v>
          </cell>
          <cell r="C1267" t="str">
            <v>M</v>
          </cell>
          <cell r="D1267">
            <v>49.21</v>
          </cell>
        </row>
        <row r="1268">
          <cell r="A1268" t="str">
            <v>74017/2</v>
          </cell>
          <cell r="B1268" t="str">
            <v>EXECUCAO DE DRENOS DE CHORUME EM TUBOS DRENANTES, PVC, DIAM=150 MM, ENVOLTOS EM BRITA E GEOTEXTIL</v>
          </cell>
          <cell r="C1268" t="str">
            <v>M</v>
          </cell>
          <cell r="D1268">
            <v>64.87</v>
          </cell>
        </row>
        <row r="1269">
          <cell r="A1269" t="str">
            <v>75029/1</v>
          </cell>
          <cell r="B1269" t="str">
            <v>TUBO PVC CORRUGADO RIGIDO PERFURADO DN 150 PARA DRENAGEM - FORNECIMENTO E INSTALACAO</v>
          </cell>
          <cell r="C1269" t="str">
            <v>M</v>
          </cell>
          <cell r="D1269">
            <v>42.99</v>
          </cell>
        </row>
        <row r="1270">
          <cell r="A1270">
            <v>83651</v>
          </cell>
          <cell r="B1270" t="str">
            <v>TUBO PVC CORRUGADO PERFURADO 100 MM C/ JUNTA ELASTICA PARA DRENAGEM.</v>
          </cell>
          <cell r="C1270" t="str">
            <v>M</v>
          </cell>
          <cell r="D1270">
            <v>31.97</v>
          </cell>
        </row>
        <row r="1271">
          <cell r="A1271">
            <v>83656</v>
          </cell>
          <cell r="B1271" t="str">
            <v>COLCHAO DRENANTE C/ 30CM PEDRA BRITADA N.3/FILTRO TRANSICAO MANTA GEOTEXTIL 100% POLIPROPILENO OU POLIESTER INCL FORNEC/COLOCMAT</v>
          </cell>
          <cell r="C1271" t="str">
            <v>M2</v>
          </cell>
          <cell r="D1271">
            <v>43.63</v>
          </cell>
        </row>
        <row r="1272">
          <cell r="A1272">
            <v>83658</v>
          </cell>
          <cell r="B1272" t="str">
            <v>EXECUCAO DRENO PROFUNDO, COM CORTE TRAPEZOIDAL EM SOLO, DE 70X80X150CM EXCL TUBO INCL MATERIAL EXECUCAO, COM SELO ENCHIMENTO MATERIAL DRENANTE E ESCAVACAO</v>
          </cell>
          <cell r="C1272" t="str">
            <v>M</v>
          </cell>
          <cell r="D1272">
            <v>188.99</v>
          </cell>
        </row>
        <row r="1273">
          <cell r="A1273">
            <v>83661</v>
          </cell>
          <cell r="B1273" t="str">
            <v>EXECUCAO DE DRENO PROFUNDO, CORTE EM SOLO, COM TUBO POROSO D=0,20M</v>
          </cell>
          <cell r="C1273" t="str">
            <v>M</v>
          </cell>
          <cell r="D1273">
            <v>107.69</v>
          </cell>
        </row>
        <row r="1274">
          <cell r="A1274">
            <v>83662</v>
          </cell>
          <cell r="B1274" t="str">
            <v>EXECUCAO DE DRENO CEGO</v>
          </cell>
          <cell r="C1274" t="str">
            <v>M3</v>
          </cell>
          <cell r="D1274">
            <v>104.15</v>
          </cell>
        </row>
        <row r="1275">
          <cell r="A1275">
            <v>83664</v>
          </cell>
          <cell r="B1275" t="str">
            <v>EXECUCAO DE DRENO DE TUBO DE CONRETO SIMPLES POROSO D=0,20 M (0,5MX0,5M) PARA GALERIAS DE AGUAS PLUVIAIS</v>
          </cell>
          <cell r="C1275" t="str">
            <v>M</v>
          </cell>
          <cell r="D1275">
            <v>68.63</v>
          </cell>
        </row>
        <row r="1276">
          <cell r="A1276">
            <v>83665</v>
          </cell>
          <cell r="B1276" t="str">
            <v>FORNECIMENTO E INSTALACAO DE MANTA BIDIM RT - 14</v>
          </cell>
          <cell r="C1276" t="str">
            <v>M2</v>
          </cell>
          <cell r="D1276">
            <v>7.83</v>
          </cell>
        </row>
        <row r="1277">
          <cell r="A1277">
            <v>83667</v>
          </cell>
          <cell r="B1277" t="str">
            <v>CAMADA DRENANTE COM AREIA MEDIA</v>
          </cell>
          <cell r="C1277" t="str">
            <v>M3</v>
          </cell>
          <cell r="D1277">
            <v>105.73</v>
          </cell>
        </row>
        <row r="1278">
          <cell r="A1278">
            <v>83668</v>
          </cell>
          <cell r="B1278" t="str">
            <v>CAMADA DRENANTE COM BRITA NUM 2</v>
          </cell>
          <cell r="C1278" t="str">
            <v>M3</v>
          </cell>
          <cell r="D1278">
            <v>123.01</v>
          </cell>
        </row>
        <row r="1279">
          <cell r="A1279">
            <v>83669</v>
          </cell>
          <cell r="B1279" t="str">
            <v>FORNECIMENTO/INSTALACAO MANTA BIDIM RT-16</v>
          </cell>
          <cell r="C1279" t="str">
            <v>M2</v>
          </cell>
          <cell r="D1279">
            <v>10.79</v>
          </cell>
        </row>
        <row r="1280">
          <cell r="A1280">
            <v>83670</v>
          </cell>
          <cell r="B1280" t="str">
            <v>TUBO PVC DN 75 MM PARA DRENAGEM - FORNECIMENTO E INSTALACAO</v>
          </cell>
          <cell r="C1280" t="str">
            <v>M</v>
          </cell>
          <cell r="D1280">
            <v>55.31</v>
          </cell>
        </row>
        <row r="1281">
          <cell r="A1281">
            <v>83671</v>
          </cell>
          <cell r="B1281" t="str">
            <v>TUBO PVC DN 100 MM PARA DRENAGEM - FORNECIMENTO E INSTALACAO</v>
          </cell>
          <cell r="C1281" t="str">
            <v>M</v>
          </cell>
          <cell r="D1281">
            <v>59.47</v>
          </cell>
        </row>
        <row r="1282">
          <cell r="A1282">
            <v>83675</v>
          </cell>
          <cell r="B1282" t="str">
            <v>TUBO CONCRETO SIMPLES DN 200 MM PARA DRENAGEM - FORNECIMENTO E INSTALACAO, INCLUSIVE ESCAVACAO MANUAL 1M3/M.</v>
          </cell>
          <cell r="C1282" t="str">
            <v>M</v>
          </cell>
          <cell r="D1282">
            <v>97.77</v>
          </cell>
        </row>
        <row r="1283">
          <cell r="A1283">
            <v>83676</v>
          </cell>
          <cell r="B1283" t="str">
            <v>TUBO CONCRETO SIMPLES DN 300 MM PARA DRENAGEM - FORNECIMENTO E INSTALACAO INCLUSIVE ESCAVACAO MANUAL 1M3/M</v>
          </cell>
          <cell r="C1283" t="str">
            <v>M</v>
          </cell>
          <cell r="D1283">
            <v>120.43</v>
          </cell>
        </row>
        <row r="1284">
          <cell r="A1284">
            <v>83677</v>
          </cell>
          <cell r="B1284" t="str">
            <v>TUBO CONCRETO SIMPLES DN 400 MM PARA DRENAGEM - FORNECIMENTO E INSTALACAO INCLUSIVE ESCAVACAO MANUAL 1,5M3/M</v>
          </cell>
          <cell r="C1284" t="str">
            <v>M</v>
          </cell>
          <cell r="D1284">
            <v>150.59</v>
          </cell>
        </row>
        <row r="1285">
          <cell r="A1285">
            <v>83678</v>
          </cell>
          <cell r="B1285" t="str">
            <v>TUBO CONCRETO SIMPLES DN 500 MM PARA DRENAGEM - FORNECIMENTO E INSTALACAO INCLUSIVE ESCAVACAO MANUAL 2M3/M</v>
          </cell>
          <cell r="C1285" t="str">
            <v>M</v>
          </cell>
          <cell r="D1285">
            <v>192.87</v>
          </cell>
        </row>
        <row r="1286">
          <cell r="A1286">
            <v>83679</v>
          </cell>
          <cell r="B1286" t="str">
            <v>TUBO PVC D=2 COM MATERIAL DRENANTE PARA DRENO/BARBACA - FORNECIMENTO E INSTALACAO</v>
          </cell>
          <cell r="C1286" t="str">
            <v>M</v>
          </cell>
          <cell r="D1286">
            <v>17.37</v>
          </cell>
        </row>
        <row r="1287">
          <cell r="A1287">
            <v>83680</v>
          </cell>
          <cell r="B1287" t="str">
            <v>TUBO PVC D=3" COM MATERIAL DRENANTE PARA DRENO/BARBACA - FORNECIMENTO E INSTALACAO</v>
          </cell>
          <cell r="C1287" t="str">
            <v>M</v>
          </cell>
          <cell r="D1287">
            <v>20.45</v>
          </cell>
        </row>
        <row r="1288">
          <cell r="A1288">
            <v>83681</v>
          </cell>
          <cell r="B1288" t="str">
            <v>TUBO PVC D=4" COM MATERIAL DRENANTE PARA DRENO/BARBACA - FORNECIMENTO E INSTALACAO</v>
          </cell>
          <cell r="C1288" t="str">
            <v>M</v>
          </cell>
          <cell r="D1288">
            <v>22.13</v>
          </cell>
        </row>
        <row r="1289">
          <cell r="A1289">
            <v>83682</v>
          </cell>
          <cell r="B1289" t="str">
            <v>CAMADA VERTICAL DRENANTE C/ PEDRA BRITADA NUMS 1 E 2</v>
          </cell>
          <cell r="C1289" t="str">
            <v>M3</v>
          </cell>
          <cell r="D1289">
            <v>123.9</v>
          </cell>
        </row>
        <row r="1290">
          <cell r="A1290">
            <v>83683</v>
          </cell>
          <cell r="B1290" t="str">
            <v>CAMADA HORIZONTAL DRENANTE C/ PEDRA BRITADA 1 E 2</v>
          </cell>
          <cell r="C1290" t="str">
            <v>M3</v>
          </cell>
          <cell r="D1290">
            <v>135.63</v>
          </cell>
        </row>
        <row r="1291">
          <cell r="A1291">
            <v>83729</v>
          </cell>
          <cell r="B1291" t="str">
            <v>FORNECIMENTO/INSTALACAO DE MANTA BIDIM RT-31</v>
          </cell>
          <cell r="C1291" t="str">
            <v>M2</v>
          </cell>
          <cell r="D1291">
            <v>20.04</v>
          </cell>
        </row>
        <row r="1292">
          <cell r="A1292">
            <v>83739</v>
          </cell>
          <cell r="B1292" t="str">
            <v>FORNECIMENTO/INSTALACAO DE MANTA BIDIM RT-10</v>
          </cell>
          <cell r="C1292" t="str">
            <v>M2</v>
          </cell>
          <cell r="D1292">
            <v>7.25</v>
          </cell>
        </row>
        <row r="1293">
          <cell r="A1293">
            <v>6454</v>
          </cell>
          <cell r="B1293" t="str">
            <v>FORNECIMENTO E LANCAMENTO DE PEDRA DE MAO</v>
          </cell>
          <cell r="C1293" t="str">
            <v>M3</v>
          </cell>
          <cell r="D1293">
            <v>189.34</v>
          </cell>
        </row>
        <row r="1294">
          <cell r="A1294">
            <v>73611</v>
          </cell>
          <cell r="B1294" t="str">
            <v>ENROCAMENTO COM PEDRA ARGAMASSADA TRAÇO 1:4 COM PEDRA DE MÃO</v>
          </cell>
          <cell r="C1294" t="str">
            <v>M3</v>
          </cell>
          <cell r="D1294">
            <v>406.58</v>
          </cell>
        </row>
        <row r="1295">
          <cell r="A1295">
            <v>73697</v>
          </cell>
          <cell r="B1295" t="str">
            <v>ENROCAMENTO MANUAL, SEM ARRUMACAO DO MATERIAL</v>
          </cell>
          <cell r="C1295" t="str">
            <v>M3</v>
          </cell>
          <cell r="D1295">
            <v>187.47</v>
          </cell>
        </row>
        <row r="1296">
          <cell r="A1296">
            <v>73698</v>
          </cell>
          <cell r="B1296" t="str">
            <v>ENROCAMENTO MANUAL, COM ARRUMACAO DO MATERIAL</v>
          </cell>
          <cell r="C1296" t="str">
            <v>M3</v>
          </cell>
          <cell r="D1296">
            <v>247.23</v>
          </cell>
        </row>
        <row r="1297">
          <cell r="A1297" t="str">
            <v>73890/1</v>
          </cell>
          <cell r="B1297" t="str">
            <v>ENSECADEIRA DE MADEIRA COM PAREDE SIMPLES</v>
          </cell>
          <cell r="C1297" t="str">
            <v>M2</v>
          </cell>
          <cell r="D1297">
            <v>153.78</v>
          </cell>
        </row>
        <row r="1298">
          <cell r="A1298" t="str">
            <v>73890/2</v>
          </cell>
          <cell r="B1298" t="str">
            <v>ENSECADEIRA DE MADEIRA COM PAREDE DUPLA</v>
          </cell>
          <cell r="C1298" t="str">
            <v>M2</v>
          </cell>
          <cell r="D1298">
            <v>389.79</v>
          </cell>
        </row>
        <row r="1299">
          <cell r="A1299">
            <v>92743</v>
          </cell>
          <cell r="B1299" t="str">
            <v>MURO DE GABIÃO, ENCHIMENTO COM PEDRA DE MÃO TIPO RACHÃO, DE GRAVIDADE, COM GAIOLAS DE COMPRIMENTO IGUAL A 2 METROS, ALTURA DO MURO DE ATÉ 4 METROS - FORNECIMENTO E EXECUÇÃO. AF_12/2015</v>
          </cell>
          <cell r="C1299" t="str">
            <v>M3</v>
          </cell>
          <cell r="D1299">
            <v>403.78</v>
          </cell>
        </row>
        <row r="1300">
          <cell r="A1300">
            <v>92744</v>
          </cell>
          <cell r="B1300" t="str">
            <v>MURO DE GABIÃO, ENCHIMENTO COM PEDRA DE MÃO TIPO RACHÃO, DE GRAVIDADE, COM GAIOLAS DE COMPRIMENTO IGUAL A 5 METROS, ALTURA DO MURO DE ATÉ 4 METROS - FORNECIMENTO E EXECUÇÃO. AF_12/2015</v>
          </cell>
          <cell r="C1300" t="str">
            <v>M3</v>
          </cell>
          <cell r="D1300">
            <v>354.84</v>
          </cell>
        </row>
        <row r="1301">
          <cell r="A1301">
            <v>92745</v>
          </cell>
          <cell r="B1301" t="str">
            <v>MURO DE GABIÃO, ENCHIMENTO COM PEDRA DE MÃO TIPO RACHÃO, DE GRAVIDADE, COM GAIOLAS DE COMPRIMENTO IGUAL A 2 METROS, ALTURA DO MURO ACIMA DE 4 E ATÉ 6 METROS - FORNECIMENTO E EXECUÇÃO. AF_12/2015</v>
          </cell>
          <cell r="C1301" t="str">
            <v>M3</v>
          </cell>
          <cell r="D1301">
            <v>483.38</v>
          </cell>
        </row>
        <row r="1302">
          <cell r="A1302">
            <v>92746</v>
          </cell>
          <cell r="B1302" t="str">
            <v>MURO DE GABIÃO, ENCHIMENTO COM PEDRA DE MÃO TIPO RACHÃO, DE GRAVIDADE, COM GAIOLAS DE COMPRIMENTO IGUAL A 5 METROS, ALTURA DO MURO ACIMA DE 4 E ATÉ 6 METROS - FORNECIMENTO E EXECUÇÃO. AF_12/2015</v>
          </cell>
          <cell r="C1302" t="str">
            <v>M3</v>
          </cell>
          <cell r="D1302">
            <v>417.36</v>
          </cell>
        </row>
        <row r="1303">
          <cell r="A1303">
            <v>92747</v>
          </cell>
          <cell r="B1303" t="str">
            <v>MURO DE GABIÃO, ENCHIMENTO COM PEDRA DE MÃO TIPO RACHÃO, DE GRAVIDADE, COM GAIOLAS DE COMPRIMENTO IGUAL A 2 METROS, ALTURA DO MURO ACIMA DE 6 E ATÉ 10 METROS - FORNECIMENTO E EXECUÇÃO. AF_12/2015</v>
          </cell>
          <cell r="C1303" t="str">
            <v>M3</v>
          </cell>
          <cell r="D1303">
            <v>528.15</v>
          </cell>
        </row>
        <row r="1304">
          <cell r="A1304">
            <v>92748</v>
          </cell>
          <cell r="B1304" t="str">
            <v>MURO DE GABIÃO, ENCHIMENTO COM PEDRA DE MÃO TIPO RACHÃO, DE GRAVIDADE, COM GAIOLAS DE COMPRIMENTO IGUAL A 5 METROS, ALTURA DO MURO MAIOR QUE 6 ATÉ 10 METROS - FORNECIMENTO E EXECUÇÃO. AF_12/2015</v>
          </cell>
          <cell r="C1304" t="str">
            <v>M3</v>
          </cell>
          <cell r="D1304">
            <v>452.76</v>
          </cell>
        </row>
        <row r="1305">
          <cell r="A1305">
            <v>92749</v>
          </cell>
          <cell r="B1305" t="str">
            <v>MURO DE GABIÃO, ENCHIMENTO COM PEDRA DE MÃO TIPO RACHÃO, COM SOLO REFORÇADO, ALTURA DO MURO DE ATÉ 4 METROS - FORNECIMENTO E EXECUÇÃO. AF_12/2015</v>
          </cell>
          <cell r="C1305" t="str">
            <v>M3</v>
          </cell>
          <cell r="D1305">
            <v>530.98</v>
          </cell>
        </row>
        <row r="1306">
          <cell r="A1306">
            <v>92750</v>
          </cell>
          <cell r="B1306" t="str">
            <v>MURO DE GABIÃO, ENCHIMENTO COM PEDRA DE MÃO TIPO RACHÃO, COM SOLO REFORÇADO, ALTURA DO MURO ACIMA DE 4 E ATÉ 12 METROS - FORNECIMENTO E EXECUÇÃO. AF_12/2015</v>
          </cell>
          <cell r="C1306" t="str">
            <v>M3</v>
          </cell>
          <cell r="D1306">
            <v>846.04</v>
          </cell>
        </row>
        <row r="1307">
          <cell r="A1307">
            <v>92751</v>
          </cell>
          <cell r="B1307" t="str">
            <v>MURO DE GABIÃO, ENCHIMENTO COM PEDRA DE MÃO TIPO RACHÃO, COM SOLO REFORÇADO, ALTURA DO MURO ACIMA DE 12 E ATÉ 20 METROS - FORNECIMENTO E EXECUÇÃO. AF_12/2015</v>
          </cell>
          <cell r="C1307" t="str">
            <v>M3</v>
          </cell>
          <cell r="D1307">
            <v>1027.5</v>
          </cell>
        </row>
        <row r="1308">
          <cell r="A1308">
            <v>92752</v>
          </cell>
          <cell r="B1308" t="str">
            <v>MURO DE GABIÃO, ENCHIMENTO COM PEDRA DE MÃO TIPO RACHÃO, COM SOLO REFORÇADO, ALTURA DO MURO ACIMA DE 20 E ATÉ 28 METROS - FORNECIMENTO E EXECUÇÃO. AF_12/2015</v>
          </cell>
          <cell r="C1308" t="str">
            <v>M3</v>
          </cell>
          <cell r="D1308">
            <v>1207.78</v>
          </cell>
        </row>
        <row r="1309">
          <cell r="A1309">
            <v>92753</v>
          </cell>
          <cell r="B1309" t="str">
            <v>MURO DE GABIÃO, ENCHIMENTO COM RESÍDUO DE CONSTRUÇÃO E DEMOLIÇÃO, DE GRAVIDADE, COM GAIOLA TRAPEZOIDAL DE COMPRIMENTO IGUAL A 2 METROS, ALTURA DO MURO DE ATÉ 2 METROS - FORNECIMENTO E EXECUÇÃO. AF_12/2015</v>
          </cell>
          <cell r="C1309" t="str">
            <v>M3</v>
          </cell>
          <cell r="D1309">
            <v>350.87</v>
          </cell>
        </row>
        <row r="1310">
          <cell r="A1310">
            <v>92754</v>
          </cell>
          <cell r="B1310" t="str">
            <v>MURO DE GABIÃO, ENCHIMENTO COM RESÍDUO DE CONSTRUÇÃO E DEMOLIÇÃO, DE GRAVIDADE, COM GAIOLA TRAPEZOIDAL DE COMPRIMENTO IGUAL A 2 METROS, ALTURA DO MURO ACIMA DE 2 E ATÉ 4 METROS - FORNECIMENTO E EXECUÇÃO. AF_12/2015</v>
          </cell>
          <cell r="C1310" t="str">
            <v>M3</v>
          </cell>
          <cell r="D1310">
            <v>318.64999999999998</v>
          </cell>
        </row>
        <row r="1311">
          <cell r="A1311">
            <v>92755</v>
          </cell>
          <cell r="B1311" t="str">
            <v>PROTEÇÃO SUPERFICIAL DE CANAL EM GABIÃO TIPO COLCHÃO, ALTURA DE 17 CENTÍMETROS, ENCHIMENTO COM PEDRA DE MÃO TIPO RACHÃO - FORNECIMENTO E EXECUÇÃO. AF_12/2015</v>
          </cell>
          <cell r="C1311" t="str">
            <v>M2</v>
          </cell>
          <cell r="D1311">
            <v>136.83000000000001</v>
          </cell>
        </row>
        <row r="1312">
          <cell r="A1312">
            <v>92756</v>
          </cell>
          <cell r="B1312" t="str">
            <v>PROTEÇÃO SUPERFICIAL DE CANAL EM GABIÃO TIPO COLCHÃO, ALTURA DE 23 CENTÍMETROS, ENCHIMENTO COM PEDRA DE MÃO TIPO RACHÃO - FORNECIMENTO E EXECUÇÃO. AF_12/2015</v>
          </cell>
          <cell r="C1312" t="str">
            <v>M2</v>
          </cell>
          <cell r="D1312">
            <v>158.13</v>
          </cell>
        </row>
        <row r="1313">
          <cell r="A1313">
            <v>92757</v>
          </cell>
          <cell r="B1313" t="str">
            <v>PROTEÇÃO SUPERFICIAL DE CANAL EM GABIÃO TIPO COLCHÃO, ALTURA DE 30 CENTÍMETROS, ENCHIMENTO COM PEDRA DE MÃO TIPO RACHÃO - FORNECIMENTO E EXECUÇÃO. AF_12/2015</v>
          </cell>
          <cell r="C1313" t="str">
            <v>M2</v>
          </cell>
          <cell r="D1313">
            <v>183.69</v>
          </cell>
        </row>
        <row r="1314">
          <cell r="A1314">
            <v>92758</v>
          </cell>
          <cell r="B1314" t="str">
            <v>PROTEÇÃO SUPERFICIAL DE CANAL EM GABIÃO TIPO SACO, DIÂMETRO DE 65 CENTÍMETROS, ENCHIMENTO MANUAL COM PEDRA DE MÃO TIPO RACHÃO - FORNECIMENTO E EXECUÇÃO. AF_12/2015</v>
          </cell>
          <cell r="C1314" t="str">
            <v>M3</v>
          </cell>
          <cell r="D1314">
            <v>406.78</v>
          </cell>
        </row>
        <row r="1315">
          <cell r="A1315" t="str">
            <v>73843/1</v>
          </cell>
          <cell r="B1315" t="str">
            <v>MURO DE ARRIMO DE CONCRETO CICLOPICO COM 30% DE PEDRA DE MAO</v>
          </cell>
          <cell r="C1315" t="str">
            <v>M3</v>
          </cell>
          <cell r="D1315">
            <v>370.29</v>
          </cell>
        </row>
        <row r="1316">
          <cell r="A1316" t="str">
            <v>73844/1</v>
          </cell>
          <cell r="B1316" t="str">
            <v>MURO DE ARRIMO DE ALVENARIA DE PEDRA ARGAMASSADA</v>
          </cell>
          <cell r="C1316" t="str">
            <v>M3</v>
          </cell>
          <cell r="D1316">
            <v>556.57000000000005</v>
          </cell>
        </row>
        <row r="1317">
          <cell r="A1317" t="str">
            <v>73844/2</v>
          </cell>
          <cell r="B1317" t="str">
            <v>MURO DE ARRIMO DE ALVENARIA DE TIJOLOS</v>
          </cell>
          <cell r="C1317" t="str">
            <v>M3</v>
          </cell>
          <cell r="D1317">
            <v>465.5</v>
          </cell>
        </row>
        <row r="1318">
          <cell r="A1318" t="str">
            <v>73846/1</v>
          </cell>
          <cell r="B1318" t="str">
            <v>MURO DE ARRIMO CELULAR PECAS PRE-MOLDADAS CONCRETO EXCL FORMAS INCL   CONFECCAO DAS PECAS MONTAGEM E COMPACTACAO DO SOLO DE ENCHIMENTO.</v>
          </cell>
          <cell r="C1318" t="str">
            <v>M3</v>
          </cell>
          <cell r="D1318">
            <v>268.43</v>
          </cell>
        </row>
        <row r="1319">
          <cell r="A1319" t="str">
            <v>73846/2</v>
          </cell>
          <cell r="B1319" t="str">
            <v>MURO DE ARRIMO CELULAR PECAS PRE-MOLDADAS CONCRETO EXCL MATERIAIS E   FORMAS INCL CONFECCAO PECAS MONTAGEM E COMPACTACAO DO SOLO(ENCHIMENTO)</v>
          </cell>
          <cell r="C1319" t="str">
            <v>M3</v>
          </cell>
          <cell r="D1319">
            <v>139.4</v>
          </cell>
        </row>
        <row r="1320">
          <cell r="A1320">
            <v>91069</v>
          </cell>
          <cell r="B1320" t="str">
            <v>EXECUÇÃO DE REVESTIMENTO DE CONCRETO PROJETADO COM ESPESSURA DE 7 CM, ARMADO COM TELA, INCLINAÇÃO MENOR QUE 90°, APLICAÇÃO CONTÍNUA, UTILIZANDO EQUIPAMENTO DE PROJEÇÃO COM 6 M³/H DE CAPACIDADE. AF_01/2016</v>
          </cell>
          <cell r="C1320" t="str">
            <v>M2</v>
          </cell>
          <cell r="D1320">
            <v>81.53</v>
          </cell>
        </row>
        <row r="1321">
          <cell r="A1321">
            <v>91070</v>
          </cell>
          <cell r="B1321" t="str">
            <v>EXECUÇÃO DE REVESTIMENTO DE CONCRETO PROJETADO COM ESPESSURA DE 10 CM, ARMADO COM TELA, INCLINAÇÃO MENOR QUE 90°, APLICAÇÃO CONTÍNUA, UTILIZANDO EQUIPAMENTO DE PROJEÇÃO COM 6 M³/H DE CAPACIDADE. AF_01/2016</v>
          </cell>
          <cell r="C1321" t="str">
            <v>M2</v>
          </cell>
          <cell r="D1321">
            <v>90.48</v>
          </cell>
        </row>
        <row r="1322">
          <cell r="A1322">
            <v>91071</v>
          </cell>
          <cell r="B1322" t="str">
            <v>EXECUÇÃO DE REVESTIMENTO DE CONCRETO PROJETADO COM ESPESSURA DE 7 CM, ARMADO COM TELA, INCLINAÇÃO DE 90°, APLICAÇÃO CONTÍNUA, UTILIZANDO EQUIPAMENTO DE PROJEÇÃO COM 6 M³/H DE CAPACIDADE. AF_01/2016</v>
          </cell>
          <cell r="C1322" t="str">
            <v>M2</v>
          </cell>
          <cell r="D1322">
            <v>116.39</v>
          </cell>
        </row>
        <row r="1323">
          <cell r="A1323">
            <v>91072</v>
          </cell>
          <cell r="B1323" t="str">
            <v>EXECUÇÃO DE REVESTIMENTO DE CONCRETO PROJETADO COM ESPESSURA DE 10 CM, ARMADO COM TELA, INCLINAÇÃO DE 90°, APLICAÇÃO CONTÍNUA, UTILIZANDO EQUIPAMENTO DE PROJEÇÃO COM 6 M³/H DE CAPACIDADE. AF_01/2016</v>
          </cell>
          <cell r="C1323" t="str">
            <v>M2</v>
          </cell>
          <cell r="D1323">
            <v>125.33</v>
          </cell>
        </row>
        <row r="1324">
          <cell r="A1324">
            <v>91073</v>
          </cell>
          <cell r="B1324" t="str">
            <v>EXECUÇÃO DE REVESTIMENTO DE CONCRETO PROJETADO COM ESPESSURA DE 7 CM, ARMADO COM TELA, INCLINAÇÃO MENOR QUE 90°, APLICAÇÃO CONTÍNUA, UTILIZANDO EQUIPAMENTO DE PROJEÇÃO COM 3 M³/H DE CAPACIDADE. AF_01/2016</v>
          </cell>
          <cell r="C1324" t="str">
            <v>M2</v>
          </cell>
          <cell r="D1324">
            <v>93.87</v>
          </cell>
        </row>
        <row r="1325">
          <cell r="A1325">
            <v>91074</v>
          </cell>
          <cell r="B1325" t="str">
            <v>EXECUÇÃO DE REVESTIMENTO DE CONCRETO PROJETADO COM ESPESSURA DE 10 CM, ARMADO COM TELA, INCLINAÇÃO MENOR QUE 90°, APLICAÇÃO CONTÍNUA, UTILIZANDO EQUIPAMENTO DE PROJEÇÃO COM 3 M³/H DE CAPACIDADE. AF_01/2016</v>
          </cell>
          <cell r="C1325" t="str">
            <v>M2</v>
          </cell>
          <cell r="D1325">
            <v>104.08</v>
          </cell>
        </row>
        <row r="1326">
          <cell r="A1326">
            <v>91075</v>
          </cell>
          <cell r="B1326" t="str">
            <v>EXECUÇÃO DE REVESTIMENTO DE CONCRETO PROJETADO COM ESPESSURA DE 7 CM, ARMADO COM TELA, INCLINAÇÃO DE 90°, APLICAÇÃO CONTÍNUA, UTILIZANDO EQUIPAMENTO DE PROJEÇÃO COM 3 M³/H DE CAPACIDADE. AF_01/2016</v>
          </cell>
          <cell r="C1326" t="str">
            <v>M2</v>
          </cell>
          <cell r="D1326">
            <v>131.31</v>
          </cell>
        </row>
        <row r="1327">
          <cell r="A1327">
            <v>91076</v>
          </cell>
          <cell r="B1327" t="str">
            <v>EXECUÇÃO DE REVESTIMENTO DE CONCRETO PROJETADO COM ESPESSURA DE 10 CM, ARMADO COM TELA, INCLINAÇÃO DE 90°, APLICAÇÃO CONTÍNUA, UTILIZANDO EQUIPAMENTO DE PROJEÇÃO COM 3 M³/H DE CAPACIDADE. AF_01/2016</v>
          </cell>
          <cell r="C1327" t="str">
            <v>M2</v>
          </cell>
          <cell r="D1327">
            <v>141.58000000000001</v>
          </cell>
        </row>
        <row r="1328">
          <cell r="A1328">
            <v>91077</v>
          </cell>
          <cell r="B1328" t="str">
            <v>EXECUÇÃO DE REVESTIMENTO DE CONCRETO PROJETADO COM ESPESSURA DE 7 CM, ARMADO COM FIBRAS DE AÇO, INCLINAÇÃO MENOR QUE 90°, APLICAÇÃO CONTÍNUA, UTILIZANDO EQUIPAMENTO DE PROJEÇÃO COM 6 M³/H DE CAPACIDADE. AF_01/2016</v>
          </cell>
          <cell r="C1328" t="str">
            <v>M2</v>
          </cell>
          <cell r="D1328">
            <v>123.96</v>
          </cell>
        </row>
        <row r="1329">
          <cell r="A1329">
            <v>91078</v>
          </cell>
          <cell r="B1329" t="str">
            <v>EXECUÇÃO DE REVESTIMENTO DE CONCRETO PROJETADO COM ESPESSURA DE 10 CM, ARMADO COM FIBRAS DE AÇO, INCLINAÇÃO MENOR QUE 90°, APLICAÇÃO CONTÍNUA, UTILIZANDO EQUIPAMENTO DE PROJEÇÃO COM 6 M³/H DE CAPACIDADE. AF_01/2016</v>
          </cell>
          <cell r="C1329" t="str">
            <v>M2</v>
          </cell>
          <cell r="D1329">
            <v>146.33000000000001</v>
          </cell>
        </row>
        <row r="1330">
          <cell r="A1330">
            <v>91079</v>
          </cell>
          <cell r="B1330" t="str">
            <v>EXECUÇÃO DE REVESTIMENTO DE CONCRETO PROJETADO COM ESPESSURA DE 7 CM, ARMADO COM FIBRAS DE AÇO, INCLINAÇÃO DE 90°, APLICAÇÃO CONTÍNUA, UTILIZANDO EQUIPAMENTO DE PROJEÇÃO COM 6 M³/H DE CAPACIDADE. AF_01/2016</v>
          </cell>
          <cell r="C1330" t="str">
            <v>M2</v>
          </cell>
          <cell r="D1330">
            <v>128.97</v>
          </cell>
        </row>
        <row r="1331">
          <cell r="A1331">
            <v>91080</v>
          </cell>
          <cell r="B1331" t="str">
            <v>EXECUÇÃO DE REVESTIMENTO DE CONCRETO PROJETADO COM ESPESSURA DE 10 CM, ARMADO COM FIBRAS DE AÇO, INCLINAÇÃO DE 90°, APLICAÇÃO CONTÍNUA, UTILIZANDO EQUIPAMENTO DE PROJEÇÃO COM 6 M³/H DE CAPACIDADE. AF_01/2016</v>
          </cell>
          <cell r="C1331" t="str">
            <v>M2</v>
          </cell>
          <cell r="D1331">
            <v>151.19</v>
          </cell>
        </row>
        <row r="1332">
          <cell r="A1332">
            <v>91081</v>
          </cell>
          <cell r="B1332" t="str">
            <v>EXECUÇÃO DE REVESTIMENTO DE CONCRETO PROJETADO COM ESPESSURA DE 7 CM, ARMADO COM FIBRAS DE AÇO, INCLINAÇÃO MENOR QUE 90°, APLICAÇÃO CONTÍNUA, UTILIZANDO EQUIPAMENTO DE PROJEÇÃO COM 3 M³/H DE CAPACIDADE. AF_01/2016</v>
          </cell>
          <cell r="C1332" t="str">
            <v>M2</v>
          </cell>
          <cell r="D1332">
            <v>137.59</v>
          </cell>
        </row>
        <row r="1333">
          <cell r="A1333">
            <v>91082</v>
          </cell>
          <cell r="B1333" t="str">
            <v>EXECUÇÃO DE REVESTIMENTO DE CONCRETO PROJETADO COM ESPESSURA DE 10 CM, ARMADO COM FIBRAS DE AÇO, INCLINAÇÃO MENOR QUE 90°, APLICAÇÃO CONTÍNUA, UTILIZANDO EQUIPAMENTO DE PROJEÇÃO COM 3 M³/H DE CAPACIDADE. AF_01/2016</v>
          </cell>
          <cell r="C1333" t="str">
            <v>M2</v>
          </cell>
          <cell r="D1333">
            <v>161.07</v>
          </cell>
        </row>
        <row r="1334">
          <cell r="A1334">
            <v>91083</v>
          </cell>
          <cell r="B1334" t="str">
            <v>EXECUÇÃO DE REVESTIMENTO DE CONCRETO PROJETADO COM ESPESSURA DE 7 CM, ARMADO COM FIBRAS DE AÇO, INCLINAÇÃO DE 90°, APLICAÇÃO CONTÍNUA, UTILIZANDO EQUIPAMENTO DE PROJEÇÃO COM 3 M³/H DE CAPACIDADE. AF_01/2016</v>
          </cell>
          <cell r="C1334" t="str">
            <v>M2</v>
          </cell>
          <cell r="D1334">
            <v>146.47999999999999</v>
          </cell>
        </row>
        <row r="1335">
          <cell r="A1335">
            <v>91084</v>
          </cell>
          <cell r="B1335" t="str">
            <v>EXECUÇÃO DE REVESTIMENTO DE CONCRETO PROJETADO COM ESPESSURA DE 10 CM, ARMADO COM FIBRAS DE AÇO, INCLINAÇÃO DE 90°, APLICAÇÃO CONTÍNUA, UTILIZANDO EQUIPAMENTO DE PROJEÇÃO COM 3 M³/H DE CAPACIDADE. AF_01/2016</v>
          </cell>
          <cell r="C1335" t="str">
            <v>M2</v>
          </cell>
          <cell r="D1335">
            <v>169.78</v>
          </cell>
        </row>
        <row r="1336">
          <cell r="A1336">
            <v>91086</v>
          </cell>
          <cell r="B1336" t="str">
            <v>EXECUÇÃO DE REVESTIMENTO DE CONCRETO PROJETADO COM ESPESSURA DE 7 CM, ARMADO COM TELA, INCLINAÇÃO MENOR QUE 90°, APLICAÇÃO DESCONTÍNUA, UTILIZANDO EQUIPAMENTO DE PROJEÇÃO COM 6 M³/H DE CAPACIDADE. AF_01/2016</v>
          </cell>
          <cell r="C1336" t="str">
            <v>M2</v>
          </cell>
          <cell r="D1336">
            <v>90.47</v>
          </cell>
        </row>
        <row r="1337">
          <cell r="A1337">
            <v>91087</v>
          </cell>
          <cell r="B1337" t="str">
            <v>EXECUÇÃO DE REVESTIMENTO DE CONCRETO PROJETADO COM ESPESSURA DE 10 CM, ARMADO COM TELA, INCLINAÇÃO MENOR QUE 90°, APLICAÇÃO DESCONTÍNUA, UTILIZANDO EQUIPAMENTO DE PROJEÇÃO COM 6 M³/H DE CAPACIDADE. AF_01/2016</v>
          </cell>
          <cell r="C1337" t="str">
            <v>M2</v>
          </cell>
          <cell r="D1337">
            <v>99.68</v>
          </cell>
        </row>
        <row r="1338">
          <cell r="A1338">
            <v>91088</v>
          </cell>
          <cell r="B1338" t="str">
            <v>EXECUÇÃO DE REVESTIMENTO DE CONCRETO PROJETADO COM ESPESSURA DE 7 CM, ARMADO COM TELA, INCLINAÇÃO DE 90°, APLICAÇÃO DESCONTÍNUA, UTILIZANDO EQUIPAMENTO DE PROJEÇÃO COM 6 M³/H DE CAPACIDADE. AF_01/2016</v>
          </cell>
          <cell r="C1338" t="str">
            <v>M2</v>
          </cell>
          <cell r="D1338">
            <v>126.63</v>
          </cell>
        </row>
        <row r="1339">
          <cell r="A1339">
            <v>91089</v>
          </cell>
          <cell r="B1339" t="str">
            <v>EXECUÇÃO DE REVESTIMENTO DE CONCRETO PROJETADO COM ESPESSURA DE 10 CM, ARMADO COM TELA, INCLINAÇÃO DE 90°, APLICAÇÃO DESCONTÍNUA, UTILIZANDO EQUIPAMENTO DE PROJEÇÃO COM 6 M³/H DE CAPACIDADE. AF_01/2016</v>
          </cell>
          <cell r="C1339" t="str">
            <v>M2</v>
          </cell>
          <cell r="D1339">
            <v>135.97999999999999</v>
          </cell>
        </row>
        <row r="1340">
          <cell r="A1340">
            <v>91090</v>
          </cell>
          <cell r="B1340" t="str">
            <v>EXECUÇÃO DE REVESTIMENTO DE CONCRETO PROJETADO COM ESPESSURA DE 7 CM, ARMADO COM TELA, INCLINAÇÃO MENOR QUE 90°, APLICAÇÃO DESCONTÍNUA, UTILIZANDO EQUIPAMENTO DE PROJEÇÃO COM 3 M³/H DE CAPACIDADE. AF_01/2016</v>
          </cell>
          <cell r="C1340" t="str">
            <v>M2</v>
          </cell>
          <cell r="D1340">
            <v>101.25</v>
          </cell>
        </row>
        <row r="1341">
          <cell r="A1341">
            <v>91091</v>
          </cell>
          <cell r="B1341" t="str">
            <v>EXECUÇÃO DE REVESTIMENTO DE CONCRETO PROJETADO COM ESPESSURA DE 10 CM, ARMADO COM TELA, INCLINAÇÃO MENOR QUE 90°, APLICAÇÃO DESCONTÍNUA, UTILIZANDO EQUIPAMENTO DE PROJEÇÃO COM 3 M³/H DE CAPACIDADE. AF_01/2016</v>
          </cell>
          <cell r="C1341" t="str">
            <v>M2</v>
          </cell>
          <cell r="D1341">
            <v>111.88</v>
          </cell>
        </row>
        <row r="1342">
          <cell r="A1342">
            <v>91092</v>
          </cell>
          <cell r="B1342" t="str">
            <v>EXECUÇÃO DE REVESTIMENTO DE CONCRETO PROJETADO COM ESPESSURA DE 7 CM, ARMADO COM TELA, INCLINAÇÃO DE 90°, APLICAÇÃO DESCONTÍNUA, UTILIZANDO EQUIPAMENTO DE PROJEÇÃO COM 3 M³/H DE CAPACIDADE. AF_01/2016</v>
          </cell>
          <cell r="C1342" t="str">
            <v>M2</v>
          </cell>
          <cell r="D1342">
            <v>139.58000000000001</v>
          </cell>
        </row>
        <row r="1343">
          <cell r="A1343">
            <v>91093</v>
          </cell>
          <cell r="B1343" t="str">
            <v>EXECUÇÃO DE REVESTIMENTO DE CONCRETO PROJETADO COM ESPESSURA DE 10 CM, ARMADO COM TELA, INCLINAÇÃO DE 90°, APLICAÇÃO DESCONTÍNUA, UTILIZANDO EQUIPAMENTO DE PROJEÇÃO COM 3 M³/H DE CAPACIDADE. AF_01/2016</v>
          </cell>
          <cell r="C1343" t="str">
            <v>M2</v>
          </cell>
          <cell r="D1343">
            <v>150.52000000000001</v>
          </cell>
        </row>
        <row r="1344">
          <cell r="A1344">
            <v>91094</v>
          </cell>
          <cell r="B1344" t="str">
            <v>EXECUÇÃO DE REVESTIMENTO DE CONCRETO PROJETADO COM ESPESSURA DE 7 CM, ARMADO COM FIBRAS DE AÇO, INCLINAÇÃO MENOR QUE 90°, APLICAÇÃO DESCONTÍNUA, UTILIZANDO EQUIPAMENTO DE PROJEÇÃO COM 6 M³/H DE CAPACIDADE. AF_01/2016</v>
          </cell>
          <cell r="C1344" t="str">
            <v>M2</v>
          </cell>
          <cell r="D1344">
            <v>129.47</v>
          </cell>
        </row>
        <row r="1345">
          <cell r="A1345">
            <v>91095</v>
          </cell>
          <cell r="B1345" t="str">
            <v>EXECUÇÃO DE REVESTIMENTO DE CONCRETO PROJETADO COM ESPESSURA DE 10 CM, ARMADO COM FIBRAS DE AÇO, INCLINAÇÃO MENOR QUE 90°, APLICAÇÃO DESCONTÍNUA, UTILIZANDO EQUIPAMENTO DE PROJEÇÃO COM 6 M³/H DE CAPACIDADE. AF_01/2016</v>
          </cell>
          <cell r="C1345" t="str">
            <v>M2</v>
          </cell>
          <cell r="D1345">
            <v>152.16999999999999</v>
          </cell>
        </row>
        <row r="1346">
          <cell r="A1346">
            <v>91096</v>
          </cell>
          <cell r="B1346" t="str">
            <v>EXECUÇÃO DE REVESTIMENTO DE CONCRETO PROJETADO COM ESPESSURA DE 7 CM, ARMADO COM FIBRAS DE AÇO, INCLINAÇÃO DE 90°, APLICAÇÃO DESCONTÍNUA, UTILIZANDO EQUIPAMENTO DE PROJEÇÃO COM 6 M³/H DE CAPACIDADE. AF_01/2016</v>
          </cell>
          <cell r="C1346" t="str">
            <v>M2</v>
          </cell>
          <cell r="D1346">
            <v>132.04</v>
          </cell>
        </row>
        <row r="1347">
          <cell r="A1347">
            <v>91097</v>
          </cell>
          <cell r="B1347" t="str">
            <v>EXECUÇÃO DE REVESTIMENTO DE CONCRETO PROJETADO COM ESPESSURA DE 10 CM, ARMADO COM FIBRAS DE AÇO, INCLINAÇÃO DE 90°, APLICAÇÃO DESCONTÍNUA, UTILIZANDO EQUIPAMENTO DE PROJEÇÃO COM 6 M³/H DE CAPACIDADE. AF_01/2016</v>
          </cell>
          <cell r="C1347" t="str">
            <v>M2</v>
          </cell>
          <cell r="D1347">
            <v>154.62</v>
          </cell>
        </row>
        <row r="1348">
          <cell r="A1348">
            <v>91098</v>
          </cell>
          <cell r="B1348" t="str">
            <v>EXECUÇÃO DE REVESTIMENTO DE CONCRETO PROJETADO COM ESPESSURA DE 7 CM, ARMADO COM FIBRAS DE AÇO, INCLINAÇÃO MENOR QUE 90°, APLICAÇÃO DESCONTÍNUA, UTILIZANDO EQUIPAMENTO DE PROJEÇÃO COM 3 M³/H DE CAPACIDADE. AF_01/2016</v>
          </cell>
          <cell r="C1348" t="str">
            <v>M2</v>
          </cell>
          <cell r="D1348">
            <v>143.07</v>
          </cell>
        </row>
        <row r="1349">
          <cell r="A1349">
            <v>91099</v>
          </cell>
          <cell r="B1349" t="str">
            <v>EXECUÇÃO DE REVESTIMENTO DE CONCRETO PROJETADO COM ESPESSURA DE 10 CM, ARMADO COM FIBRAS DE AÇO, INCLINAÇÃO MENOR QUE 90°, APLICAÇÃO DESCONTÍNUA, UTILIZANDO EQUIPAMENTO DE PROJEÇÃO COM 3 M³/H DE CAPACIDADE. AF_01/2016</v>
          </cell>
          <cell r="C1349" t="str">
            <v>M2</v>
          </cell>
          <cell r="D1349">
            <v>166.97</v>
          </cell>
        </row>
        <row r="1350">
          <cell r="A1350">
            <v>91100</v>
          </cell>
          <cell r="B1350" t="str">
            <v>EXECUÇÃO DE REVESTIMENTO DE CONCRETO PROJETADO COM ESPESSURA DE 7 CM, ARMADO COM FIBRAS DE AÇO, INCLINAÇÃO DE 90°, APLICAÇÃO DESCONTÍNUA, UTILIZANDO EQUIPAMENTO DE PROJEÇÃO COM 3 M³/H DE CAPACIDADE. AF_01/2016</v>
          </cell>
          <cell r="C1350" t="str">
            <v>M2</v>
          </cell>
          <cell r="D1350">
            <v>150.18</v>
          </cell>
        </row>
        <row r="1351">
          <cell r="A1351">
            <v>91101</v>
          </cell>
          <cell r="B1351" t="str">
            <v>EXECUÇÃO DE REVESTIMENTO DE CONCRETO PROJETADO COM ESPESSURA DE 10 CM, ARMADO COM FIBRAS DE AÇO, INCLINAÇÃO DE 90°, APLICAÇÃO DESCONTÍNUA, UTILIZANDO EQUIPAMENTO DE PROJEÇÃO COM 3 M³/H DE CAPACIDADE. AF_01/2016</v>
          </cell>
          <cell r="C1351" t="str">
            <v>M2</v>
          </cell>
          <cell r="D1351">
            <v>174</v>
          </cell>
        </row>
        <row r="1352">
          <cell r="A1352">
            <v>93952</v>
          </cell>
          <cell r="B1352" t="str">
            <v>EXECUÇÃO DE GRAMPO PARA SOLO GRAMPEADO COM COMPRIMENTO MENOR OU IGUAL A 4 M, DIÂMETRO DE 10 CM, PERFURAÇÃO COM EQUIPAMENTO MANUAL E ARMADURA COM DIÂMETRO DE 16 MM. AF_05/2016</v>
          </cell>
          <cell r="C1352" t="str">
            <v>M</v>
          </cell>
          <cell r="D1352">
            <v>124.36</v>
          </cell>
        </row>
        <row r="1353">
          <cell r="A1353">
            <v>93953</v>
          </cell>
          <cell r="B1353" t="str">
            <v>EXECUÇÃO DE GRAMPO PARA SOLO GRAMPEADO COM COMPRIMENTO MAIOR QUE 4 M E MENOR OU IGUAL A 6 M, DIÂMETRO DE 10 CM, PERFURAÇÃO COM EQUIPAMENTO MANUAL E ARMADURA COM DIÂMETRO DE 16 MM. AF_05/2016</v>
          </cell>
          <cell r="C1353" t="str">
            <v>M</v>
          </cell>
          <cell r="D1353">
            <v>115.41</v>
          </cell>
        </row>
        <row r="1354">
          <cell r="A1354">
            <v>93954</v>
          </cell>
          <cell r="B1354" t="str">
            <v>EXECUÇÃO DE GRAMPO PARA SOLO GRAMPEADO COM COMPRIMENTO MAIOR QUE 6 M E MENOR OU IGUAL A 8 M, DIÂMETRO DE 10 CM, PERFURAÇÃO COM EQUIPAMENTO MANUAL E ARMADURA COM DIÂMETRO DE 16 MM. AF_05/2016</v>
          </cell>
          <cell r="C1354" t="str">
            <v>M</v>
          </cell>
          <cell r="D1354">
            <v>110.08</v>
          </cell>
        </row>
        <row r="1355">
          <cell r="A1355">
            <v>93955</v>
          </cell>
          <cell r="B1355" t="str">
            <v>EXECUÇÃO DE GRAMPO PARA SOLO GRAMPEADO COM COMPRIMENTO MAIOR QUE 8 M E MENOR OU IGUAL A 10 M, DIÂMETRO DE 10 CM, PERFURAÇÃO COM EQUIPAMENTO MANUAL E ARMADURA COM DIÂMETRO DE 16 MM. AF_05/2016</v>
          </cell>
          <cell r="C1355" t="str">
            <v>M</v>
          </cell>
          <cell r="D1355">
            <v>106.34</v>
          </cell>
        </row>
        <row r="1356">
          <cell r="A1356">
            <v>93956</v>
          </cell>
          <cell r="B1356" t="str">
            <v>EXECUÇÃO DE GRAMPO PARA SOLO GRAMPEADO COM COMPRIMENTO MAIOR QUE 10 M, DIÂMETRO DE 10 CM, PERFURAÇÃO COM EQUIPAMENTO MANUAL E ARMADURA COM DIÂMETRO DE 16 MM. AF_05/2016</v>
          </cell>
          <cell r="C1356" t="str">
            <v>M</v>
          </cell>
          <cell r="D1356">
            <v>103.39</v>
          </cell>
        </row>
        <row r="1357">
          <cell r="A1357">
            <v>93957</v>
          </cell>
          <cell r="B1357" t="str">
            <v>EXECUÇÃO DE GRAMPO PARA SOLO GRAMPEADO COM COMPRIMENTO MENOR OU IGUAL A 4 M, DIÂMETRO DE 10 CM, PERFURAÇÃO COM EQUIPAMENTO MANUAL E ARMADURA COM DIÂMETRO DE 20 MM. AF_05/2016</v>
          </cell>
          <cell r="C1357" t="str">
            <v>M</v>
          </cell>
          <cell r="D1357">
            <v>129.36000000000001</v>
          </cell>
        </row>
        <row r="1358">
          <cell r="A1358">
            <v>93958</v>
          </cell>
          <cell r="B1358" t="str">
            <v>EXECUÇÃO DE GRAMPO PARA SOLO GRAMPEADO COM COMPRIMENTO MAIOR QUE 4 M E MENOR OU IGUAL A 6 M, DIÂMETRO DE 10 CM, PERFURAÇÃO COM EQUIPAMENTO MANUAL E ARMADURA COM DIÂMETRO DE 20 MM. AF_05/2016</v>
          </cell>
          <cell r="C1358" t="str">
            <v>M</v>
          </cell>
          <cell r="D1358">
            <v>119.94</v>
          </cell>
        </row>
        <row r="1359">
          <cell r="A1359">
            <v>93959</v>
          </cell>
          <cell r="B1359" t="str">
            <v>EXECUÇÃO DE GRAMPO PARA SOLO GRAMPEADO COM COMPRIMENTO MAIOR QUE 6 M E MENOR OU IGUAL A 8 M, DIÂMETRO DE 10 CM, PERFURAÇÃO COM EQUIPAMENTO MANUAL E ARMADURA COM DIÂMETRO DE 20 MM. AF_05/2016</v>
          </cell>
          <cell r="C1359" t="str">
            <v>M</v>
          </cell>
          <cell r="D1359">
            <v>114.38</v>
          </cell>
        </row>
        <row r="1360">
          <cell r="A1360">
            <v>93960</v>
          </cell>
          <cell r="B1360" t="str">
            <v>EXECUÇÃO DE GRAMPO PARA SOLO GRAMPEADO COM COMPRIMENTO MAIOR QUE 8 M E MENOR OU IGUAL A 10 M, DIÂMETRO DE 10 CM, PERFURAÇÃO COM EQUIPAMENTO MANUAL E ARMADURA COM DIÂMETRO DE 20 MM. AF_05/2016</v>
          </cell>
          <cell r="C1360" t="str">
            <v>M</v>
          </cell>
          <cell r="D1360">
            <v>110.49</v>
          </cell>
        </row>
        <row r="1361">
          <cell r="A1361">
            <v>93961</v>
          </cell>
          <cell r="B1361" t="str">
            <v>EXECUÇÃO DE GRAMPO PARA SOLO GRAMPEADO COM COMPRIMENTO MAIOR QUE 10 M, DIÂMETRO DE 10 CM, PERFURAÇÃO COM EQUIPAMENTO MANUAL E ARMADURA COM DIÂMETRO DE 20 MM. AF_05/2016</v>
          </cell>
          <cell r="C1361" t="str">
            <v>M</v>
          </cell>
          <cell r="D1361">
            <v>107.45</v>
          </cell>
        </row>
        <row r="1362">
          <cell r="A1362">
            <v>93962</v>
          </cell>
          <cell r="B1362" t="str">
            <v>EXECUÇÃO DE GRAMPO PARA SOLO GRAMPEADO COM COMPRIMENTO MENOR OU IGUAL A 4 M, DIÂMETRO DE 7 CM, PERFURAÇÃO COM EQUIPAMENTO MANUAL E ARMADURA COM DIÂMETRO DE 16 MM. AF_05/2016</v>
          </cell>
          <cell r="C1362" t="str">
            <v>M</v>
          </cell>
          <cell r="D1362">
            <v>115.79</v>
          </cell>
        </row>
        <row r="1363">
          <cell r="A1363">
            <v>93963</v>
          </cell>
          <cell r="B1363" t="str">
            <v>EXECUÇÃO DE GRAMPO PARA SOLO GRAMPEADO COM COMPRIMENTO MAIOR QUE 4 E MENOR OU IGUAL A 6 M, DIÂMETRO DE 7 CM, PERFURAÇÃO COM EQUIPAMENTO MANUAL E ARMADURA COM DIÂMETRO DE 16 MM. AF_05/2016</v>
          </cell>
          <cell r="C1363" t="str">
            <v>M</v>
          </cell>
          <cell r="D1363">
            <v>106.86</v>
          </cell>
        </row>
        <row r="1364">
          <cell r="A1364">
            <v>93964</v>
          </cell>
          <cell r="B1364" t="str">
            <v>EXECUÇÃO DE GRAMPO PARA SOLO GRAMPEADO COM COMPRIMENTO MAIOR QUE 6 M E MENOR OU IGUAL A 8 M, DIÂMETRO DE 7 CM, PERFURAÇÃO COM EQUIPAMENTO MANUAL E ARMADURA COM DIÂMETRO DE 16 MM. AF_05/2016</v>
          </cell>
          <cell r="C1364" t="str">
            <v>M</v>
          </cell>
          <cell r="D1364">
            <v>101.56</v>
          </cell>
        </row>
        <row r="1365">
          <cell r="A1365">
            <v>93965</v>
          </cell>
          <cell r="B1365" t="str">
            <v>EXECUÇÃO DE GRAMPO PARA SOLO GRAMPEADO COM COMPRIMENTO MAIOR QUE 8 M E MENOR OU IGUAL A 10 M, DIÂMETRO DE 7 CM, PERFURAÇÃO COM EQUIPAMENTO MANUAL E ARMADURA COM DIÂMETRO DE 16 MM. AF_05/2016</v>
          </cell>
          <cell r="C1365" t="str">
            <v>M</v>
          </cell>
          <cell r="D1365">
            <v>95.93</v>
          </cell>
        </row>
        <row r="1366">
          <cell r="A1366">
            <v>93966</v>
          </cell>
          <cell r="B1366" t="str">
            <v>EXECUÇÃO DE GRAMPO PARA SOLO GRAMPEADO COM COMPRIMENTO MAIOR QUE 10 M, DIÂMETRO DE 7 CM, PERFURAÇÃO COM EQUIPAMENTO MANUAL E ARMADURA COM DIÂMETRO DE 16 MM. AF_05/2016</v>
          </cell>
          <cell r="C1366" t="str">
            <v>M</v>
          </cell>
          <cell r="D1366">
            <v>94.91</v>
          </cell>
        </row>
        <row r="1367">
          <cell r="A1367">
            <v>93967</v>
          </cell>
          <cell r="B1367" t="str">
            <v>EXECUÇÃO DE GRAMPO PARA SOLO GRAMPEADO COM COMPRIMENTO MENOR OU IGUAL A 4 M, DIÂMETRO DE 7 CM, PERFURAÇÃO COM EQUIPAMENTO MANUAL E ARMADURA COM DIÂMETRO DE 20 MM. AF_05/2016</v>
          </cell>
          <cell r="C1367" t="str">
            <v>M</v>
          </cell>
          <cell r="D1367">
            <v>120.8</v>
          </cell>
        </row>
        <row r="1368">
          <cell r="A1368">
            <v>93968</v>
          </cell>
          <cell r="B1368" t="str">
            <v>EXECUÇÃO DE GRAMPO PARA SOLO GRAMPEADO COM COMPRIMENTO MAIOR QUE 4 E MENOR OU IGUAL A 6 M, DIÂMETRO DE 7 CM, PERFURAÇÃO COM EQUIPAMENTO MANUAL E ARMADURA COM DIÂMETRO DE 20 MM. AF_05/2016</v>
          </cell>
          <cell r="C1368" t="str">
            <v>M</v>
          </cell>
          <cell r="D1368">
            <v>111.39</v>
          </cell>
        </row>
        <row r="1369">
          <cell r="A1369">
            <v>93969</v>
          </cell>
          <cell r="B1369" t="str">
            <v>EXECUÇÃO DE GRAMPO PARA SOLO GRAMPEADO COM COMPRIMENTO MAIOR QUE 6 M E MENOR OU IGUAL A 8 M, DIÂMETRO DE 7 CM, PERFURAÇÃO COM EQUIPAMENTO MANUAL E ARMADURA COM DIÂMETRO DE 20 MM. AF_05/2016</v>
          </cell>
          <cell r="C1369" t="str">
            <v>M</v>
          </cell>
          <cell r="D1369">
            <v>105.85</v>
          </cell>
        </row>
        <row r="1370">
          <cell r="A1370">
            <v>93970</v>
          </cell>
          <cell r="B1370" t="str">
            <v>EXECUÇÃO DE GRAMPO PARA SOLO GRAMPEADO COM COMPRIMENTO MAIOR QUE 8 MENOR OU IGUAL A 10 M, DIÂMETRO DE 7 CM, PERFURAÇÃO COM EQUIPAMENTO MANUAL E ARMADURA COM DIÂMETRO DE 20 MM. AF_05/2016</v>
          </cell>
          <cell r="C1370" t="str">
            <v>M</v>
          </cell>
          <cell r="D1370">
            <v>101.99</v>
          </cell>
        </row>
        <row r="1371">
          <cell r="A1371">
            <v>93971</v>
          </cell>
          <cell r="B1371" t="str">
            <v>EXECUÇÃO DE GRAMPO PARA SOLO GRAMPEADO COM COMPRIMENTO MAIOR QUE 10 M, DIÂMETRO DE 7 CM, PERFURAÇÃO COM EQUIPAMENTO MANUAL E ARMADURA COM DIÂMETRO DE 20 MM. AF_05/2016</v>
          </cell>
          <cell r="C1371" t="str">
            <v>M</v>
          </cell>
          <cell r="D1371">
            <v>95.06</v>
          </cell>
        </row>
        <row r="1372">
          <cell r="A1372">
            <v>83684</v>
          </cell>
          <cell r="B1372" t="str">
            <v>CALHA TRAPEZOIDAL 90X30 CM, COM ESPESSURA DE 7 CM (VOLUME DE CONCRETO = 0,064 M3/M)</v>
          </cell>
          <cell r="C1372" t="str">
            <v>M</v>
          </cell>
          <cell r="D1372">
            <v>29.73</v>
          </cell>
        </row>
        <row r="1373">
          <cell r="A1373">
            <v>83685</v>
          </cell>
          <cell r="B1373" t="str">
            <v>CALHA TRAPEZOIDAL 140X35 CM, COM ESPESSURA DE 7 CM (VOLUME DE CONCRETO = 1,109M3/M)</v>
          </cell>
          <cell r="C1373" t="str">
            <v>M</v>
          </cell>
          <cell r="D1373">
            <v>52.73</v>
          </cell>
        </row>
        <row r="1374">
          <cell r="A1374">
            <v>83686</v>
          </cell>
          <cell r="B1374" t="str">
            <v>CALHA TRIANGULAR 100X30 CM, COM ESPESSURA DE 7 CM (VOLUME DE CONCRETO = 0,075M3/M)</v>
          </cell>
          <cell r="C1374" t="str">
            <v>M</v>
          </cell>
          <cell r="D1374">
            <v>31.29</v>
          </cell>
        </row>
        <row r="1375">
          <cell r="A1375">
            <v>83687</v>
          </cell>
          <cell r="B1375" t="str">
            <v>CALHA TRIANGULAR 70X20 CM, COM ESPESSURA DE 7 CM (VOLUME DE CONCRETO = 0,053 M3/M)</v>
          </cell>
          <cell r="C1375" t="str">
            <v>M</v>
          </cell>
          <cell r="D1375">
            <v>24.99</v>
          </cell>
        </row>
        <row r="1376">
          <cell r="A1376">
            <v>83688</v>
          </cell>
          <cell r="B1376" t="str">
            <v>CANALETA EM ALVENARIA COM TIJOLO DE 1/2 VEZ, DIMENSOES 30X15CM (LXA), COM IMPERMEABILIZANTE NA ARGAMASSA</v>
          </cell>
          <cell r="C1376" t="str">
            <v>M</v>
          </cell>
          <cell r="D1376">
            <v>241.02</v>
          </cell>
        </row>
        <row r="1377">
          <cell r="A1377">
            <v>83689</v>
          </cell>
          <cell r="B1377" t="str">
            <v>CALHA EM MEIO TUBO DE CONCRETO SIMPLES, COM D = 30 CM</v>
          </cell>
          <cell r="C1377" t="str">
            <v>M</v>
          </cell>
          <cell r="D1377">
            <v>40</v>
          </cell>
        </row>
        <row r="1378">
          <cell r="A1378">
            <v>83690</v>
          </cell>
          <cell r="B1378" t="str">
            <v>DISSIPADOR DE ENERGIA EM PEDRA ARGAMASSADA ESPESSURA 6CM INCL MATERIAIS E COLOCACAO MEDIDO P/ VOLUME DE PEDRA ARGAMASSADA</v>
          </cell>
          <cell r="C1378" t="str">
            <v>M3</v>
          </cell>
          <cell r="D1378">
            <v>542.77</v>
          </cell>
        </row>
        <row r="1379">
          <cell r="A1379">
            <v>84042</v>
          </cell>
          <cell r="B1379" t="str">
            <v>CALHA DE CONCRETO, 40X15 CM ESPESSURA DE 8 CM, PREPARADO EM BETONEIRA E CIMENTADO LISO EXECUTADO COM ARGAMASSA TRACO 1:4 (CIMENTO E AREIA MEDIA NAO PENEIRADA), PREPARO MANUAL</v>
          </cell>
          <cell r="C1379" t="str">
            <v>M</v>
          </cell>
          <cell r="D1379">
            <v>167.79</v>
          </cell>
        </row>
        <row r="1380">
          <cell r="A1380">
            <v>84043</v>
          </cell>
          <cell r="B1380" t="str">
            <v>CALHA DE CONCRETO, 30X15 CM, ESPESSURA 8 CM PREPARADA EM BETONEIRA COM CIMENTADO LISO EXECUTADO COM ARGAMASSA TRACO 1:4 (CIMENTO E AREIA MEDIA NAO PENEIRADA), PREPARO MANUAL</v>
          </cell>
          <cell r="C1380" t="str">
            <v>M</v>
          </cell>
          <cell r="D1380">
            <v>151.79</v>
          </cell>
        </row>
        <row r="1381">
          <cell r="A1381" t="str">
            <v>73799/1</v>
          </cell>
          <cell r="B1381" t="str">
            <v>GRELHA EM FERRO FUNDIDO SIMPLES COM REQUADRO, CARGA MÁXIMA 12,5 T,  300 X 1000 MM, E = 15 MM, FORNECIDA E ASSENTADA COM ARGAMASSA 1:4 CIMENTO:AREIA.</v>
          </cell>
          <cell r="C1381" t="str">
            <v>UN</v>
          </cell>
          <cell r="D1381">
            <v>282.39999999999998</v>
          </cell>
        </row>
        <row r="1382">
          <cell r="A1382" t="str">
            <v>73856/1</v>
          </cell>
          <cell r="B1382" t="str">
            <v>BOCA P/BUEIRO SIMPLES TUBULAR D=0,40M EM CONCRETO CICLOPICO, INCLINDO FORMAS, ESCAVACAO, REATERRO E MATERIAIS, EXCLUINDO MATERIAL REATERRO JAZIDA E TRANSPORTE</v>
          </cell>
          <cell r="C1382" t="str">
            <v>UN</v>
          </cell>
          <cell r="D1382">
            <v>635.04999999999995</v>
          </cell>
        </row>
        <row r="1383">
          <cell r="A1383" t="str">
            <v>73856/2</v>
          </cell>
          <cell r="B1383" t="str">
            <v>BOCA PARA BUEIRO SIMPLES TUBULAR, DIAMETRO =0,60M, EM CONCRETO CICLOPICO, INCLUINDO FORMAS, ESCAVACAO, REATERRO E MATERIAIS, EXCLUINDO MATERIAL REATERRO JAZIDA E TRANSPORTE.</v>
          </cell>
          <cell r="C1383" t="str">
            <v>UN</v>
          </cell>
          <cell r="D1383">
            <v>1043.08</v>
          </cell>
        </row>
        <row r="1384">
          <cell r="A1384" t="str">
            <v>73856/3</v>
          </cell>
          <cell r="B1384" t="str">
            <v>BOCA PARA BUEIRO SIMPLES TUBULAR, DIAMETRO =0,80M, EM CONCRETO CICLOPICO, INCLUINDO FORMAS, ESCAVACAO, REATERRO E MATERIAIS, EXCLUINDO MATERIAL REATERRO JAZIDA E TRANSPORTE.</v>
          </cell>
          <cell r="C1384" t="str">
            <v>UN</v>
          </cell>
          <cell r="D1384">
            <v>1565.88</v>
          </cell>
        </row>
        <row r="1385">
          <cell r="A1385" t="str">
            <v>73856/4</v>
          </cell>
          <cell r="B1385" t="str">
            <v>BOCA PARA BUEIRO SIMPLES TUBULAR, DIAMETRO =1,00M, EM CONCRETO CICLOPICO, INCLUINDO FORMAS, ESCAVACAO, REATERRO E MATERIAIS, EXCLUINDO MATERIAL REATERRO JAZIDA E TRANSPORTE.</v>
          </cell>
          <cell r="C1385" t="str">
            <v>UN</v>
          </cell>
          <cell r="D1385">
            <v>2211.25</v>
          </cell>
        </row>
        <row r="1386">
          <cell r="A1386" t="str">
            <v>73856/5</v>
          </cell>
          <cell r="B1386" t="str">
            <v>BOCA PARA BUEIRO SIMPLES TUBULAR, DIAMETRO =1,20M, EM CONCRETO CICLOPICO, INCLUINDO FORMAS, ESCAVACAO, REATERRO E MATERIAIS, EXCLUINDO MATERIAL REATERRO JAZIDA E TRANSPORTE.</v>
          </cell>
          <cell r="C1386" t="str">
            <v>UN</v>
          </cell>
          <cell r="D1386">
            <v>2985.37</v>
          </cell>
        </row>
        <row r="1387">
          <cell r="A1387" t="str">
            <v>73856/6</v>
          </cell>
          <cell r="B1387" t="str">
            <v>BOCA PARA BUEIRO DUPLO TUBULAR, DIAMETRO =0,40M, EM CONCRETO CICLOPICO, INCLUINDO FORMAS, ESCAVACAO, REATERRO E MATERIAIS, EXCLUINDO MATERIAL REATERRO JAZIDA E TRANSPORTE.</v>
          </cell>
          <cell r="C1387" t="str">
            <v>UN</v>
          </cell>
          <cell r="D1387">
            <v>897.38</v>
          </cell>
        </row>
        <row r="1388">
          <cell r="A1388" t="str">
            <v>73856/7</v>
          </cell>
          <cell r="B1388" t="str">
            <v>BOCA PARA BUEIRO DUPLO TUBULAR, DIAMETRO =0,60M, EM CONCRETO CICLOPICO, INCLUINDO FORMAS, ESCAVACAO, REATERRO E MATERIAIS, EXCLUINDO MATERIAL REATERRO JAZIDA E TRANSPORTE.</v>
          </cell>
          <cell r="C1388" t="str">
            <v>UN</v>
          </cell>
          <cell r="D1388">
            <v>1482.33</v>
          </cell>
        </row>
        <row r="1389">
          <cell r="A1389" t="str">
            <v>73856/8</v>
          </cell>
          <cell r="B1389" t="str">
            <v>BOCA PARA BUEIRO DUPLO TUBULAR, DIAMETRO =0,80M, EM CONCRETO CICLOPICO, INCLUINDO FORMAS, ESCAVACAO, REATERRO E MATERIAIS, EXCLUINDO MATERIAL REATERRO JAZIDA E TRANSPORTE.</v>
          </cell>
          <cell r="C1389" t="str">
            <v>UN</v>
          </cell>
          <cell r="D1389">
            <v>2228.79</v>
          </cell>
        </row>
        <row r="1390">
          <cell r="A1390" t="str">
            <v>73856/9</v>
          </cell>
          <cell r="B1390" t="str">
            <v>BOCA PARA BUEIRO DUPLO TUBULAR, DIAMETRO =1,00M, EM CONCRETO CICLOPICO, INCLUINDO FORMAS, ESCAVACAO, REATERRO E MATERIAIS, EXCLUINDO MATERIAL REATERRO JAZIDA E TRANSPORTE.</v>
          </cell>
          <cell r="C1390" t="str">
            <v>UN</v>
          </cell>
          <cell r="D1390">
            <v>2757.16</v>
          </cell>
        </row>
        <row r="1391">
          <cell r="A1391" t="str">
            <v>73856/10</v>
          </cell>
          <cell r="B1391" t="str">
            <v>BOCA PARA BUEIRO DUPLOTUBULAR, DIAMETRO =1,20M, EM CONCRETO CICLOPICO, INCLUINDO FORMAS, ESCAVACAO, REATERRO E MATERIAIS, EXCLUINDO MATERIAL REATERRO JAZIDA E TRANSPORTE.</v>
          </cell>
          <cell r="C1391" t="str">
            <v>UN</v>
          </cell>
          <cell r="D1391">
            <v>4240.42</v>
          </cell>
        </row>
        <row r="1392">
          <cell r="A1392" t="str">
            <v>73856/11</v>
          </cell>
          <cell r="B1392" t="str">
            <v>BOCA PARA BUEIRO TRIPLO TUBULAR, DIAMETRO =0,40M, EM CONCRETO CICLOPICO, INCLUINDO FORMAS, ESCAVACAO, REATERRO E MATERIAIS, EXCLUINDO MATERIAL REATERRO JAZIDA E TRANSPORTE.</v>
          </cell>
          <cell r="C1392" t="str">
            <v>UN</v>
          </cell>
          <cell r="D1392">
            <v>1159.2</v>
          </cell>
        </row>
        <row r="1393">
          <cell r="A1393" t="str">
            <v>73856/12</v>
          </cell>
          <cell r="B1393" t="str">
            <v>BOCA PARA BUEIRO TRIPLO TUBULAR, DIAMETRO =0,60M, EM CONCRETO CICLOPICO, INCLUINDO FORMAS, ESCAVACAO, REATERRO E MATERIAIS, EXCLUINDO MATERIAL REATERRO JAZIDA E TRANSPORTE.</v>
          </cell>
          <cell r="C1393" t="str">
            <v>UN</v>
          </cell>
          <cell r="D1393">
            <v>1921.01</v>
          </cell>
        </row>
        <row r="1394">
          <cell r="A1394" t="str">
            <v>73856/13</v>
          </cell>
          <cell r="B1394" t="str">
            <v>BOCA PARA BUEIRO TRIPLO TUBULAR, DIAMETRO =0,80M, EM CONCRETO CICLOPICO, INCLUINDO FORMAS, ESCAVACAO, REATERRO E MATERIAIS, EXCLUINDO MATERIAL REATERRO JAZIDA E TRANSPORTE.</v>
          </cell>
          <cell r="C1394" t="str">
            <v>UN</v>
          </cell>
          <cell r="D1394">
            <v>2891.25</v>
          </cell>
        </row>
        <row r="1395">
          <cell r="A1395" t="str">
            <v>73856/14</v>
          </cell>
          <cell r="B1395" t="str">
            <v>BOCA PARA BUEIRO TRIPLO TUBULAR, DIAMETRO =1,00M, EM CONCRETO CICLOPICO, INCLUINDO FORMAS, ESCAVACAO, REATERRO E MATERIAIS, EXCLUINDO MATERIAL REATERRO JAZIDA E TRANSPORTE.</v>
          </cell>
          <cell r="C1395" t="str">
            <v>UN</v>
          </cell>
          <cell r="D1395">
            <v>4079.64</v>
          </cell>
        </row>
        <row r="1396">
          <cell r="A1396" t="str">
            <v>73856/15</v>
          </cell>
          <cell r="B1396" t="str">
            <v>BOCA PARA BUEIRO TRIPLO TUBULAR, DIAMETRO =1,20M, EM CONCRETO CICLOPICO, INCLUINDO FORMAS, ESCAVACAO, REATERRO E MATERIAIS, EXCLUINDO MATERIAL REATERRO JAZIDA E TRANSPORTE.</v>
          </cell>
          <cell r="C1396" t="str">
            <v>UN</v>
          </cell>
          <cell r="D1396">
            <v>5495.59</v>
          </cell>
        </row>
        <row r="1397">
          <cell r="A1397" t="str">
            <v>73963/1</v>
          </cell>
          <cell r="B1397" t="str">
            <v>POCO DE VISITA PARA REDE DE ESG. SANIT., EM ANEIS DE CONCRETO, DIÂMETRO = 60CM, PROF=80CM, INCLUINDO DEGRAU,  EXCLUINDO TAMPAO FERRO FUNDIDO.</v>
          </cell>
          <cell r="C1397" t="str">
            <v>UN</v>
          </cell>
          <cell r="D1397">
            <v>379.17</v>
          </cell>
        </row>
        <row r="1398">
          <cell r="A1398" t="str">
            <v>73963/2</v>
          </cell>
          <cell r="B1398" t="str">
            <v>POCO DE VISITA PARA REDE DE ESG. SANIT., EM ANEIS DE CONCRETO, DIÂMETRO = 60CM, PROF = 100CM, EXCLUINDO TAMPAO FERRO FUNDIDO.</v>
          </cell>
          <cell r="C1398" t="str">
            <v>UN</v>
          </cell>
          <cell r="D1398">
            <v>399.09</v>
          </cell>
        </row>
        <row r="1399">
          <cell r="A1399" t="str">
            <v>73963/3</v>
          </cell>
          <cell r="B1399" t="str">
            <v>POCO DE VISITA PARA REDE DE ESG. SANIT., EM ANEIS DE CONCRETO, DIÂMETRO = 60CM, PROF = 60CM, INCLUINDO DEGRAU, EXCLUINDO TAMPAO FERRO FUNDIDO.</v>
          </cell>
          <cell r="C1399" t="str">
            <v>UN</v>
          </cell>
          <cell r="D1399">
            <v>363.57</v>
          </cell>
        </row>
        <row r="1400">
          <cell r="A1400" t="str">
            <v>73963/4</v>
          </cell>
          <cell r="B1400" t="str">
            <v>POCO DE VISITA PARA REDE DE ESG. SANIT., EM ANEIS DE CONCRETO, DIÂMETRO = 60CM E 110CM, PROF = 105CM, EXCLUINDO TAMPAO FERRO FUNDIDO.</v>
          </cell>
          <cell r="C1400" t="str">
            <v>UN</v>
          </cell>
          <cell r="D1400">
            <v>1119.1199999999999</v>
          </cell>
        </row>
        <row r="1401">
          <cell r="A1401" t="str">
            <v>73963/5</v>
          </cell>
          <cell r="B1401" t="str">
            <v>POCO DE VISITA PARA REDE DE ESG. SANIT., EM ANEIS DE CONCRETO, DIÂMETRO = 60CM E 110CM, PROF = 120CM, EXCLUINDO TAMPAO FERRO FUNDIDO.</v>
          </cell>
          <cell r="C1401" t="str">
            <v>UN</v>
          </cell>
          <cell r="D1401">
            <v>1186.96</v>
          </cell>
        </row>
        <row r="1402">
          <cell r="A1402" t="str">
            <v>73963/6</v>
          </cell>
          <cell r="B1402" t="str">
            <v>POCO DE VISITA PARA REDE DE ESG. SANIT., EM ANEIS DE CONCRETO, DIÂMETRO = 60CM E 110CM, PROF = 140CM, EXCLUINDO TAMPAO FERRO FUNDIDO.</v>
          </cell>
          <cell r="C1402" t="str">
            <v>UN</v>
          </cell>
          <cell r="D1402">
            <v>1263.31</v>
          </cell>
        </row>
        <row r="1403">
          <cell r="A1403" t="str">
            <v>73963/7</v>
          </cell>
          <cell r="B1403" t="str">
            <v>POCO DE VISITA PARA REDE DE ESG. SANIT., EM ANEIS DE CONCRETO, DIÂMETRO = 60CM E 110CM, PROF = 150CM, EXCLUINDO TAMPAO FERRO FUNDIDO.</v>
          </cell>
          <cell r="C1403" t="str">
            <v>UN</v>
          </cell>
          <cell r="D1403">
            <v>1329.46</v>
          </cell>
        </row>
        <row r="1404">
          <cell r="A1404" t="str">
            <v>73963/8</v>
          </cell>
          <cell r="B1404" t="str">
            <v>POCO DE VISITA PARA REDE DE ESG. SANIT., EM ANEIS DE CONCRETO, DIÂMETRO = 60CM E 110CM, PROF = 160CM, EXCLUINDO TAMPAO FERRO FUNDIDO.</v>
          </cell>
          <cell r="C1404" t="str">
            <v>UN</v>
          </cell>
          <cell r="D1404">
            <v>1337.97</v>
          </cell>
        </row>
        <row r="1405">
          <cell r="A1405" t="str">
            <v>73963/9</v>
          </cell>
          <cell r="B1405" t="str">
            <v>POCO DE VISITA PARA REDE DE ESG. SANIT., EM ANEIS DE CONCRETO, DIÂMETRO = 110CM, PROF = 170CM, EXCLUINDO TAMPAO FERRO FUNDIDO.</v>
          </cell>
          <cell r="C1405" t="str">
            <v>UN</v>
          </cell>
          <cell r="D1405">
            <v>1396.22</v>
          </cell>
        </row>
        <row r="1406">
          <cell r="A1406" t="str">
            <v>73963/10</v>
          </cell>
          <cell r="B1406" t="str">
            <v>POCO DE VISITA PARA REDE DE ESG. SANIT., EM ANEIS DE CONCRETO, DIÂMETRO = 60CM E 110CM, PROF = 200CM, EXCLUINDO TAMPAO FERRO FUNDIDO.</v>
          </cell>
          <cell r="C1406" t="str">
            <v>UN</v>
          </cell>
          <cell r="D1406">
            <v>1503.94</v>
          </cell>
        </row>
        <row r="1407">
          <cell r="A1407" t="str">
            <v>73963/11</v>
          </cell>
          <cell r="B1407" t="str">
            <v>POCO DE VISITA PARA REDE DE ESG. SANIT., EM ANEIS DE CONCRETO, DIÂMETRO = 60CM E 110CM, PROF = 230CM, EXCLUINDO TAMPAO FERRO FUNDIDO.</v>
          </cell>
          <cell r="C1407" t="str">
            <v>UN</v>
          </cell>
          <cell r="D1407">
            <v>1571.6</v>
          </cell>
        </row>
        <row r="1408">
          <cell r="A1408" t="str">
            <v>73963/12</v>
          </cell>
          <cell r="B1408" t="str">
            <v>POCO DE VISITA PARA REDE DE ESG. SANIT., EM ANEIS DE CONCRETO, DIÂMETRO = 60CM E 110CM, PROF = 260CM, EXCLUINDO TAMPAO FERRO FUNDIDO.</v>
          </cell>
          <cell r="C1408" t="str">
            <v>UN</v>
          </cell>
          <cell r="D1408">
            <v>1737.91</v>
          </cell>
        </row>
        <row r="1409">
          <cell r="A1409" t="str">
            <v>73963/13</v>
          </cell>
          <cell r="B1409" t="str">
            <v>POCO DE VISITA PARA REDE DE ESG. SANIT., EM ANEIS DE CONCRETO, DIÂMETRO = 60CM E 110CM, PROF = 290CM, EXCLUINDO TAMPAO FERRO FUNDIDO.</v>
          </cell>
          <cell r="C1409" t="str">
            <v>UN</v>
          </cell>
          <cell r="D1409">
            <v>1869.01</v>
          </cell>
        </row>
        <row r="1410">
          <cell r="A1410" t="str">
            <v>73963/14</v>
          </cell>
          <cell r="B1410" t="str">
            <v>POCO DE VISITA PARA REDE DE ESG. SANIT., EM ANEIS DE CONCRETO, DIÂMETRO = 60CM E 110CM, PROF = 320CM, EXCLUINDO TAMPAO FERRO FUNDIDO.</v>
          </cell>
          <cell r="C1410" t="str">
            <v>UN</v>
          </cell>
          <cell r="D1410">
            <v>1965.65</v>
          </cell>
        </row>
        <row r="1411">
          <cell r="A1411" t="str">
            <v>73963/15</v>
          </cell>
          <cell r="B1411" t="str">
            <v>POCO DE VISITA PARA REDE DE ESG. SANIT., EM ANEIS DE CONCRETO, DIÂMETRO = 60CM E 110CM, PROF = 350CM, EXCLUINDO TAMPAO FERRO FUNDIDO.</v>
          </cell>
          <cell r="C1411" t="str">
            <v>UN</v>
          </cell>
          <cell r="D1411">
            <v>2118.59</v>
          </cell>
        </row>
        <row r="1412">
          <cell r="A1412" t="str">
            <v>73963/16</v>
          </cell>
          <cell r="B1412" t="str">
            <v>POCO DE VISITA PARA REDE DE ESG. SANIT., EM ANEIS DE CONCRETO, DIÂMETRO = 60CM E 110CM, PROF = 380CM, EXCLUINDO TAMPAO FERRO FUNDIDO.</v>
          </cell>
          <cell r="C1412" t="str">
            <v>UN</v>
          </cell>
          <cell r="D1412">
            <v>2228.13</v>
          </cell>
        </row>
        <row r="1413">
          <cell r="A1413" t="str">
            <v>73963/17</v>
          </cell>
          <cell r="B1413" t="str">
            <v>POCO DE VISITA PARA REDE DE ESG. SANIT., EM ANEIS DE CONCRETO, DIÂMETRO = 60CM E 110CM, PROF = 410CM, EXCLUINDO TAMPAO FERRO FUNDIDO.</v>
          </cell>
          <cell r="C1413" t="str">
            <v>UN</v>
          </cell>
          <cell r="D1413">
            <v>2372.36</v>
          </cell>
        </row>
        <row r="1414">
          <cell r="A1414" t="str">
            <v>73963/18</v>
          </cell>
          <cell r="B1414" t="str">
            <v>POCO DE VISITA PARA REDE DE ESG. SANIT., EM ANEIS DE CONCRETO, DIÂMETRO = 60CM E 110CM, PROF = 440CM, EXCLUINDO TAMPAO FERRO FUNDIDO.</v>
          </cell>
          <cell r="C1414" t="str">
            <v>UN</v>
          </cell>
          <cell r="D1414">
            <v>2503.1</v>
          </cell>
        </row>
        <row r="1415">
          <cell r="A1415" t="str">
            <v>73963/19</v>
          </cell>
          <cell r="B1415" t="str">
            <v>POCO DE VISITA PARA REDE DE ESG. SANIT., EM ANEIS DE CONCRETO, DIÂMETRO = 60CM E 110CM, PROF = 470CM, EXCLUINDO TAMPAO FERRO FUNDIDO.</v>
          </cell>
          <cell r="C1415" t="str">
            <v>UN</v>
          </cell>
          <cell r="D1415">
            <v>2634.75</v>
          </cell>
        </row>
        <row r="1416">
          <cell r="A1416" t="str">
            <v>73963/20</v>
          </cell>
          <cell r="B1416" t="str">
            <v>POCO DE VISITA PARA REDE DE ESG. SANIT., EM ANEIS DE CONCRETO, DIÂMETRO = 60CM E 110CM, PROF = 500CM, EXCLUINDO TAMPAO FERRO FUNDIDO.</v>
          </cell>
          <cell r="C1416" t="str">
            <v>UN</v>
          </cell>
          <cell r="D1416">
            <v>2765.48</v>
          </cell>
        </row>
        <row r="1417">
          <cell r="A1417" t="str">
            <v>73963/21</v>
          </cell>
          <cell r="B1417" t="str">
            <v>POCO DE VISITA PARA REDE DE ESG. SANIT., EM ANEIS DE CONCRETO, DIÂMETRO = 60CM E 110CM, PROF = 530CM, EXCLUINDO TAMPAO FERRO FUNDIDO.</v>
          </cell>
          <cell r="C1417" t="str">
            <v>UN</v>
          </cell>
          <cell r="D1417">
            <v>2907.35</v>
          </cell>
        </row>
        <row r="1418">
          <cell r="A1418" t="str">
            <v>73963/22</v>
          </cell>
          <cell r="B1418" t="str">
            <v>POCO DE VISITA PARA REDE DE ESG. SANIT., EM ANEIS DE CONCRETO, DIÂMETRO = 60CM E 110CM, PROF = 560CM, EXCLUINDO TAMPAO FERRO FUNDIDO.</v>
          </cell>
          <cell r="C1418" t="str">
            <v>UN</v>
          </cell>
          <cell r="D1418">
            <v>3038.08</v>
          </cell>
        </row>
        <row r="1419">
          <cell r="A1419" t="str">
            <v>73963/23</v>
          </cell>
          <cell r="B1419" t="str">
            <v>POCO DE VISITA PARA REDE DE ESG. SANIT., EM ANEIS DE CONCRETO, DIÂMETRO = 60CM E 110CM, PROF = 590CM, EXCLUINDO TAMPAO FERRO FUNDIDO.</v>
          </cell>
          <cell r="C1419" t="str">
            <v>UN</v>
          </cell>
          <cell r="D1419">
            <v>3168.81</v>
          </cell>
        </row>
        <row r="1420">
          <cell r="A1420" t="str">
            <v>73963/24</v>
          </cell>
          <cell r="B1420" t="str">
            <v>POCO DE VISITA PARA REDE DE ESG. SANIT., EM ANEIS DE CONCRETO, DIÂMETRO = 60CM E 110CM, PROF = 690CM, EXCLUINDO TAMPAO FERRO FUNDIDO.</v>
          </cell>
          <cell r="C1420" t="str">
            <v>UN</v>
          </cell>
          <cell r="D1420">
            <v>3462.98</v>
          </cell>
        </row>
        <row r="1421">
          <cell r="A1421" t="str">
            <v>73963/25</v>
          </cell>
          <cell r="B1421" t="str">
            <v>POCO DE VISITA PARA REDE DE ESG. SANIT., EM ANEIS DE CONCRETO, DIÂMETRO = 60CM E 110CM, PROF = 650CM, EXCLUINDO TAMPAO FERRO FUNDIDO.</v>
          </cell>
          <cell r="C1421" t="str">
            <v>UN</v>
          </cell>
          <cell r="D1421">
            <v>3431.55</v>
          </cell>
        </row>
        <row r="1422">
          <cell r="A1422" t="str">
            <v>73963/26</v>
          </cell>
          <cell r="B1422" t="str">
            <v>POCO DE VISITA PARA REDE DE ESG. SANIT., EM ANEIS DE CONCRETO, DIÂMETRO = 60CM E 110CM, PROF = 680CM, EXCLUINDO TAMPAO FERRO FUNDIDO.</v>
          </cell>
          <cell r="C1422" t="str">
            <v>UN</v>
          </cell>
          <cell r="D1422">
            <v>3563.2</v>
          </cell>
        </row>
        <row r="1423">
          <cell r="A1423" t="str">
            <v>73963/27</v>
          </cell>
          <cell r="B1423" t="str">
            <v>POCO DE VISITA PARA REDE DE ESG. SANIT., EM ANEIS DE CONCRETO, DIÂMETRO = 60CM E 110CM, PROF = 710CM, EXCLUINDO TAMPAO FERRO FUNDIDO.</v>
          </cell>
          <cell r="C1423" t="str">
            <v>UN</v>
          </cell>
          <cell r="D1423">
            <v>3693.94</v>
          </cell>
        </row>
        <row r="1424">
          <cell r="A1424" t="str">
            <v>73963/28</v>
          </cell>
          <cell r="B1424" t="str">
            <v>POCO VISITA ESG SANIT ANEL CONC PRE-MOLD PROF=1,20M C/ TAMPAO FOFO ARTICULADO, CLASSE B125 CARGA MAX 12,5 T, REDONDO TAMPA 600 MM, REDE PLUVIAL /ESGOTO / REJUNTAMENTO ANEIS / REVEST LISO CALHA INTERNA C/ARG CIM/AREIA 1:4. BASE/BANQUETA EM CONCR FCK=10MPA</v>
          </cell>
          <cell r="C1424" t="str">
            <v>UN</v>
          </cell>
          <cell r="D1424">
            <v>1354.32</v>
          </cell>
        </row>
        <row r="1425">
          <cell r="A1425" t="str">
            <v>73963/29</v>
          </cell>
          <cell r="B1425" t="str">
            <v>POCO VISITA ESG SANIT ANEL CONC PRE-MOLD PROF=1,40M C/ TAMPAO FOFO ARTICULADO, CLASSE B125 CARGA MAX 12,5 T, REDONDO TAMPA 600 MM, REDE PLUVIAL/ESGOTO / REJUNTAMENTO ANEIS / REVEST LISO CALHA INTERNA C/ARG CIM/AREIA 1:4. BASE/BANQUETA EM CONCR FCK=10MPA</v>
          </cell>
          <cell r="C1425" t="str">
            <v>UN</v>
          </cell>
          <cell r="D1425">
            <v>1415.59</v>
          </cell>
        </row>
        <row r="1426">
          <cell r="A1426" t="str">
            <v>73963/30</v>
          </cell>
          <cell r="B1426" t="str">
            <v>POCO VISITA ESG SANIT ANEL CONC PRE-MOLD PROF=1,50M C/ TAMPAO FOFO ARTICULADO, CLASSE B125 CARGA MAX 12,5 T, REDONDO TAMPA 600 MM, REDE PLUVIAL/ESGOTO / REJUNTAMENTO ANEIS / REVEST LISO CALHA INTERNA C/ARG CIM/AREIA 1:4. BASE/BANQUETA EM CONCRFCK=10MPA</v>
          </cell>
          <cell r="C1426" t="str">
            <v>UN</v>
          </cell>
          <cell r="D1426">
            <v>1535.64</v>
          </cell>
        </row>
        <row r="1427">
          <cell r="A1427" t="str">
            <v>73963/31</v>
          </cell>
          <cell r="B1427" t="str">
            <v>POCO VISITA ESG SANIT ANEL CONC PRE-MOLD PROF=1,60M C/ TAMPAO FOFO ARTICULADO, CLASSE B125 CARGA MAX 12,5 T, REDONDO TAMPA 600 MM, REDE PLUVIAL / REJUNTAMENTO ANEIS / REVEST LISO CALHA INTERNA C/ARG CIM/AREIA 1:4. BASE/BANQUETA EM CONCR FCK=10MPA</v>
          </cell>
          <cell r="C1427" t="str">
            <v>UN</v>
          </cell>
          <cell r="D1427">
            <v>1545.63</v>
          </cell>
        </row>
        <row r="1428">
          <cell r="A1428" t="str">
            <v>73963/32</v>
          </cell>
          <cell r="B1428" t="str">
            <v>POCO VISITA ESG SANIT ANEL CONC PRE-MOLD PROF=1,70M C/ TAMPAO FOFO ARTICULADO, CLASSE B125 CARGA MAX 12,5 T, REDONDO TAMPA 600 MM, REDE PLUVIAL/ESGOTO /  REJUNTAMENTO ANEIS / REVEST LISO CALHA INTERNA C/ARG CIM/AREIA 1:4. BASE/BANQUETA EM CONCR FCK=10MPA</v>
          </cell>
          <cell r="C1428" t="str">
            <v>UN</v>
          </cell>
          <cell r="D1428">
            <v>1558.14</v>
          </cell>
        </row>
        <row r="1429">
          <cell r="A1429" t="str">
            <v>73963/33</v>
          </cell>
          <cell r="B1429" t="str">
            <v>POCO VISITA ESG SANIT ANEL CONC PRE-MOLD PROF=2,00M C/ TAMPAO FOFO ARTICULADO, CLASSE B125 CARGA MAX 12,5 T, REDONDO TAMPA 600 MM, REDE PLUVIAL/ESGOTO / REJUNTAMENTO ANEIS / REVEST LISO CALHA INTERNA C/ARG CIM/AREIA 1:4. BASE/BANQUETA EM CONCR FCK=10MPA</v>
          </cell>
          <cell r="C1429" t="str">
            <v>UN</v>
          </cell>
          <cell r="D1429">
            <v>1690.82</v>
          </cell>
        </row>
        <row r="1430">
          <cell r="A1430" t="str">
            <v>73963/34</v>
          </cell>
          <cell r="B1430" t="str">
            <v>POCO VISITA ESG SANIT ANEL CONC PRE MOLD PROF=2,30M C/ TAMPAO FOFO ARTICULADO, CLASSE B125 CARGA MAX 12,5 T, REDONDO TAMPA 600 MM, REDE PLUVIAL/ESGOTO / REJUNTAMENTO ANEIS / REVEST LISO CALHA INTERNA C/ARG CIM/AREIA 1:4. BASE/BANQUETA EM CONCRFCK=10MPA</v>
          </cell>
          <cell r="C1430" t="str">
            <v>UN</v>
          </cell>
          <cell r="D1430">
            <v>1771.04</v>
          </cell>
        </row>
        <row r="1431">
          <cell r="A1431" t="str">
            <v>73963/35</v>
          </cell>
          <cell r="B1431" t="str">
            <v>POCO VISITA ESG SANIT ANEL CONC PRE-MOLD PROF=2,60M C/ TAMPAO FOFO SIMPLES COM BASE, CLASSE B125 CARGA MAX 12,5 T, REDONDO TAMPA 600 MM, REDE PLUVIAL/ESGOTO / REJUNTAMENTO ANEIS / REVEST LISO CALHA INTERNA C/ARG CIM/AREIA 1:4. BASE/BANQUETAEM CONCR FCK=10MPA</v>
          </cell>
          <cell r="C1431" t="str">
            <v>UN</v>
          </cell>
          <cell r="D1431">
            <v>1903.72</v>
          </cell>
        </row>
        <row r="1432">
          <cell r="A1432" t="str">
            <v>73963/36</v>
          </cell>
          <cell r="B1432" t="str">
            <v>POCO VISITA ESG SANIT ANEL CONC PRE-MOLD PROF=2,90M C/ TAMPAO FOFO ARTICULADO, CLASSE B125 CARGA MAX 12,5 T, REDONDO TAMPA 600 MM, REDE PLUVIAL / REJUNTAMENTO ANEIS / REVEST LISO CALHA INTERNA C/ARG CIM/AREIA 1:4. BASE/BANQUETA EM CONCR FCK=10MPA</v>
          </cell>
          <cell r="C1432" t="str">
            <v>UN</v>
          </cell>
          <cell r="D1432">
            <v>2036.4</v>
          </cell>
        </row>
        <row r="1433">
          <cell r="A1433" t="str">
            <v>73963/37</v>
          </cell>
          <cell r="B1433" t="str">
            <v>POCO VISITA ESG SANIT ANEL CONC PRE-MOLD PROF=3,20M C/ TAMPAO FOFO ARTICULADO, CLASSE B125 CARGA MAX 12,5 T, REDONDO TAMPA 600 MM, REDE PLUVIAL /  REJUNTAMENTOANEIS / REVEST LISO CALHA INTERNA C/ARG CIM/AREIA 1:4. BASE / BANQUETA EM CONCR FCK=10MPA</v>
          </cell>
          <cell r="C1433" t="str">
            <v>UN</v>
          </cell>
          <cell r="D1433">
            <v>2169.09</v>
          </cell>
        </row>
        <row r="1434">
          <cell r="A1434" t="str">
            <v>73963/38</v>
          </cell>
          <cell r="B1434" t="str">
            <v>POCO VISITA ESG SANIT ANEL CONC PRE-MOLD PROF=3,50M C/ TAMPAO FOFO ARTICULADO, CLASSE B125 CARGA MAX 12,5 T, REDONDO TAMPA 600 MM, REDE PLUVIAL/ESGOTO /  REJUNTAMENTO / ANEIS / REVEST LISO CALHA INTERNA C/ARG CIM/AREIA 1:4. BASE/BANQUETA EM CONCR FCK=10MPA</v>
          </cell>
          <cell r="C1434" t="str">
            <v>UN</v>
          </cell>
          <cell r="D1434">
            <v>2302.6</v>
          </cell>
        </row>
        <row r="1435">
          <cell r="A1435" t="str">
            <v>73963/39</v>
          </cell>
          <cell r="B1435" t="str">
            <v>POCO VISITA ESG SANIT ANEL CONC PRE-MOLD PROF=3,80M C/ TAMPAO FOFO ARTICULADO, CLASSE B125 CARGA MAX 12,5 T, REDONDO TAMPA 600 MM, REDE PLUVIAL / REJUNTAMENTO ANEIS / REVEST LISO CALHA INTERNA C/ARG CIM/AREIA 1:4. BASE/BANQUETA EM CONCR FCK=10MPA</v>
          </cell>
          <cell r="C1435" t="str">
            <v>UN</v>
          </cell>
          <cell r="D1435">
            <v>2435.83</v>
          </cell>
        </row>
        <row r="1436">
          <cell r="A1436" t="str">
            <v>73963/40</v>
          </cell>
          <cell r="B1436" t="str">
            <v>POCO VISITA ESG SANIT ANEL CONC PRE-MOLD PROF=4,10M C/ TAMPAO FOFO ARTICULADO, CLASSE B125 CARGA MAX 12,5 T, REDONDO TAMPA 600 MM, REDE PLUVIAL / REJUNTAMENTO ANEIS / REVEST LISO CALHA INTERNA C/ARG CIM/AREIA 1:4. BASE/BANQUETA EM CONCR FCK=10MPA</v>
          </cell>
          <cell r="C1436" t="str">
            <v>UN</v>
          </cell>
          <cell r="D1436">
            <v>2565.17</v>
          </cell>
        </row>
        <row r="1437">
          <cell r="A1437" t="str">
            <v>73963/41</v>
          </cell>
          <cell r="B1437" t="str">
            <v>POCO VISITA ESG SANIT ANEL CONC PRE MOLD PROF=4,40M C/ TAMPAO FOFO ARTICULADO, CLASSE B125 CARGA MAX 12,5 T, REDONDO TAMPA 600 MM, REDE PLUVIAL / REJUNTAMENTO ANEIS / REVEST LISO CALHA INTERNA C/ARG CIM/AREIA 1:4. BASE/BANQUETA EM CONCR FCK=10MPA</v>
          </cell>
          <cell r="C1437" t="str">
            <v>UN</v>
          </cell>
          <cell r="D1437">
            <v>2692.37</v>
          </cell>
        </row>
        <row r="1438">
          <cell r="A1438" t="str">
            <v>73963/42</v>
          </cell>
          <cell r="B1438" t="str">
            <v>POCO VISITA ESG SANIT ANEL CONC PRE-MOLD PROF=4,70M C/ TAMPAO FOFO ARTICULADO, CLASSE B125 CARGA MAX 12,5 T, REDONDO TAMPA 600 MM, REDE PLUVIAL/ESGOTO /  REJUNTAMENTO ANEIS / REVEST LISO CALHA INTERNA C/ARG CIM/AREIA 1:4. BASE/BANQUETA EM CONCRFCK=10MPA</v>
          </cell>
          <cell r="C1438" t="str">
            <v>UN</v>
          </cell>
          <cell r="D1438">
            <v>2834.52</v>
          </cell>
        </row>
        <row r="1439">
          <cell r="A1439" t="str">
            <v>73963/43</v>
          </cell>
          <cell r="B1439" t="str">
            <v>POCO VISITA ESG SANIT ANEL CONC PRE-MOLD PROF=5,00M C/ TAMPAO FOFO ARTICULADO, CLASSE B125 CARGA MAX 12,5 T, REDONDO TAMPA 600 MM, REDE PLUVIAL / ESGOTO / REJUNTAMENTO ANEIS/ REVEST LISO CALHA INTERNA C/ARG CIM/AREIA 1:4. BASE/BANQUETA EM CONCR FCK=10MPA</v>
          </cell>
          <cell r="C1439" t="str">
            <v>UN</v>
          </cell>
          <cell r="D1439">
            <v>2920.5</v>
          </cell>
        </row>
        <row r="1440">
          <cell r="A1440" t="str">
            <v>73963/44</v>
          </cell>
          <cell r="B1440" t="str">
            <v>POCO VISITA ESG SANIT ANEL CONC PRE-MOLD PROF=0,80M C/ TAMPAO FOFO ARTICULADO, CLASSE B125 CARGA MAX 12,5 T, REDONDO TAMPA 600 MM, REDE PLUVIAL/ESGOTO / DEGRAUS FF / REJUNTAMENTO ANEIS / REVEST LISO CALHA INTERNA C/ARG CIM/AREIA 1:4. BASE / BANQUETA EM CONCR FCK=10MPA</v>
          </cell>
          <cell r="C1440" t="str">
            <v>UN</v>
          </cell>
          <cell r="D1440">
            <v>637.45000000000005</v>
          </cell>
        </row>
        <row r="1441">
          <cell r="A1441" t="str">
            <v>73963/45</v>
          </cell>
          <cell r="B1441" t="str">
            <v>POCO DE VISITA PARA REDE DE ESG. SANIT., EM ANEIS DE CONCRETO, DIÂMETRO = 60CM E 110CM, PROF = 240CM, EXCLUINDO TAMPAO FERRO FUNDIDO.</v>
          </cell>
          <cell r="C1441" t="str">
            <v>UN</v>
          </cell>
          <cell r="D1441">
            <v>1660.27</v>
          </cell>
        </row>
        <row r="1442">
          <cell r="A1442" t="str">
            <v>73963/46</v>
          </cell>
          <cell r="B1442" t="str">
            <v>POCO DE VISITA PARA REDE DE ESG. SANIT., EM ANEIS DE CONCRETO, DIÂMETRO = 60CM E 110CM, PROF = 250CM, EXCLUINDO TAMPAO FERRO FUNDIDO.</v>
          </cell>
          <cell r="C1442" t="str">
            <v>UN</v>
          </cell>
          <cell r="D1442">
            <v>1682.47</v>
          </cell>
        </row>
        <row r="1443">
          <cell r="A1443" t="str">
            <v>73963/47</v>
          </cell>
          <cell r="B1443" t="str">
            <v>POCO DE VISITA PARA REDE DE ESG. SANIT., EM ANEIS DE CONCRETO, DIÂMETRO = 60CM E 110CM, PROF = 280CM, EXCLUINDO TAMPAO FERRO FUNDIDO.</v>
          </cell>
          <cell r="C1443" t="str">
            <v>UN</v>
          </cell>
          <cell r="D1443">
            <v>1825.31</v>
          </cell>
        </row>
        <row r="1444">
          <cell r="A1444" t="str">
            <v>73963/48</v>
          </cell>
          <cell r="B1444" t="str">
            <v>POCO DE VISITA PARA REDE DE ESG. SANIT., EM ANEIS DE CONCRETO, DIÂMETRO = 60CM E 110CM, PROF = 310CM, EXCLUINDO TAMPAO FERRO FUNDIDO.</v>
          </cell>
          <cell r="C1444" t="str">
            <v>UN</v>
          </cell>
          <cell r="D1444">
            <v>1933.43</v>
          </cell>
        </row>
        <row r="1445">
          <cell r="A1445" t="str">
            <v>74124/1</v>
          </cell>
          <cell r="B1445" t="str">
            <v>POCO VISITA AG PLUV:CONC ARM 1X1X1,40M COLETOR D=40 A 50CM PAREDE E=15CM BASE CONC FCK=10MPA REVEST C/ARG CIM/AREIA 1:4 INCL FORN TODOS MATERIAIS</v>
          </cell>
          <cell r="C1445" t="str">
            <v>UN</v>
          </cell>
          <cell r="D1445">
            <v>2456.1999999999998</v>
          </cell>
        </row>
        <row r="1446">
          <cell r="A1446" t="str">
            <v>74124/2</v>
          </cell>
          <cell r="B1446" t="str">
            <v>POCO VISITA AG PLUV:CONC ARM 1,10X1,10X1,40M COLETOR D=60CM PAREDE E=15CM BASE CONC FCK=10MPA REVEST C/ARG CIM/AREIA 1:4 INCL FORN TODOS MATERIAIS</v>
          </cell>
          <cell r="C1446" t="str">
            <v>UN</v>
          </cell>
          <cell r="D1446">
            <v>2817.28</v>
          </cell>
        </row>
        <row r="1447">
          <cell r="A1447" t="str">
            <v>74124/3</v>
          </cell>
          <cell r="B1447" t="str">
            <v>POCO VISITA AG PLUV:CONC ARM 1,20X1,20X1,40M COLETOR D=70CM PAREDE E=15CM BASE CONC FCK=10MPA REVEST C/ARG CIM/AREIA 1:4 INCL FORN TODOS MATERIAIS</v>
          </cell>
          <cell r="C1447" t="str">
            <v>UN</v>
          </cell>
          <cell r="D1447">
            <v>3044.8</v>
          </cell>
        </row>
        <row r="1448">
          <cell r="A1448" t="str">
            <v>74124/4</v>
          </cell>
          <cell r="B1448" t="str">
            <v>POCO VISITA AG PLUV:CONC ARM 1,30X1,30X1,40M COLETOR D=80CM PAREDE E=15CM BASE CONC FCK=10MPA REVEST C/ARG CIM/AREIA 1:4 INCL FORN TODOS MATERIAIS</v>
          </cell>
          <cell r="C1448" t="str">
            <v>UN</v>
          </cell>
          <cell r="D1448">
            <v>3480.22</v>
          </cell>
        </row>
        <row r="1449">
          <cell r="A1449" t="str">
            <v>74124/5</v>
          </cell>
          <cell r="B1449" t="str">
            <v>POCO VISITA CONCRETO ARMADO P/AG PLUV 1,40X1,40X1,50M COLETOR D=90CM  PAREDE E=15CM BASE CONCRETO FCK=10MPA REVESTIDO C/ARG CIM/AREIA 1:4 INCL FORN TODOS MATERIAIS</v>
          </cell>
          <cell r="C1449" t="str">
            <v>UN</v>
          </cell>
          <cell r="D1449">
            <v>4040.06</v>
          </cell>
        </row>
        <row r="1450">
          <cell r="A1450" t="str">
            <v>74124/6</v>
          </cell>
          <cell r="B1450" t="str">
            <v>POCO VISITA AG PLUV:CONC ARM 1,50X1,50X1,60M COLETOR D=1M PA REDE E=15CM BASE CONC FCK=10MPA REVEST C/ARG CIM/AREIA 1:4 INCL FORN TODOS MATERIAIS</v>
          </cell>
          <cell r="C1450" t="str">
            <v>UN</v>
          </cell>
          <cell r="D1450">
            <v>4508.57</v>
          </cell>
        </row>
        <row r="1451">
          <cell r="A1451" t="str">
            <v>74124/7</v>
          </cell>
          <cell r="B1451" t="str">
            <v>POCO VISITA AG PLUV:CONC ARM 1,60X1,60X1,70M COLETOR D=1,10M PAREDE E=15CM BASE CONC FCK=10MPA REVEST C/ARG CIM/AREIA 1:4 INCL FORN TODOS MATERIAIS</v>
          </cell>
          <cell r="C1451" t="str">
            <v>UN</v>
          </cell>
          <cell r="D1451">
            <v>4911.13</v>
          </cell>
        </row>
        <row r="1452">
          <cell r="A1452" t="str">
            <v>74124/8</v>
          </cell>
          <cell r="B1452" t="str">
            <v>POCO VISITA AG PLUV:CONC ARM 1,70X1,70X1,80M COLETOR D=1,20M          PAREDE E=15CM BASE CONC FCK=10MPA REVEST C/ARG CIM/AREIA 1:4          DEGRAUS FF INCL FORN TODOS MATERIAIS</v>
          </cell>
          <cell r="C1452" t="str">
            <v>UN</v>
          </cell>
          <cell r="D1452">
            <v>5261.01</v>
          </cell>
        </row>
        <row r="1453">
          <cell r="A1453" t="str">
            <v>74162/1</v>
          </cell>
          <cell r="B1453" t="str">
            <v>CAIXA DE CONCRETO, ALTURA = 1,00 METRO, DIAMETRO REGISTRO &lt; 150 MM</v>
          </cell>
          <cell r="C1453" t="str">
            <v>UN</v>
          </cell>
          <cell r="D1453">
            <v>127.39</v>
          </cell>
        </row>
        <row r="1454">
          <cell r="A1454" t="str">
            <v>74206/1</v>
          </cell>
          <cell r="B1454" t="str">
            <v>CAIXA COLETORA, 1,20X1,20X1,50M, COM FUNDO E TAMPA DE CONCRETO E PAREDES EM ALVENARIA</v>
          </cell>
          <cell r="C1454" t="str">
            <v>UN</v>
          </cell>
          <cell r="D1454">
            <v>1414.22</v>
          </cell>
        </row>
        <row r="1455">
          <cell r="A1455" t="str">
            <v>74206/2</v>
          </cell>
          <cell r="B1455" t="str">
            <v>CAIXA COLETORA, 0,25 X 0,85 X 1,00 M, COM FUNDO E PAREDES EM ALVENARIA</v>
          </cell>
          <cell r="C1455" t="str">
            <v>UN</v>
          </cell>
          <cell r="D1455">
            <v>833.29</v>
          </cell>
        </row>
        <row r="1456">
          <cell r="A1456" t="str">
            <v>74212/1</v>
          </cell>
          <cell r="B1456" t="str">
            <v>POCO DE VISITA PARA REDE DE ESGOTO SANITARIO, EM ALVENARIA, DIAMETRO = 60 CM, PROF 160 CM, INCLUINDO TAMPAO FERRO FUNDIDO</v>
          </cell>
          <cell r="C1456" t="str">
            <v>UN</v>
          </cell>
          <cell r="D1456">
            <v>3502.57</v>
          </cell>
        </row>
        <row r="1457">
          <cell r="A1457" t="str">
            <v>74214/1</v>
          </cell>
          <cell r="B1457" t="str">
            <v>POCO DE VISITA PARA REDE DE ESGOTO SANITÁRIO, EM ALVENARIA, DIAMETRO 120 CM, PROF ATE 200 CM, INCLUINDO TAMPAO FERRO FUNDIDO</v>
          </cell>
          <cell r="C1457" t="str">
            <v>UN</v>
          </cell>
          <cell r="D1457">
            <v>5369.77</v>
          </cell>
        </row>
        <row r="1458">
          <cell r="A1458" t="str">
            <v>74214/2</v>
          </cell>
          <cell r="B1458" t="str">
            <v>POCO DE VISITA PARA REDE DE ESGOTO SANITÁRIO, EM ALVENARIA, DIAMETRO 120 CM, PROF ATE 400 CM, INCLUINDO TAMPAO FERRO FUNDIDO</v>
          </cell>
          <cell r="C1458" t="str">
            <v>UN</v>
          </cell>
          <cell r="D1458">
            <v>7985.07</v>
          </cell>
        </row>
        <row r="1459">
          <cell r="A1459" t="str">
            <v>74224/1</v>
          </cell>
          <cell r="B1459" t="str">
            <v>POCO DE VISITA PARA DRENAGEM PLUVIAL, EM CONCRETO ESTRUTURAL, DIMENSOES INTERNAS DE 90X150X80CM (LARGXCOMPXALT), PARA REDE DE 600 MM, EXCLUSOS TAMPAO E CHAMINE.</v>
          </cell>
          <cell r="C1459" t="str">
            <v>UN</v>
          </cell>
          <cell r="D1459">
            <v>1678.52</v>
          </cell>
        </row>
        <row r="1460">
          <cell r="A1460">
            <v>83621</v>
          </cell>
          <cell r="B1460" t="str">
            <v>ASSENTAMENTO TAMPAO FERRO FUNDIDO (FOFO), 30 X 90 CM PARA CAIXA DE RALO, C/ ARG CIM/AREIA 1:4 EM VOLUME, EXCLUSIVE TAMPAO.</v>
          </cell>
          <cell r="C1460" t="str">
            <v>UN</v>
          </cell>
          <cell r="D1460">
            <v>106.15</v>
          </cell>
        </row>
        <row r="1461">
          <cell r="A1461">
            <v>83659</v>
          </cell>
          <cell r="B1461" t="str">
            <v>BOCA DE LOBO EM ALVENARIA TIJOLO MACICO, REVESTIDA C/ ARGAMASSA DE CIMENTO E AREIA 1:3, SOBRE LASTRO DE CONCRETO 10CM E TAMPA DE CONCRETO ARMADO</v>
          </cell>
          <cell r="C1461" t="str">
            <v>UN</v>
          </cell>
          <cell r="D1461">
            <v>781.51</v>
          </cell>
        </row>
        <row r="1462">
          <cell r="A1462">
            <v>83691</v>
          </cell>
          <cell r="B1462" t="str">
            <v>TAMPAO FERRO FUNDIDO P/ POCO DE VISITA, 79,5 KG, TIPO T-100 - FORNECIMENTO E INSTALACAO</v>
          </cell>
          <cell r="C1462" t="str">
            <v>UN</v>
          </cell>
          <cell r="D1462">
            <v>163.66</v>
          </cell>
        </row>
        <row r="1463">
          <cell r="A1463">
            <v>83708</v>
          </cell>
          <cell r="B1463" t="str">
            <v>POCO DE VISITA EM ALVENARIA, PARA REDE D=0,40 M, PARTE FIXA C/ 1,00 M DE ALTURA</v>
          </cell>
          <cell r="C1463" t="str">
            <v>UN</v>
          </cell>
          <cell r="D1463">
            <v>1275.99</v>
          </cell>
        </row>
        <row r="1464">
          <cell r="A1464">
            <v>83709</v>
          </cell>
          <cell r="B1464" t="str">
            <v>POCO DE VISITA EM ALVENARIA, PARA REDE D=0,60 M, PARTE FIXA C/ 1,00 M DE ALTURA</v>
          </cell>
          <cell r="C1464" t="str">
            <v>UN</v>
          </cell>
          <cell r="D1464">
            <v>1569.88</v>
          </cell>
        </row>
        <row r="1465">
          <cell r="A1465">
            <v>83710</v>
          </cell>
          <cell r="B1465" t="str">
            <v>POCO DE VISITA EM ALVENARIA, PARA REDE D=0,80 M, PARTE FIXA C/ 1,00 M DE ALTURA</v>
          </cell>
          <cell r="C1465" t="str">
            <v>UN</v>
          </cell>
          <cell r="D1465">
            <v>3241.06</v>
          </cell>
        </row>
        <row r="1466">
          <cell r="A1466">
            <v>83711</v>
          </cell>
          <cell r="B1466" t="str">
            <v>POÇO DE VISITA EM ALVENARIA, PARA REDE D=1,00 M, PARTE FIXA C/ 1,00 M DE ALTURA E USO DE RETROESCAVADEIRA</v>
          </cell>
          <cell r="C1466" t="str">
            <v>UN</v>
          </cell>
          <cell r="D1466">
            <v>3741.39</v>
          </cell>
        </row>
        <row r="1467">
          <cell r="A1467">
            <v>83712</v>
          </cell>
          <cell r="B1467" t="str">
            <v>POCO DE VISITA EM ALVENARIA, PARA REDE D=1,20 M, PARTE FIXA C/ 1,00 M DE ALTURA E USO DE ESCAVADEIRA HIDRAULICA</v>
          </cell>
          <cell r="C1467" t="str">
            <v>UN</v>
          </cell>
          <cell r="D1467">
            <v>4918.34</v>
          </cell>
        </row>
        <row r="1468">
          <cell r="A1468">
            <v>83713</v>
          </cell>
          <cell r="B1468" t="str">
            <v>POCO DE VISITA EM ALVENARIA, PARA REDE D=1,50 M, PARTE FIXA C/ 1,00 M DE ALTURA E USO DE ESCAVADEIRA HIDRAULICA</v>
          </cell>
          <cell r="C1468" t="str">
            <v>UN</v>
          </cell>
          <cell r="D1468">
            <v>6036.74</v>
          </cell>
        </row>
        <row r="1469">
          <cell r="A1469">
            <v>83714</v>
          </cell>
          <cell r="B1469" t="str">
            <v>ACRESCIMO NA ALTURA DO POCO DE VISITA EM ALVENARIA PARA REDE D=0,40 M</v>
          </cell>
          <cell r="C1469" t="str">
            <v>M</v>
          </cell>
          <cell r="D1469">
            <v>641.9</v>
          </cell>
        </row>
        <row r="1470">
          <cell r="A1470">
            <v>83715</v>
          </cell>
          <cell r="B1470" t="str">
            <v>CHAMINE P/ POCO DE VISITA EM ALVENARIA, EXCLUSOS TAMPAO E ANEL</v>
          </cell>
          <cell r="C1470" t="str">
            <v>M</v>
          </cell>
          <cell r="D1470">
            <v>623.87</v>
          </cell>
        </row>
        <row r="1471">
          <cell r="A1471">
            <v>83716</v>
          </cell>
          <cell r="B1471" t="str">
            <v>GRELHA FF 30X90CM, 135KG, P/ CX RALO COM ASSENTAMENTO DE ARGAMASSA CIMENTO/AREIA 1:4 - FORNECIMENTO E INSTALAÇÃO</v>
          </cell>
          <cell r="C1471" t="str">
            <v>UN</v>
          </cell>
          <cell r="D1471">
            <v>281.5</v>
          </cell>
        </row>
        <row r="1472">
          <cell r="A1472" t="str">
            <v>74211/1</v>
          </cell>
          <cell r="B1472" t="str">
            <v>LINHA D AGUA EM PARALELEPIPEDOS GRANITICOS, REJUNTADOS C/ ARG DE CIMENTO E AREIA TRACO 1:3 SOBRE LASTRO DE BRITA E BERÇO DE AREIA</v>
          </cell>
          <cell r="C1472" t="str">
            <v>M</v>
          </cell>
          <cell r="D1472">
            <v>44.35</v>
          </cell>
        </row>
        <row r="1473">
          <cell r="A1473">
            <v>83719</v>
          </cell>
          <cell r="B1473" t="str">
            <v>SARJETA CORTE EM TALUDES TRIANG 1,25X0,25M ESP=0,08 REV CONC SIMPLES INCL ESCAVACAO MEC ACERTO MANUAL TERRENO FORNEC MAT E REJUNTAMENTO</v>
          </cell>
          <cell r="C1473" t="str">
            <v>M</v>
          </cell>
          <cell r="D1473">
            <v>92.11</v>
          </cell>
        </row>
        <row r="1474">
          <cell r="A1474">
            <v>83720</v>
          </cell>
          <cell r="B1474" t="str">
            <v>SARJETA CORTE EM TALUDES TRIANG 1,50X0,30M, ESP=0,08 M REV.CONC. SIMPLES INCL ESCAVACAO MEC ACERTO MANUAL TERRENO FORNEC MAT E REJUNTAMENTO</v>
          </cell>
          <cell r="C1474" t="str">
            <v>M</v>
          </cell>
          <cell r="D1474">
            <v>109.58</v>
          </cell>
        </row>
        <row r="1475">
          <cell r="A1475">
            <v>83721</v>
          </cell>
          <cell r="B1475" t="str">
            <v>SARJETA CORTE TALUDES TRIANG 1,85X0,35M ESP=0,08 REV CONC. SIMPLES INCL ESCAVACAO MEC ACERTO MANUAL TERRENO FORNEC MAT E REJUNTAMENTO</v>
          </cell>
          <cell r="C1475" t="str">
            <v>M</v>
          </cell>
          <cell r="D1475">
            <v>134.83000000000001</v>
          </cell>
        </row>
        <row r="1476">
          <cell r="A1476">
            <v>83722</v>
          </cell>
          <cell r="B1476" t="str">
            <v>VALETA PROT DE CORTE TRAPEZOIDAL 0,80X2,00X0,60M ESP=0,08 CONCR SIMPLES INCL ESCAVACAO MEC ACERTO MANUAL TERRENO FORNEC MAT E REJUNTAMENTO</v>
          </cell>
          <cell r="C1476" t="str">
            <v>M</v>
          </cell>
          <cell r="D1476">
            <v>256.91000000000003</v>
          </cell>
        </row>
        <row r="1477">
          <cell r="A1477">
            <v>83723</v>
          </cell>
          <cell r="B1477" t="str">
            <v>VALETA PROT DE CORTE TRAPEZOIDAL 1,00X2,20X0,60M ESP=0,08M CONCR SIMPLES INCL ESCAVACAO MEC ATERRO MANUAL TERRENO FORNEC MAT E REJUNTAMENTO</v>
          </cell>
          <cell r="C1477" t="str">
            <v>M</v>
          </cell>
          <cell r="D1477">
            <v>267.75</v>
          </cell>
        </row>
        <row r="1478">
          <cell r="A1478">
            <v>94263</v>
          </cell>
          <cell r="B1478" t="str">
            <v>GUIA (MEIO-FIO) CONCRETO, MOLDADA  IN LOCO  EM TRECHO RETO COM EXTRUSORA, 11,5 CM BASE X 22 CM ALTURA. AF_06/2016</v>
          </cell>
          <cell r="C1478" t="str">
            <v>M</v>
          </cell>
          <cell r="D1478">
            <v>24.46</v>
          </cell>
        </row>
        <row r="1479">
          <cell r="A1479">
            <v>94264</v>
          </cell>
          <cell r="B1479" t="str">
            <v>GUIA (MEIO-FIO) CONCRETO, MOLDADA  IN LOCO  EM TRECHO CURVO COM EXTRUSORA, 11,5 CM BASE X 22 CM ALTURA. AF_06/2016</v>
          </cell>
          <cell r="C1479" t="str">
            <v>M</v>
          </cell>
          <cell r="D1479">
            <v>27.55</v>
          </cell>
        </row>
        <row r="1480">
          <cell r="A1480">
            <v>94265</v>
          </cell>
          <cell r="B1480" t="str">
            <v>GUIA (MEIO-FIO) CONCRETO, MOLDADA  IN LOCO  EM TRECHO RETO COM EXTRUSORA, 14 CM BASE X 30 CM ALTURA. AF_06/2016</v>
          </cell>
          <cell r="C1480" t="str">
            <v>M</v>
          </cell>
          <cell r="D1480">
            <v>31.08</v>
          </cell>
        </row>
        <row r="1481">
          <cell r="A1481">
            <v>94266</v>
          </cell>
          <cell r="B1481" t="str">
            <v>GUIA (MEIO-FIO) CONCRETO, MOLDADA  IN LOCO  EM TRECHO CURVO COM EXTRUSORA, 14 CM BASE X 30 CM ALTURA. AF_06/2016</v>
          </cell>
          <cell r="C1481" t="str">
            <v>M</v>
          </cell>
          <cell r="D1481">
            <v>34.61</v>
          </cell>
        </row>
        <row r="1482">
          <cell r="A1482">
            <v>94267</v>
          </cell>
          <cell r="B1482" t="str">
            <v>GUIA (MEIO-FIO) E SARJETA CONJUGADOS DE CONCRETO, MOLDADA IN LOCO EM TRECHO RETO COM EXTRUSORA, GUIA 13 CM BASE X 22 CM ALTURA, SARJETA 30 CM BASE X 8,5 CM ALTURA. AF_06/2016</v>
          </cell>
          <cell r="C1482" t="str">
            <v>M</v>
          </cell>
          <cell r="D1482">
            <v>36.369999999999997</v>
          </cell>
        </row>
        <row r="1483">
          <cell r="A1483">
            <v>94268</v>
          </cell>
          <cell r="B1483" t="str">
            <v>GUIA (MEIO-FIO) E SARJETA CONJUGADOS DE CONCRETO, MOLDADA IN LOCO EM TRECHO CURVO COM EXTRUSORA, GUIA 12,5 CM BASE X 22 CM ALTURA, SARJETA 30 CM BASE X 8,5 CM ALTURA. AF_06/2016</v>
          </cell>
          <cell r="C1483" t="str">
            <v>M</v>
          </cell>
          <cell r="D1483">
            <v>40.26</v>
          </cell>
        </row>
        <row r="1484">
          <cell r="A1484">
            <v>94269</v>
          </cell>
          <cell r="B1484" t="str">
            <v>GUIA (MEIO-FIO) E SARJETA CONJUGADOS DE CONCRETO, MOLDADA IN LOCO EM TRECHO RETO COM EXTRUSORA, GUIA 13,5 CM BASE X 26 CM ALTURA, SARJETA 45 CM BASE X 11 CM ALTURA. AF_06/2016</v>
          </cell>
          <cell r="C1484" t="str">
            <v>M</v>
          </cell>
          <cell r="D1484">
            <v>50.9</v>
          </cell>
        </row>
        <row r="1485">
          <cell r="A1485">
            <v>94270</v>
          </cell>
          <cell r="B1485" t="str">
            <v>GUIA (MEIO-FIO) E SARJETA CONJUGADOS DE CONCRETO, MOLDADA IN LOCO EM TRECHO CURVO COM EXTRUSORA, GUIA 13,5 CM BASE X 26 CM ALTURA, SARJETA 45 CM BASE X 11 CM ALTURA. AF_06/2016</v>
          </cell>
          <cell r="C1485" t="str">
            <v>M</v>
          </cell>
          <cell r="D1485">
            <v>56.33</v>
          </cell>
        </row>
        <row r="1486">
          <cell r="A1486">
            <v>94271</v>
          </cell>
          <cell r="B1486" t="str">
            <v>GUIA (MEIO-FIO) E SARJETA CONJUGADOS DE CONCRETO, MOLDADA IN LOCO EM TRECHO RETO COM EXTRUSORA, GUIA 13,5 CM BASE X 30 CM ALTURA, SARJETA 50 CM BASE X 12,5 CM ALTURA. AF_06/2016</v>
          </cell>
          <cell r="C1486" t="str">
            <v>M</v>
          </cell>
          <cell r="D1486">
            <v>62</v>
          </cell>
        </row>
        <row r="1487">
          <cell r="A1487">
            <v>94272</v>
          </cell>
          <cell r="B1487" t="str">
            <v>GUIA (MEIO-FIO) E SARJETA CONJUGADOS DE CONCRETO, MOLDADA IN LOCO EM TRECHO CURVO COM EXTRUSORA, GUIA 13,5 CM BASE X 30 CM ALTURA, SARJETA 50 CM BASE X 12,5 CM ALTURA. AF_06/2016</v>
          </cell>
          <cell r="C1487" t="str">
            <v>M</v>
          </cell>
          <cell r="D1487">
            <v>69.239999999999995</v>
          </cell>
        </row>
        <row r="1488">
          <cell r="A1488">
            <v>94273</v>
          </cell>
          <cell r="B1488" t="str">
            <v>ASSENTAMENTO DE GUIA (MEIO-FIO) EM TRECHO RETO, CONFECCIONADA EM CONCRETO PRÉ-FABRICADO, DIMENSÕES 100X15X13X30 CM (COMPRIMENTO X BASE INFERIOR X BASE SUPERIOR X ALTURA), PARA VIAS URBANAS (USO VIÁRIO). AF_06/2016</v>
          </cell>
          <cell r="C1488" t="str">
            <v>M</v>
          </cell>
          <cell r="D1488">
            <v>35.020000000000003</v>
          </cell>
        </row>
        <row r="1489">
          <cell r="A1489">
            <v>94274</v>
          </cell>
          <cell r="B1489" t="str">
            <v>ASSENTAMENTO DE GUIA (MEIO-FIO) EM TRECHO CURVO, CONFECCIONADA EM CONCRETO PRÉ-FABRICADO, DIMENSÕES 100X15X13X30 CM (COMPRIMENTO X BASE INFERIOR X BASE SUPERIOR X ALTURA), PARA VIAS URBANAS (USO VIÁRIO). AF_06/2016</v>
          </cell>
          <cell r="C1489" t="str">
            <v>M</v>
          </cell>
          <cell r="D1489">
            <v>38.56</v>
          </cell>
        </row>
        <row r="1490">
          <cell r="A1490">
            <v>94275</v>
          </cell>
          <cell r="B1490" t="str">
            <v>ASSENTAMENTO DE GUIA (MEIO-FIO) EM TRECHO RETO, CONFECCIONADA EM CONCRETO PRÉ-FABRICADO, DIMENSÕES 100X15X13X20 CM (COMPRIMENTO X BASE INFERIOR X BASE SUPERIOR X ALTURA), PARA URBANIZAÇÃO INTERNA DE EMPREENDIMENTOS. AF_06/2016_P</v>
          </cell>
          <cell r="C1490" t="str">
            <v>M</v>
          </cell>
          <cell r="D1490">
            <v>33.24</v>
          </cell>
        </row>
        <row r="1491">
          <cell r="A1491">
            <v>94276</v>
          </cell>
          <cell r="B1491" t="str">
            <v>ASSENTAMENTO DE GUIA (MEIO-FIO) EM TRECHO CURVO, CONFECCIONADA EM CONCRETO PRÉ-FABRICADO, DIMENSÕES 100X15X13X20 CM (COMPRIMENTO X BASE INFERIOR X BASE SUPERIOR X ALTURA), PARA URBANIZAÇÃO INTERNA DE EMPREENDIMENTOS. AF_06/2016_P</v>
          </cell>
          <cell r="C1491" t="str">
            <v>M</v>
          </cell>
          <cell r="D1491">
            <v>36.78</v>
          </cell>
        </row>
        <row r="1492">
          <cell r="A1492">
            <v>94281</v>
          </cell>
          <cell r="B1492" t="str">
            <v>EXECUÇÃO DE SARJETA DE CONCRETO USINADO, MOLDADA  IN LOCO  EM TRECHO RETO, 30 CM BASE X 15 CM ALTURA. AF_06/2016</v>
          </cell>
          <cell r="C1492" t="str">
            <v>M</v>
          </cell>
          <cell r="D1492">
            <v>37.71</v>
          </cell>
        </row>
        <row r="1493">
          <cell r="A1493">
            <v>94282</v>
          </cell>
          <cell r="B1493" t="str">
            <v>EXECUÇÃO DE SARJETA DE CONCRETO USINADO, MOLDADA  IN LOCO  EM TRECHO CURVO, 30 CM BASE X 15 CM ALTURA. AF_06/2016</v>
          </cell>
          <cell r="C1493" t="str">
            <v>M</v>
          </cell>
          <cell r="D1493">
            <v>48.49</v>
          </cell>
        </row>
        <row r="1494">
          <cell r="A1494">
            <v>94283</v>
          </cell>
          <cell r="B1494" t="str">
            <v>EXECUÇÃO DE SARJETA DE CONCRETO USINADO, MOLDADA  IN LOCO  EM TRECHO RETO, 45 CM BASE X 15 CM ALTURA. AF_06/2016</v>
          </cell>
          <cell r="C1494" t="str">
            <v>M</v>
          </cell>
          <cell r="D1494">
            <v>47.57</v>
          </cell>
        </row>
        <row r="1495">
          <cell r="A1495">
            <v>94284</v>
          </cell>
          <cell r="B1495" t="str">
            <v>EXECUÇÃO DE SARJETA DE CONCRETO USINADO, MOLDADA  IN LOCO  EM TRECHO CURVO, 45 CM BASE X 15 CM ALTURA. AF_06/2016</v>
          </cell>
          <cell r="C1495" t="str">
            <v>M</v>
          </cell>
          <cell r="D1495">
            <v>58.35</v>
          </cell>
        </row>
        <row r="1496">
          <cell r="A1496">
            <v>94285</v>
          </cell>
          <cell r="B1496" t="str">
            <v>EXECUÇÃO DE SARJETA DE CONCRETO USINADO, MOLDADA  IN LOCO  EM TRECHO RETO, 60 CM BASE X 15 CM ALTURA. AF_06/2016</v>
          </cell>
          <cell r="C1496" t="str">
            <v>M</v>
          </cell>
          <cell r="D1496">
            <v>56.92</v>
          </cell>
        </row>
        <row r="1497">
          <cell r="A1497">
            <v>94286</v>
          </cell>
          <cell r="B1497" t="str">
            <v>EXECUÇÃO DE SARJETA DE CONCRETO USINADO, MOLDADA  IN LOCO  EM TRECHO CURVO, 60 CM BASE X 15 CM ALTURA. AF_06/2016</v>
          </cell>
          <cell r="C1497" t="str">
            <v>M</v>
          </cell>
          <cell r="D1497">
            <v>67.7</v>
          </cell>
        </row>
        <row r="1498">
          <cell r="A1498">
            <v>94287</v>
          </cell>
          <cell r="B1498" t="str">
            <v>EXECUÇÃO DE SARJETA DE CONCRETO USINADO, MOLDADA  IN LOCO  EM TRECHO RETO, 30 CM BASE X 10 CM ALTURA. AF_06/2016</v>
          </cell>
          <cell r="C1498" t="str">
            <v>M</v>
          </cell>
          <cell r="D1498">
            <v>30.2</v>
          </cell>
        </row>
        <row r="1499">
          <cell r="A1499">
            <v>94288</v>
          </cell>
          <cell r="B1499" t="str">
            <v>EXECUÇÃO DE SARJETA DE CONCRETO USINADO, MOLDADA  IN LOCO  EM TRECHO CURVO, 30 CM BASE X 10 CM ALTURA. AF_06/2016</v>
          </cell>
          <cell r="C1499" t="str">
            <v>M</v>
          </cell>
          <cell r="D1499">
            <v>39.630000000000003</v>
          </cell>
        </row>
        <row r="1500">
          <cell r="A1500">
            <v>94289</v>
          </cell>
          <cell r="B1500" t="str">
            <v>EXECUÇÃO DE SARJETA DE CONCRETO USINADO, MOLDADA  IN LOCO  EM TRECHO RETO, 45 CM BASE X 10 CM ALTURA. AF_06/2016</v>
          </cell>
          <cell r="C1500" t="str">
            <v>M</v>
          </cell>
          <cell r="D1500">
            <v>37.36</v>
          </cell>
        </row>
        <row r="1501">
          <cell r="A1501">
            <v>94290</v>
          </cell>
          <cell r="B1501" t="str">
            <v>EXECUÇÃO DE SARJETA DE CONCRETO USINADO, MOLDADA  IN LOCO  EM TRECHO CURVO, 45 CM BASE X 10 CM ALTURA. AF_06/2016</v>
          </cell>
          <cell r="C1501" t="str">
            <v>M</v>
          </cell>
          <cell r="D1501">
            <v>46.79</v>
          </cell>
        </row>
        <row r="1502">
          <cell r="A1502">
            <v>94291</v>
          </cell>
          <cell r="B1502" t="str">
            <v>EXECUÇÃO DE SARJETA DE CONCRETO USINADO, MOLDADA  IN LOCO  EM TRECHO RETO, 60 CM BASE X 10 CM ALTURA. AF_06/2016</v>
          </cell>
          <cell r="C1502" t="str">
            <v>M</v>
          </cell>
          <cell r="D1502">
            <v>44.04</v>
          </cell>
        </row>
        <row r="1503">
          <cell r="A1503">
            <v>94292</v>
          </cell>
          <cell r="B1503" t="str">
            <v>EXECUÇÃO DE SARJETA DE CONCRETO USINADO, MOLDADA  IN LOCO  EM TRECHO CURVO, 60 CM BASE X 10 CM ALTURA. AF_06/2016</v>
          </cell>
          <cell r="C1503" t="str">
            <v>M</v>
          </cell>
          <cell r="D1503">
            <v>53.47</v>
          </cell>
        </row>
        <row r="1504">
          <cell r="A1504">
            <v>94293</v>
          </cell>
          <cell r="B1504" t="str">
            <v>EXECUÇÃO DE SARJETÃO DE CONCRETO USINADO, MOLDADA  IN LOCO  EM TRECHO RETO, 100 CM BASE X 20 CM ALTURA. AF_06/2016</v>
          </cell>
          <cell r="C1504" t="str">
            <v>M</v>
          </cell>
          <cell r="D1504">
            <v>108.89</v>
          </cell>
        </row>
        <row r="1505">
          <cell r="A1505">
            <v>94294</v>
          </cell>
          <cell r="B1505" t="str">
            <v>EXECUÇÃO DE ESCORAS DE CONCRETO PARA CONTENÇÃO DE GUIAS PRÉ-FABRICADAS. AF_06/2016</v>
          </cell>
          <cell r="C1505" t="str">
            <v>M</v>
          </cell>
          <cell r="D1505">
            <v>8.14</v>
          </cell>
        </row>
        <row r="1506">
          <cell r="A1506">
            <v>94037</v>
          </cell>
          <cell r="B1506" t="str">
            <v>ESCORAMENTO DE VALA, TIPO PONTALETEAMENTO, COM PROFUNDIDADE DE 0 A 1,5 M, LARGURA MENOR QUE 1,5 M, EM LOCAL COM NÍVEL ALTO DE INTERFERÊNCIA. AF_06/2016</v>
          </cell>
          <cell r="C1506" t="str">
            <v>M2</v>
          </cell>
          <cell r="D1506">
            <v>18.29</v>
          </cell>
        </row>
        <row r="1507">
          <cell r="A1507">
            <v>94038</v>
          </cell>
          <cell r="B1507" t="str">
            <v>ESCORAMENTO DE VALA, TIPO PONTALETEAMENTO, COM PROFUNDIDADE DE 0 A 1,5 M, LARGURA MAIOR OU IGUAL A 1,5 M E MENOR QUE 2,5 M, EM LOCAL COM NÍVEL ALTO DE INTERFERÊNCIA. AF_06/2016</v>
          </cell>
          <cell r="C1507" t="str">
            <v>M2</v>
          </cell>
          <cell r="D1507">
            <v>25.88</v>
          </cell>
        </row>
        <row r="1508">
          <cell r="A1508">
            <v>94039</v>
          </cell>
          <cell r="B1508" t="str">
            <v>ESCORAMENTO DE VALA, TIPO PONTALETEAMENTO, COM PROFUNDIDADE DE 1,5 A 3,0 M, LARGURA MENOR QUE 1,5 M, EM LOCAL COM NÍVEL ALTO DE INTERFERÊNCIA. AF_06/2016</v>
          </cell>
          <cell r="C1508" t="str">
            <v>M2</v>
          </cell>
          <cell r="D1508">
            <v>14.47</v>
          </cell>
        </row>
        <row r="1509">
          <cell r="A1509">
            <v>94040</v>
          </cell>
          <cell r="B1509" t="str">
            <v>ESCORAMENTO DE VALA, TIPO PONTALETEAMENTO, COM PROFUNDIDADE DE 1,5 A 3,0 M, LARGURA MAIOR OU IGUAL A 1,5 M E MENOR QUE 2,5 M, EM LOCAL COM NÍVEL ALTO DE INTERFERÊNCIA. AF_06/2016</v>
          </cell>
          <cell r="C1509" t="str">
            <v>M2</v>
          </cell>
          <cell r="D1509">
            <v>22.1</v>
          </cell>
        </row>
        <row r="1510">
          <cell r="A1510">
            <v>94041</v>
          </cell>
          <cell r="B1510" t="str">
            <v>ESCORAMENTO DE VALA, TIPO PONTALETEAMENTO, COM PROFUNDIDADE DE 3,0 A 4,5 M, LARGURA MENOR QUE 1,5 M EM LOCAL COM NÍVEL ALTO DE INTERFERÊNCIA. AF_06/2016</v>
          </cell>
          <cell r="C1510" t="str">
            <v>M2</v>
          </cell>
          <cell r="D1510">
            <v>11.3</v>
          </cell>
        </row>
        <row r="1511">
          <cell r="A1511">
            <v>94042</v>
          </cell>
          <cell r="B1511" t="str">
            <v>ESCORAMENTO DE VALA, TIPO PONTALETEAMENTO, COM PROFUNDIDADE DE 3,0 A 4,5 M, LARGURA MAIOR OU IGUAL A 1,5 M E MENOR QUE 2,5 M, EM LOCAL COM NÍVEL ALTO DE INTERFERÊNCIA. AF_06/2016</v>
          </cell>
          <cell r="C1511" t="str">
            <v>M2</v>
          </cell>
          <cell r="D1511">
            <v>19.309999999999999</v>
          </cell>
        </row>
        <row r="1512">
          <cell r="A1512">
            <v>94043</v>
          </cell>
          <cell r="B1512" t="str">
            <v>ESCORAMENTO DE VALA, TIPO PONTALETEAMENTO, COM PROFUNDIDADE DE 0 A 1,5 M, LARGURA MENOR QUE 1,5 M, EM LOCAL COM NÍVEL BAIXO DE INTERFERÊNCIA. AF_06/2016</v>
          </cell>
          <cell r="C1512" t="str">
            <v>M2</v>
          </cell>
          <cell r="D1512">
            <v>17.190000000000001</v>
          </cell>
        </row>
        <row r="1513">
          <cell r="A1513">
            <v>94044</v>
          </cell>
          <cell r="B1513" t="str">
            <v>ESCORAMENTO DE VALA, TIPO PONTALETEAMENTO, COM PROFUNDIDADE DE 0 A 1,5 M, LARGURA MAIOR OU IGUAL A 1,5 M E MENOR QUE 2,5 M, EM LOCAL COM NÍVEL BAIXO DE INTERFERÊNCIA. AF_06/2016</v>
          </cell>
          <cell r="C1513" t="str">
            <v>M2</v>
          </cell>
          <cell r="D1513">
            <v>24.81</v>
          </cell>
        </row>
        <row r="1514">
          <cell r="A1514">
            <v>94045</v>
          </cell>
          <cell r="B1514" t="str">
            <v>ESCORAMENTO DE VALA, TIPO PONTALETEAMENTO, COM PROFUNDIDADE DE 1,5 A 3,0 M, LARGURA MENOR QUE 1,5 M, EM LOCAL COM NÍVEL BAIXO DE INTERFERÊNCIA. AF_06/2016</v>
          </cell>
          <cell r="C1514" t="str">
            <v>M2</v>
          </cell>
          <cell r="D1514">
            <v>13.41</v>
          </cell>
        </row>
        <row r="1515">
          <cell r="A1515">
            <v>94046</v>
          </cell>
          <cell r="B1515" t="str">
            <v>ESCORAMENTO DE VALA, TIPO PONTALETEAMENTO, COM PROFUNDIDADE DE 1,5 A 3,0 M, LARGURA MAIOR OU IGUAL A 1,5 M E MENOR QUE 2,5 M, EM LOCAL COM NÍVEL BAIXO DE INTERFERÊNCIA. AF_06/2016</v>
          </cell>
          <cell r="C1515" t="str">
            <v>M2</v>
          </cell>
          <cell r="D1515">
            <v>21</v>
          </cell>
        </row>
        <row r="1516">
          <cell r="A1516">
            <v>94047</v>
          </cell>
          <cell r="B1516" t="str">
            <v>ESCORAMENTO DE VALA, TIPO PONTALETEAMENTO, COM PROFUNDIDADE DE 3,0 A 4,5 M, LARGURA MENOR QUE 1,5 M EM LOCAL COM NÍVEL BAIXO DE INTERFERÊNCIA. AF_06/2016</v>
          </cell>
          <cell r="C1516" t="str">
            <v>M2</v>
          </cell>
          <cell r="D1516">
            <v>10.24</v>
          </cell>
        </row>
        <row r="1517">
          <cell r="A1517">
            <v>94048</v>
          </cell>
          <cell r="B1517" t="str">
            <v>ESCORAMENTO DE VALA, TIPO PONTALETEAMENTO, COM PROFUNDIDADE DE 3,0 A 4,5 M, LARGURA MAIOR OU IGUAL A 1,5 M E MENOR QUE 2,5 M, EM LOCAL COM NÍVEL BAIXO DE INTERFERÊNCIA. AF_06/2016</v>
          </cell>
          <cell r="C1517" t="str">
            <v>M2</v>
          </cell>
          <cell r="D1517">
            <v>18.21</v>
          </cell>
        </row>
        <row r="1518">
          <cell r="A1518">
            <v>94049</v>
          </cell>
          <cell r="B1518" t="str">
            <v>ESCORAMENTO DE VALA, TIPO DESCONTÍNUO, COM PROFUNDIDADE DE 0 A 1,5 M, LARGURA MENOR QUE 1,5 M, EM LOCAL COM NÍVEL ALTO DE INTERFERÊNCIA. AF_06/2016</v>
          </cell>
          <cell r="C1518" t="str">
            <v>M2</v>
          </cell>
          <cell r="D1518">
            <v>30.17</v>
          </cell>
        </row>
        <row r="1519">
          <cell r="A1519">
            <v>94050</v>
          </cell>
          <cell r="B1519" t="str">
            <v>ESCORAMENTO DE VALA, TIPO DESCONTÍNUO, COM PROFUNDIDADE DE 0 A 1,5 M, LARGURA MAIOR OU IGUAL A 1,5 M E MENOR QUE 2,5 M, EM LOCAL COM NÍVEL ALTO DE INTERFERÊNCIA. AF_06/2016</v>
          </cell>
          <cell r="C1519" t="str">
            <v>M2</v>
          </cell>
          <cell r="D1519">
            <v>39.81</v>
          </cell>
        </row>
        <row r="1520">
          <cell r="A1520">
            <v>94051</v>
          </cell>
          <cell r="B1520" t="str">
            <v>ESCORAMENTO DE VALA, TIPO DESCONTÍNUO, COM PROFUNDIDADE DE 1,5 M A 3,0 M, LARGURA MENOR QUE 1,5 M, EM LOCAL COM NÍVEL ALTO DE INTERFERÊNCIA. AF_06/2016</v>
          </cell>
          <cell r="C1520" t="str">
            <v>M2</v>
          </cell>
          <cell r="D1520">
            <v>24.95</v>
          </cell>
        </row>
        <row r="1521">
          <cell r="A1521">
            <v>94052</v>
          </cell>
          <cell r="B1521" t="str">
            <v>ESCORAMENTO DE VALA, TIPO DESCONTÍNUO, COM PROFUNDIDADE DE 1,5 A 3,0 M, LARGURA MAIOR OU IGUAL A 1,5 M E MENOR QUE 2,5 M, EM LOCAL COM NÍVEL ALTO DE INTERFERÊNCIA. AF_06/2016</v>
          </cell>
          <cell r="C1521" t="str">
            <v>M2</v>
          </cell>
          <cell r="D1521">
            <v>34.479999999999997</v>
          </cell>
        </row>
        <row r="1522">
          <cell r="A1522">
            <v>94053</v>
          </cell>
          <cell r="B1522" t="str">
            <v>ESCORAMENTO DE VALA, TIPO DESCONTÍNUO, COM PROFUNDIDADE DE 3,0 A 4,5 M, LARGURA MENOR QUE 1,5 M, EM LOCAL COM NÍVEL ALTO DE INTERFERÊNCIA. AF_06/2016</v>
          </cell>
          <cell r="C1522" t="str">
            <v>M2</v>
          </cell>
          <cell r="D1522">
            <v>21.99</v>
          </cell>
        </row>
        <row r="1523">
          <cell r="A1523">
            <v>94054</v>
          </cell>
          <cell r="B1523" t="str">
            <v>ESCORAMENTO DE VALA, TIPO DESCONTÍNUO, COM PROFUNDIDADE DE 3,0 A 4,5 M, LARGURA MAIOR OU IGUAL A 1,5 E MENOR QUE 2,5 M, EM LOCAL COM NÍVEL ALTO DE INTERFERÊNCIA. AF_06/2016</v>
          </cell>
          <cell r="C1523" t="str">
            <v>M2</v>
          </cell>
          <cell r="D1523">
            <v>31.92</v>
          </cell>
        </row>
        <row r="1524">
          <cell r="A1524">
            <v>94055</v>
          </cell>
          <cell r="B1524" t="str">
            <v>ESCORAMENTO DE VALA, TIPO DESCONTÍNUO, COM PROFUNDIDADE DE 0 A 1,5 M, LARGURA MENOR QUE 1,5 M, EM LOCAL COM NÍVEL BAIXO DE INTERFERÊNCIA. AF_06/2016</v>
          </cell>
          <cell r="C1524" t="str">
            <v>M2</v>
          </cell>
          <cell r="D1524">
            <v>28.75</v>
          </cell>
        </row>
        <row r="1525">
          <cell r="A1525">
            <v>94056</v>
          </cell>
          <cell r="B1525" t="str">
            <v>ESCORAMENTO DE VALA, TIPO DESCONTÍNUO, COM PROFUNDIDADE DE 0 A 1,5 M, LARGURA MAIOR OU IGUAL A 1,5 M E MENOR QUE 2,5 M, EM LOCAL COM NÍVEL BAIXO DE INTERFERÊNCIA. AF_06/2016</v>
          </cell>
          <cell r="C1525" t="str">
            <v>M2</v>
          </cell>
          <cell r="D1525">
            <v>38.409999999999997</v>
          </cell>
        </row>
        <row r="1526">
          <cell r="A1526">
            <v>94057</v>
          </cell>
          <cell r="B1526" t="str">
            <v>ESCORAMENTO DE VALA, TIPO DESCONTÍNUO, COM PROFUNDIDADE DE 1,5 M A 3,0 M, LARGURA MENOR QUE 1,5 M, EM LOCAL COM NÍVEL BAIXO DE INTERFERÊNCIA. AF_06/2016</v>
          </cell>
          <cell r="C1526" t="str">
            <v>M2</v>
          </cell>
          <cell r="D1526">
            <v>23.55</v>
          </cell>
        </row>
        <row r="1527">
          <cell r="A1527">
            <v>94058</v>
          </cell>
          <cell r="B1527" t="str">
            <v>ESCORAMENTO DE VALA, TIPO DESCONTÍNUO, COM PROFUNDIDADE DE 1,5 A 3,0 M, LARGURA MAIOR OU IGUAL A 1,5 M E MENOR QUE 2,5 M, EM LOCAL COM NÍVEL BAIXO DE INTERFERÊNCIA. AF_06/2016</v>
          </cell>
          <cell r="C1527" t="str">
            <v>M2</v>
          </cell>
          <cell r="D1527">
            <v>33.07</v>
          </cell>
        </row>
        <row r="1528">
          <cell r="A1528">
            <v>94059</v>
          </cell>
          <cell r="B1528" t="str">
            <v>ESCORAMENTO DE VALA, TIPO DESCONTÍNUO, COM PROFUNDIDADE DE 3,0 A 4,5 M, LARGURA MENOR QUE 1,5 M, EM LOCAL COM NÍVEL BAIXO DE INTERFERÊNCIA. AF_06/2016</v>
          </cell>
          <cell r="C1528" t="str">
            <v>M2</v>
          </cell>
          <cell r="D1528">
            <v>20.6</v>
          </cell>
        </row>
        <row r="1529">
          <cell r="A1529">
            <v>94060</v>
          </cell>
          <cell r="B1529" t="str">
            <v>ESCORAMENTO DE VALA, TIPO DESCONTÍNUO, COM PROFUNDIDADE DE 3,0 A 4,5 M, LARGURA MAIOR OU IGUAL A 1,5 E MENOR QUE 2,5 M, EM LOCAL COM NÍVEL BAIXO DE INTERFERÊNCIA. AF_06/2016</v>
          </cell>
          <cell r="C1529" t="str">
            <v>M2</v>
          </cell>
          <cell r="D1529">
            <v>30.51</v>
          </cell>
        </row>
        <row r="1530">
          <cell r="A1530" t="str">
            <v>73877/1</v>
          </cell>
          <cell r="B1530" t="str">
            <v>ESCORAMENTO DE VALAS COM PRANCHOES METALICOS - AREA CRAVADA</v>
          </cell>
          <cell r="C1530" t="str">
            <v>M2</v>
          </cell>
          <cell r="D1530">
            <v>62.43</v>
          </cell>
        </row>
        <row r="1531">
          <cell r="A1531" t="str">
            <v>73877/2</v>
          </cell>
          <cell r="B1531" t="str">
            <v>ESCORAMENTO DE VALAS COM PRANCHOES METALICOS - AREA NAO CRAVADA</v>
          </cell>
          <cell r="C1531" t="str">
            <v>M2</v>
          </cell>
          <cell r="D1531">
            <v>47.48</v>
          </cell>
        </row>
        <row r="1532">
          <cell r="A1532">
            <v>83770</v>
          </cell>
          <cell r="B1532" t="str">
            <v>ESCORAMENTO CONTINUO DE VALAS, MISTO, COM PERFIL I DE 8"</v>
          </cell>
          <cell r="C1532" t="str">
            <v>M2</v>
          </cell>
          <cell r="D1532">
            <v>121.44</v>
          </cell>
        </row>
        <row r="1533">
          <cell r="A1533">
            <v>73301</v>
          </cell>
          <cell r="B1533" t="str">
            <v>ESCORAMENTO FORMAS ATE H = 3,30M, COM MADEIRA DE 3A QUALIDADE, NAO APARELHADA, APROVEITAMENTO TABUAS 3X E PRUMOS 4X.</v>
          </cell>
          <cell r="C1533" t="str">
            <v>M3</v>
          </cell>
          <cell r="D1533">
            <v>12.42</v>
          </cell>
        </row>
        <row r="1534">
          <cell r="A1534">
            <v>83515</v>
          </cell>
          <cell r="B1534" t="str">
            <v>ESCORAMENTO FORMAS DE H=3,30 A 3,50 M, COM MADEIRA 3A QUALIDADE, NAO APARELHADA, APROVEITAMENTO TABUAS 3X E PRUMOS 4X</v>
          </cell>
          <cell r="C1534" t="str">
            <v>M3</v>
          </cell>
          <cell r="D1534">
            <v>15.19</v>
          </cell>
        </row>
        <row r="1535">
          <cell r="A1535">
            <v>83516</v>
          </cell>
          <cell r="B1535" t="str">
            <v>ESCORAMENTO FORMAS H=3,50 A 4,00 M, COM MADEIRA DE 3A QUALIDADE, NAO APARELHADA, APROVEITAMENTO TABUAS 3X E PRUMOS 4X.</v>
          </cell>
          <cell r="C1535" t="str">
            <v>M3</v>
          </cell>
          <cell r="D1535">
            <v>17.53</v>
          </cell>
        </row>
        <row r="1536">
          <cell r="A1536">
            <v>7100</v>
          </cell>
          <cell r="B1536" t="str">
            <v>LAMINADO MELAMINICO TEXTURIZADO, ESPESSURA 0,8 MM, PARA REVESTIMENTO DE CHAPA COMPENSADA DE MADEIRA, FIXADA COM COLA</v>
          </cell>
          <cell r="C1536" t="str">
            <v>M2</v>
          </cell>
          <cell r="D1536">
            <v>41.48</v>
          </cell>
        </row>
        <row r="1537">
          <cell r="A1537">
            <v>7101</v>
          </cell>
          <cell r="B1537" t="str">
            <v>LAMINADO MELAMINICO LISO E FOSCO, PARA REVESTIMENTO DE CHAPA COMPENSADA DE MADEIRA, ESPESSURA 0,8 MM, FIXADO COM COLA</v>
          </cell>
          <cell r="C1537" t="str">
            <v>M2</v>
          </cell>
          <cell r="D1537">
            <v>42.22</v>
          </cell>
        </row>
        <row r="1538">
          <cell r="A1538">
            <v>72142</v>
          </cell>
          <cell r="B1538" t="str">
            <v>RETIRADA DE FOLHAS DE PORTA DE PASSAGEM OU JANELA</v>
          </cell>
          <cell r="C1538" t="str">
            <v>UN</v>
          </cell>
          <cell r="D1538">
            <v>10.93</v>
          </cell>
        </row>
        <row r="1539">
          <cell r="A1539">
            <v>72143</v>
          </cell>
          <cell r="B1539" t="str">
            <v>RETIRADA DE BATENTES DE MADEIRA</v>
          </cell>
          <cell r="C1539" t="str">
            <v>UN</v>
          </cell>
          <cell r="D1539">
            <v>52.78</v>
          </cell>
        </row>
        <row r="1540">
          <cell r="A1540">
            <v>72144</v>
          </cell>
          <cell r="B1540" t="str">
            <v>RECOLOCACAO DE FOLHAS DE PORTA DE PASSAGEM OU JANELA, CONSIDERANDO REAPROVEITAMENTO DO MATERIAL</v>
          </cell>
          <cell r="C1540" t="str">
            <v>UN</v>
          </cell>
          <cell r="D1540">
            <v>86.97</v>
          </cell>
        </row>
        <row r="1541">
          <cell r="A1541">
            <v>72146</v>
          </cell>
          <cell r="B1541" t="str">
            <v>RECOLOCACAO DE BATENTES DE MADEIRA, CONSIDERANDO REAPROVEITAMENTO DE MATERIAL</v>
          </cell>
          <cell r="C1541" t="str">
            <v>UN</v>
          </cell>
          <cell r="D1541">
            <v>53.44</v>
          </cell>
        </row>
        <row r="1542">
          <cell r="A1542">
            <v>73486</v>
          </cell>
          <cell r="B1542" t="str">
            <v>MARCO MADEIRA REGIONAL 1A 7X3,5CM - P</v>
          </cell>
          <cell r="C1542" t="str">
            <v>M</v>
          </cell>
          <cell r="D1542">
            <v>30.1</v>
          </cell>
        </row>
        <row r="1543">
          <cell r="A1543" t="str">
            <v>73905/1</v>
          </cell>
          <cell r="B1543" t="str">
            <v>BANDEIRA EM MADEIRA 1A, 40X60CM, FIXA, SEM ADUELA E ALIZAR, PARA VIDRO</v>
          </cell>
          <cell r="C1543" t="str">
            <v>UN</v>
          </cell>
          <cell r="D1543">
            <v>84.63</v>
          </cell>
        </row>
        <row r="1544">
          <cell r="A1544" t="str">
            <v>73905/2</v>
          </cell>
          <cell r="B1544" t="str">
            <v>BANDEIRA EM MADEIRA 2A, 40X60CM, FIXA, SEM ADUELA E ALIZAR, PARA VIDRO</v>
          </cell>
          <cell r="C1544" t="str">
            <v>UN</v>
          </cell>
          <cell r="D1544">
            <v>72.64</v>
          </cell>
        </row>
        <row r="1545">
          <cell r="A1545" t="str">
            <v>73910/8</v>
          </cell>
          <cell r="B1545" t="str">
            <v>PORTA DE MADEIRA COMPENSADA LISA PARA PINTURA, 120X210X3,5CM, 2 FOLHAS, INCLUSO ADUELA 2A, ALIZAR 2A E DOBRADICAS</v>
          </cell>
          <cell r="C1545" t="str">
            <v>UN</v>
          </cell>
          <cell r="D1545">
            <v>419.15</v>
          </cell>
        </row>
        <row r="1546">
          <cell r="A1546" t="str">
            <v>73910/9</v>
          </cell>
          <cell r="B1546" t="str">
            <v>PORTA DE MADEIRA COMPENSADA LISA PARA CERA OU VERNIZ, 120X210X3,5CM, 2 FOLHAS, INCLUSO ADUELA 1A, ALIZAR 1A E DOBRADICAS COM ANEL</v>
          </cell>
          <cell r="C1546" t="str">
            <v>UN</v>
          </cell>
          <cell r="D1546">
            <v>607.47</v>
          </cell>
        </row>
        <row r="1547">
          <cell r="A1547" t="str">
            <v>74139/1</v>
          </cell>
          <cell r="B1547" t="str">
            <v>PORTA DE MADEIRA PARA BANHEIRO, EM CHAPA DE MADEIRA COMPENSADA, REVESTIDA COM LAMINADO TEXTURIZADO, 80X160CM, INCLUSO MARCO E DOBRADICAS</v>
          </cell>
          <cell r="C1547" t="str">
            <v>UN</v>
          </cell>
          <cell r="D1547">
            <v>290.41000000000003</v>
          </cell>
        </row>
        <row r="1548">
          <cell r="A1548" t="str">
            <v>74139/2</v>
          </cell>
          <cell r="B1548" t="str">
            <v>PORTA DE MADEIRA PARA BANHEIRO, EM CHAPA DE MADEIRA COMPENSADA, REVESTIDA COM LAMINADO TEXTURIZADO, 60X160CM, INCLUSO MARCO E DOBRADICAS</v>
          </cell>
          <cell r="C1548" t="str">
            <v>UN</v>
          </cell>
          <cell r="D1548">
            <v>255.45</v>
          </cell>
        </row>
        <row r="1549">
          <cell r="A1549">
            <v>84850</v>
          </cell>
          <cell r="B1549" t="str">
            <v>PORTA DE MADEIRA ALMOFADADA SEMIOCA 1A, 140X210X3CM, DUAS FOLHAS, INCLUSO ADUELA 1A, ALIZAR 1A E DOBRADICAS COM ANEIS</v>
          </cell>
          <cell r="C1549" t="str">
            <v>UN</v>
          </cell>
          <cell r="D1549">
            <v>863.38</v>
          </cell>
        </row>
        <row r="1550">
          <cell r="A1550">
            <v>84852</v>
          </cell>
          <cell r="B1550" t="str">
            <v>BANDEIRA PARA VIDRO EM MADEIRA REGIONAL 2A, 40X70CM, FIXA SEM ADUELA E ALIZAR</v>
          </cell>
          <cell r="C1550" t="str">
            <v>UN</v>
          </cell>
          <cell r="D1550">
            <v>76.819999999999993</v>
          </cell>
        </row>
        <row r="1551">
          <cell r="A1551">
            <v>84855</v>
          </cell>
          <cell r="B1551" t="str">
            <v>ALIZAR DE MADEIRA REGIONAL 1A 5X2,0CM</v>
          </cell>
          <cell r="C1551" t="str">
            <v>M</v>
          </cell>
          <cell r="D1551">
            <v>6.87</v>
          </cell>
        </row>
        <row r="1552">
          <cell r="A1552">
            <v>84856</v>
          </cell>
          <cell r="B1552" t="str">
            <v>ALIZAR DE MADEIRA REGIONAL 2A 5X2,0CM</v>
          </cell>
          <cell r="C1552" t="str">
            <v>M</v>
          </cell>
          <cell r="D1552">
            <v>6.87</v>
          </cell>
        </row>
        <row r="1553">
          <cell r="A1553">
            <v>84859</v>
          </cell>
          <cell r="B1553" t="str">
            <v>ALIZAR DE MADEIRA REGIONAL 3A 5X2,0CM</v>
          </cell>
          <cell r="C1553" t="str">
            <v>M</v>
          </cell>
          <cell r="D1553">
            <v>6.15</v>
          </cell>
        </row>
        <row r="1554">
          <cell r="A1554">
            <v>84861</v>
          </cell>
          <cell r="B1554" t="str">
            <v>MARCO DE MADEIRA REGIONAL 1A 7X3,0CM</v>
          </cell>
          <cell r="C1554" t="str">
            <v>M</v>
          </cell>
          <cell r="D1554">
            <v>30.46</v>
          </cell>
        </row>
        <row r="1555">
          <cell r="A1555">
            <v>84864</v>
          </cell>
          <cell r="B1555" t="str">
            <v>MARCO DE MADEIRA REGIONAL 2A 7X3,0CM</v>
          </cell>
          <cell r="C1555" t="str">
            <v>M</v>
          </cell>
          <cell r="D1555">
            <v>24.11</v>
          </cell>
        </row>
        <row r="1556">
          <cell r="A1556">
            <v>84865</v>
          </cell>
          <cell r="B1556" t="str">
            <v>ADUELA DE MADEIRA REGIONAL 3A 13X3,0CM</v>
          </cell>
          <cell r="C1556" t="str">
            <v>M</v>
          </cell>
          <cell r="D1556">
            <v>32.68</v>
          </cell>
        </row>
        <row r="1557">
          <cell r="A1557">
            <v>84868</v>
          </cell>
          <cell r="B1557" t="str">
            <v>PORTA DE MADEIRA ALMOFADADA SEMIOCA 1A, 120X210X3CM, DUAS FOLHAS, INCLUSO ADUELA 1A, ALIZAR 1A E DOBRADICAS COM ANEIS</v>
          </cell>
          <cell r="C1557" t="str">
            <v>UN</v>
          </cell>
          <cell r="D1557">
            <v>835.22</v>
          </cell>
        </row>
        <row r="1558">
          <cell r="A1558">
            <v>84871</v>
          </cell>
          <cell r="B1558" t="str">
            <v>ADUELA DE MADEIRA REGIONAL 1A 15X3,5CM</v>
          </cell>
          <cell r="C1558" t="str">
            <v>M</v>
          </cell>
          <cell r="D1558">
            <v>37.159999999999997</v>
          </cell>
        </row>
        <row r="1559">
          <cell r="A1559">
            <v>84874</v>
          </cell>
          <cell r="B1559" t="str">
            <v>ALCAPAO EM COMPENSADO DE MADEIRA CEDRO/VIROLA, 60X60X2CM, COM MARCO 7X3CM, ALIZAR DE 2A, DOBRADICAS EM LATAO CROMADO E TARJETA CROMADA</v>
          </cell>
          <cell r="C1559" t="str">
            <v>UN</v>
          </cell>
          <cell r="D1559">
            <v>176.48</v>
          </cell>
        </row>
        <row r="1560">
          <cell r="A1560">
            <v>84875</v>
          </cell>
          <cell r="B1560" t="str">
            <v>PORTA DE MADEIRA MACICA REGIONAL 1A, DE CORRER P/VIDRO, COM ADUELA E ALIZAR DE 1A, TRILHO E RODIZIOS</v>
          </cell>
          <cell r="C1560" t="str">
            <v>M2</v>
          </cell>
          <cell r="D1560">
            <v>429.69</v>
          </cell>
        </row>
        <row r="1561">
          <cell r="A1561">
            <v>84876</v>
          </cell>
          <cell r="B1561" t="str">
            <v>PORTA MADEIRA 1A CORRER P/VIDRO 30MM/ GUARNICAO 15CM/ALIZAR</v>
          </cell>
          <cell r="C1561" t="str">
            <v>M2</v>
          </cell>
          <cell r="D1561">
            <v>451.8</v>
          </cell>
        </row>
        <row r="1562">
          <cell r="A1562">
            <v>85034</v>
          </cell>
          <cell r="B1562" t="str">
            <v>ADUELA DE MADEIRA REGIONAL 2A 15X3,0CM</v>
          </cell>
          <cell r="C1562" t="str">
            <v>M</v>
          </cell>
          <cell r="D1562">
            <v>34.99</v>
          </cell>
        </row>
        <row r="1563">
          <cell r="A1563">
            <v>85040</v>
          </cell>
          <cell r="B1563" t="str">
            <v>ADUELA MADEIRA REGIONAL 2A 13X3,0CM</v>
          </cell>
          <cell r="C1563" t="str">
            <v>M</v>
          </cell>
          <cell r="D1563">
            <v>32.32</v>
          </cell>
        </row>
        <row r="1564">
          <cell r="A1564">
            <v>85044</v>
          </cell>
          <cell r="B1564" t="str">
            <v>ADUELA MADEIRA REGIONAL 3A 13X3,0CM</v>
          </cell>
          <cell r="C1564" t="str">
            <v>M</v>
          </cell>
          <cell r="D1564">
            <v>32.32</v>
          </cell>
        </row>
        <row r="1565">
          <cell r="A1565">
            <v>85065</v>
          </cell>
          <cell r="B1565" t="str">
            <v>ADUELA DE MADEIRA REGIONAL 1A 13X3,0CM</v>
          </cell>
          <cell r="C1565" t="str">
            <v>M</v>
          </cell>
          <cell r="D1565">
            <v>38.479999999999997</v>
          </cell>
        </row>
        <row r="1566">
          <cell r="A1566">
            <v>90800</v>
          </cell>
          <cell r="B1566" t="str">
            <v>ADUELA / MARCO / BATENTE PARA PORTA DE 60X210CM, PADRÃO MÉDIO - FORNECIMENTO E MONTAGEM. AF_08/2015</v>
          </cell>
          <cell r="C1566" t="str">
            <v>UN</v>
          </cell>
          <cell r="D1566">
            <v>168.49</v>
          </cell>
        </row>
        <row r="1567">
          <cell r="A1567">
            <v>90801</v>
          </cell>
          <cell r="B1567" t="str">
            <v>ADUELA / MARCO / BATENTE PARA PORTA DE 70X210CM, PADRÃO MÉDIO - FORNECIMENTO E MONTAGEM. AF_08/2015</v>
          </cell>
          <cell r="C1567" t="str">
            <v>UN</v>
          </cell>
          <cell r="D1567">
            <v>176.26</v>
          </cell>
        </row>
        <row r="1568">
          <cell r="A1568">
            <v>90802</v>
          </cell>
          <cell r="B1568" t="str">
            <v>ADUELA / MARCO / BATENTE PARA PORTA DE 80X210CM, PADRÃO MÉDIO - FORNECIMENTO E MONTAGEM. AF_08/2015</v>
          </cell>
          <cell r="C1568" t="str">
            <v>UN</v>
          </cell>
          <cell r="D1568">
            <v>184.06</v>
          </cell>
        </row>
        <row r="1569">
          <cell r="A1569">
            <v>90803</v>
          </cell>
          <cell r="B1569" t="str">
            <v>ADUELA / MARCO / BATENTE PARA PORTA DE 90X210CM, PADRÃO MÉDIO - FORNECIMENTO E MONTAGEM. AF_08/2015</v>
          </cell>
          <cell r="C1569" t="str">
            <v>UN</v>
          </cell>
          <cell r="D1569">
            <v>191.84</v>
          </cell>
        </row>
        <row r="1570">
          <cell r="A1570">
            <v>90804</v>
          </cell>
          <cell r="B1570" t="str">
            <v>ADUELA / MARCO / BATENTE PARA PORTA DE 60X210CM, FIXAÇÃO COM ARGAMASSA, PADRÃO MÉDIO - FORNECIMENTO E INSTALAÇÃO. AF_08/2015_P</v>
          </cell>
          <cell r="C1570" t="str">
            <v>UN</v>
          </cell>
          <cell r="D1570">
            <v>234.3</v>
          </cell>
        </row>
        <row r="1571">
          <cell r="A1571">
            <v>90805</v>
          </cell>
          <cell r="B1571" t="str">
            <v>ADUELA / MARCO / BATENTE PARA PORTA DE 60X210CM, FIXAÇÃO COM ARGAMASSA - SOMENTE INSTALAÇÃO. AF_08/2015_P</v>
          </cell>
          <cell r="C1571" t="str">
            <v>UN</v>
          </cell>
          <cell r="D1571">
            <v>65.81</v>
          </cell>
        </row>
        <row r="1572">
          <cell r="A1572">
            <v>90806</v>
          </cell>
          <cell r="B1572" t="str">
            <v>ADUELA / MARCO / BATENTE PARA PORTA DE 70X210CM, FIXAÇÃO COM ARGAMASSA, PADRÃO MÉDIO - FORNECIMENTO E INSTALAÇÃO. AF_08/2015_P</v>
          </cell>
          <cell r="C1572" t="str">
            <v>UN</v>
          </cell>
          <cell r="D1572">
            <v>247.75</v>
          </cell>
        </row>
        <row r="1573">
          <cell r="A1573">
            <v>90807</v>
          </cell>
          <cell r="B1573" t="str">
            <v>ADUELA / MARCO / BATENTE PARA PORTA DE 70X210CM, FIXAÇÃO COM ARGAMASSA - SOMENTE INSTALAÇÃO. AF_08/2015_P</v>
          </cell>
          <cell r="C1573" t="str">
            <v>UN</v>
          </cell>
          <cell r="D1573">
            <v>71.48</v>
          </cell>
        </row>
        <row r="1574">
          <cell r="A1574">
            <v>90816</v>
          </cell>
          <cell r="B1574" t="str">
            <v>ADUELA / MARCO / BATENTE PARA PORTA DE 80X210CM, FIXAÇÃO COM ARGAMASSA, PADRÃO MÉDIO - FORNECIMENTO E INSTALAÇÃO. AF_08/2015_P</v>
          </cell>
          <cell r="C1574" t="str">
            <v>UN</v>
          </cell>
          <cell r="D1574">
            <v>261.19</v>
          </cell>
        </row>
        <row r="1575">
          <cell r="A1575">
            <v>90817</v>
          </cell>
          <cell r="B1575" t="str">
            <v>ADUELA / MARCO / BATENTE PARA PORTA DE 80X210CM, FIXAÇÃO COM ARGAMASSA - SOMENTE INSTALAÇÃO. AF_08/2015_P</v>
          </cell>
          <cell r="C1575" t="str">
            <v>UN</v>
          </cell>
          <cell r="D1575">
            <v>77.12</v>
          </cell>
        </row>
        <row r="1576">
          <cell r="A1576">
            <v>90818</v>
          </cell>
          <cell r="B1576" t="str">
            <v>ADUELA / MARCO / BATENTE PARA PORTA DE 90X210CM, FIXAÇÃO COM ARGAMASSA, PADRÃO MÉDIO - FORNECIMENTO E INSTALAÇÃO. AF_08/2015_P</v>
          </cell>
          <cell r="C1576" t="str">
            <v>UN</v>
          </cell>
          <cell r="D1576">
            <v>274.68</v>
          </cell>
        </row>
        <row r="1577">
          <cell r="A1577">
            <v>90819</v>
          </cell>
          <cell r="B1577" t="str">
            <v>ADUELA / MARCO / BATENTE PARA PORTA DE 90X210CM, FIXAÇÃO COM ARGAMASSA - SOMENTE INSTALAÇÃO. AF_08/2015_P</v>
          </cell>
          <cell r="C1577" t="str">
            <v>UN</v>
          </cell>
          <cell r="D1577">
            <v>82.83</v>
          </cell>
        </row>
        <row r="1578">
          <cell r="A1578">
            <v>90820</v>
          </cell>
          <cell r="B1578" t="str">
            <v>PORTA DE MADEIRA PARA PINTURA, SEMI-OCA (LEVE OU MÉDIA), 60X210CM, ESPESSURA DE 3,5CM, INCLUSO DOBRADIÇAS - FORNECIMENTO E INSTALAÇÃO. AF_08/2015</v>
          </cell>
          <cell r="C1578" t="str">
            <v>UN</v>
          </cell>
          <cell r="D1578">
            <v>161.66</v>
          </cell>
        </row>
        <row r="1579">
          <cell r="A1579">
            <v>90821</v>
          </cell>
          <cell r="B1579" t="str">
            <v>PORTA DE MADEIRA PARA PINTURA, SEMI-OCA (LEVE OU MÉDIA), 70X210CM, ESPESSURA DE 3,5CM, INCLUSO DOBRADIÇAS - FORNECIMENTO E INSTALAÇÃO. AF_08/2015</v>
          </cell>
          <cell r="C1579" t="str">
            <v>UN</v>
          </cell>
          <cell r="D1579">
            <v>167.7</v>
          </cell>
        </row>
        <row r="1580">
          <cell r="A1580">
            <v>90822</v>
          </cell>
          <cell r="B1580" t="str">
            <v>PORTA DE MADEIRA PARA PINTURA, SEMI-OCA (LEVE OU MÉDIA), 80X210CM, ESPESSURA DE 3,5CM, INCLUSO DOBRADIÇAS - FORNECIMENTO E INSTALAÇÃO. AF_08/2015</v>
          </cell>
          <cell r="C1580" t="str">
            <v>UN</v>
          </cell>
          <cell r="D1580">
            <v>173.74</v>
          </cell>
        </row>
        <row r="1581">
          <cell r="A1581">
            <v>90823</v>
          </cell>
          <cell r="B1581" t="str">
            <v>PORTA DE MADEIRA PARA PINTURA, SEMI-OCA (LEVE OU MÉDIA), 90X210CM, ESPESSURA DE 3,5CM, INCLUSO DOBRADIÇAS - FORNECIMENTO E INSTALAÇÃO. AF_08/2015</v>
          </cell>
          <cell r="C1581" t="str">
            <v>UN</v>
          </cell>
          <cell r="D1581">
            <v>186.76</v>
          </cell>
        </row>
        <row r="1582">
          <cell r="A1582">
            <v>90826</v>
          </cell>
          <cell r="B1582" t="str">
            <v>ALIZAR / GUARNIÇÃO DE 5X1,5CM PARA PORTA DE 60X210CM FIXADO COM PREGOS, PADRÃO MÉDIO - FORNECIMENTO E INSTALAÇÃO. AF_08/2015_P</v>
          </cell>
          <cell r="C1582" t="str">
            <v>UN</v>
          </cell>
          <cell r="D1582">
            <v>24.99</v>
          </cell>
        </row>
        <row r="1583">
          <cell r="A1583">
            <v>90827</v>
          </cell>
          <cell r="B1583" t="str">
            <v>ALIZAR / GUARNIÇÃO DE 5X1,5CM PARA PORTA DE 70X210CM FIXADO COM PREGOS, PADRÃO MÉDIO - FORNECIMENTO E INSTALAÇÃO. AF_08/2015_P</v>
          </cell>
          <cell r="C1583" t="str">
            <v>UN</v>
          </cell>
          <cell r="D1583">
            <v>26.43</v>
          </cell>
        </row>
        <row r="1584">
          <cell r="A1584">
            <v>90828</v>
          </cell>
          <cell r="B1584" t="str">
            <v>ALIZAR / GUARNIÇÃO DE 5X1,5CM PARA PORTA DE 80X210CM FIXADO COM PREGOS, PADRÃO MÉDIO - FORNECIMENTO E INSTALAÇÃO. AF_08/2015_P</v>
          </cell>
          <cell r="C1584" t="str">
            <v>UN</v>
          </cell>
          <cell r="D1584">
            <v>27.87</v>
          </cell>
        </row>
        <row r="1585">
          <cell r="A1585">
            <v>90829</v>
          </cell>
          <cell r="B1585" t="str">
            <v>ALIZAR / GUARNIÇÃO DE 5X1,5CM PARA PORTA DE 90X210CM FIXADO COM PREGOS, PADRÃO MÉDIO - FORNECIMENTO E INSTALAÇÃO. AF_08/2015_P</v>
          </cell>
          <cell r="C1585" t="str">
            <v>UN</v>
          </cell>
          <cell r="D1585">
            <v>29.35</v>
          </cell>
        </row>
        <row r="1586">
          <cell r="A1586">
            <v>90830</v>
          </cell>
          <cell r="B1586" t="str">
            <v>FECHADURA DE EMBUTIR COM CILINDRO, EXTERNA, COMPLETA, ACABAMENTO PADRÃO MÉDIO, INCLUSO EXECUÇÃO DE FURO - FORNECIMENTO E INSTALAÇÃO. AF_08/2015</v>
          </cell>
          <cell r="C1586" t="str">
            <v>UN</v>
          </cell>
          <cell r="D1586">
            <v>98.87</v>
          </cell>
        </row>
        <row r="1587">
          <cell r="A1587">
            <v>90831</v>
          </cell>
          <cell r="B1587" t="str">
            <v>FECHADURA DE EMBUTIR PARA PORTA DE BANHEIRO, COMPLETA, ACABAMENTO PADRÃO MÉDIO, INCLUSO EXECUÇÃO DE FURO - FORNECIMENTO E INSTALAÇÃO. AF_08/2015</v>
          </cell>
          <cell r="C1587" t="str">
            <v>UN</v>
          </cell>
          <cell r="D1587">
            <v>77.42</v>
          </cell>
        </row>
        <row r="1588">
          <cell r="A1588">
            <v>90841</v>
          </cell>
          <cell r="B1588" t="str">
            <v>KIT DE PORTA DE MADEIRA PARA PINTURA, SEMI-OCA (LEVE OU MÉDIA), PADRÃO MÉDIO, 60X210CM, ESPESSURA DE 3,5CM, ITENS INCLUSOS: DOBRADIÇAS, MONTAGEM E INSTALAÇÃO DO BATENTE, FECHADURA COM EXECUÇÃO DO FURO - FORNECIMENTO E INSTALAÇÃO. AF_08/2015</v>
          </cell>
          <cell r="C1588" t="str">
            <v>UN</v>
          </cell>
          <cell r="D1588">
            <v>523.39</v>
          </cell>
        </row>
        <row r="1589">
          <cell r="A1589">
            <v>90842</v>
          </cell>
          <cell r="B1589" t="str">
            <v>KIT DE PORTA DE MADEIRA PARA PINTURA, SEMI-OCA (LEVE OU MÉDIA), PADRÃO MÉDIO, 70X210CM, ESPESSURA DE 3,5CM, ITENS INCLUSOS: DOBRADIÇAS, MONTAGEM E INSTALAÇÃO DO BATENTE, FECHADURA COM EXECUÇÃO DO FURO - FORNECIMENTO E INSTALAÇÃO. AF_08/2015</v>
          </cell>
          <cell r="C1589" t="str">
            <v>UN</v>
          </cell>
          <cell r="D1589">
            <v>552.35</v>
          </cell>
        </row>
        <row r="1590">
          <cell r="A1590">
            <v>90843</v>
          </cell>
          <cell r="B1590" t="str">
            <v>KIT DE PORTA DE MADEIRA PARA PINTURA, SEMI-OCA (LEVE OU MÉDIA), PADRÃO MÉDIO, 80X210CM, ESPESSURA DE 3,5CM, ITENS INCLUSOS: DOBRADIÇAS, MONTAGEM E INSTALAÇÃO DO BATENTE, FECHADURA COM EXECUÇÃO DO FURO - FORNECIMENTO E INSTALAÇÃO. AF_08/2015</v>
          </cell>
          <cell r="C1590" t="str">
            <v>UN</v>
          </cell>
          <cell r="D1590">
            <v>589.57000000000005</v>
          </cell>
        </row>
        <row r="1591">
          <cell r="A1591">
            <v>90844</v>
          </cell>
          <cell r="B1591" t="str">
            <v>KIT DE PORTA DE MADEIRA PARA PINTURA, SEMI-OCA (LEVE OU MÉDIA), PADRÃO MÉDIO, 90X210CM, ESPESSURA DE 3,5CM, ITENS INCLUSOS: DOBRADIÇAS, MONTAGEM E INSTALAÇÃO DO BATENTE, FECHADURA COM EXECUÇÃO DO FURO - FORNECIMENTO E INSTALAÇÃO. AF_08/2015</v>
          </cell>
          <cell r="C1591" t="str">
            <v>UN</v>
          </cell>
          <cell r="D1591">
            <v>619.03</v>
          </cell>
        </row>
        <row r="1592">
          <cell r="A1592">
            <v>90847</v>
          </cell>
          <cell r="B1592" t="str">
            <v>KIT DE PORTA DE MADEIRA PARA PINTURA, SEMI-OCA (LEVE OU MÉDIA), PADRÃO MÉDIO, 60X210CM, ESPESSURA DE 3,5CM, ITENS INCLUSOS: DOBRADIÇAS, MONTAGEM E INSTALAÇÃO DO BATENTE, SEM FECHADURA - FORNECIMENTO E INSTALAÇÃO. AF_08/2015</v>
          </cell>
          <cell r="C1592" t="str">
            <v>UN</v>
          </cell>
          <cell r="D1592">
            <v>445.97</v>
          </cell>
        </row>
        <row r="1593">
          <cell r="A1593">
            <v>90848</v>
          </cell>
          <cell r="B1593" t="str">
            <v>KIT DE PORTA DE MADEIRA PARA PINTURA, SEMI-OCA (LEVE OU MÉDIA), PADRÃO MÉDIO, 70X210CM, ESPESSURA DE 3,5CM, ITENS INCLUSOS: DOBRADIÇAS, MONTAGEM E INSTALAÇÃO DO BATENTE, SEM FECHADURA - FORNECIMENTO E INSTALAÇÃO. AF_08/2015</v>
          </cell>
          <cell r="C1593" t="str">
            <v>UN</v>
          </cell>
          <cell r="D1593">
            <v>468.32</v>
          </cell>
        </row>
        <row r="1594">
          <cell r="A1594">
            <v>90849</v>
          </cell>
          <cell r="B1594" t="str">
            <v>KIT DE PORTA DE MADEIRA PARA PINTURA, SEMI-OCA (LEVE OU MÉDIA), PADRÃO MÉDIO, 80X210CM, ESPESSURA DE 3,5CM, ITENS INCLUSOS: DOBRADIÇAS, MONTAGEM E INSTALAÇÃO DO BATENTE, SEM FECHADURA - FORNECIMENTO E INSTALAÇÃO. AF_08/2015</v>
          </cell>
          <cell r="C1594" t="str">
            <v>UN</v>
          </cell>
          <cell r="D1594">
            <v>490.7</v>
          </cell>
        </row>
        <row r="1595">
          <cell r="A1595">
            <v>90850</v>
          </cell>
          <cell r="B1595" t="str">
            <v>KIT DE PORTA DE MADEIRA PARA PINTURA, SEMI-OCA (LEVE OU MÉDIA), PADRÃO MÉDIO, 90X210CM, ESPESSURA DE 3,5CM, ITENS INCLUSOS: DOBRADIÇAS, MONTAGEM E INSTALAÇÃO DO BATENTE, SEM FECHADURA - FORNECIMENTO E INSTALAÇÃO. AF_08/2015</v>
          </cell>
          <cell r="C1595" t="str">
            <v>UN</v>
          </cell>
          <cell r="D1595">
            <v>520.15</v>
          </cell>
        </row>
        <row r="1596">
          <cell r="A1596">
            <v>91009</v>
          </cell>
          <cell r="B1596" t="str">
            <v>PORTA DE MADEIRA PARA VERNIZ, SEMI-OCA (LEVE OU MÉDIA), 60X210CM, ESPESSURA DE 3,5CM, INCLUSO DOBRADIÇAS - FORNECIMENTO E INSTALAÇÃO. AF_08/2015</v>
          </cell>
          <cell r="C1596" t="str">
            <v>UN</v>
          </cell>
          <cell r="D1596">
            <v>190.4</v>
          </cell>
        </row>
        <row r="1597">
          <cell r="A1597">
            <v>91010</v>
          </cell>
          <cell r="B1597" t="str">
            <v>PORTA DE MADEIRA PARA VERNIZ, SEMI-OCA (LEVE OU MÉDIA), 70X210CM, ESPESSURA DE 3,5CM, INCLUSO DOBRADIÇAS - FORNECIMENTO E INSTALAÇÃO. AF_08/2015</v>
          </cell>
          <cell r="C1597" t="str">
            <v>UN</v>
          </cell>
          <cell r="D1597">
            <v>202.59</v>
          </cell>
        </row>
        <row r="1598">
          <cell r="A1598">
            <v>91011</v>
          </cell>
          <cell r="B1598" t="str">
            <v>PORTA DE MADEIRA PARA VERNIZ, SEMI-OCA (LEVE OU MÉDIA), 80X210CM, ESPESSURA DE 3,5CM, INCLUSO DOBRADIÇAS - FORNECIMENTO E INSTALAÇÃO. AF_08/2015</v>
          </cell>
          <cell r="C1598" t="str">
            <v>UN</v>
          </cell>
          <cell r="D1598">
            <v>210.61</v>
          </cell>
        </row>
        <row r="1599">
          <cell r="A1599">
            <v>91012</v>
          </cell>
          <cell r="B1599" t="str">
            <v>PORTA DE MADEIRA PARA VERNIZ, SEMI-OCA (LEVE OU MÉDIA), 90X210CM, ESPESSURA DE 3,5CM, INCLUSO DOBRADIÇAS - FORNECIMENTO E INSTALAÇÃO. AF_08/2015</v>
          </cell>
          <cell r="C1599" t="str">
            <v>UN</v>
          </cell>
          <cell r="D1599">
            <v>230.18</v>
          </cell>
        </row>
        <row r="1600">
          <cell r="A1600">
            <v>91013</v>
          </cell>
          <cell r="B1600" t="str">
            <v>KIT DE PORTA DE MADEIRA PARA VERNIZ, SEMI-OCA (LEVE OU MÉDIA), PADRÃO MÉDIO, 60X210CM, ESPESSURA DE 3,5CM, ITENS INCLUSOS: DOBRADIÇAS, MONTAGEM E INSTALAÇÃO DO BATENTE, SEM FECHADURA - FORNECIMENTO E INSTALAÇÃO. AF_08/2015</v>
          </cell>
          <cell r="C1600" t="str">
            <v>UN</v>
          </cell>
          <cell r="D1600">
            <v>474.7</v>
          </cell>
        </row>
        <row r="1601">
          <cell r="A1601">
            <v>91014</v>
          </cell>
          <cell r="B1601" t="str">
            <v>KIT DE PORTA DE MADEIRA PARA VERNIZ, SEMI-OCA (LEVE OU MÉDIA), PADRÃO MÉDIO, 70X210CM, ESPESSURA DE 3,5CM, ITENS INCLUSOS: DOBRADIÇAS, MONTAGEM E INSTALAÇÃO DO BATENTE, SEM FECHADURA - FORNECIMENTO E INSTALAÇÃO. AF_08/2015</v>
          </cell>
          <cell r="C1601" t="str">
            <v>UN</v>
          </cell>
          <cell r="D1601">
            <v>503.21</v>
          </cell>
        </row>
        <row r="1602">
          <cell r="A1602">
            <v>91015</v>
          </cell>
          <cell r="B1602" t="str">
            <v>KIT DE PORTA DE MADEIRA PARA VERNIZ, SEMI-OCA (LEVE OU MÉDIA), PADRÃO MÉDIO, 80X210CM, ESPESSURA DE 3,5CM, ITENS INCLUSOS: DOBRADIÇAS, MONTAGEM E INSTALAÇÃO DO BATENTE, SEM FECHADURA - FORNECIMENTO E INSTALAÇÃO. AF_08/2015</v>
          </cell>
          <cell r="C1602" t="str">
            <v>UN</v>
          </cell>
          <cell r="D1602">
            <v>527.57000000000005</v>
          </cell>
        </row>
        <row r="1603">
          <cell r="A1603">
            <v>91016</v>
          </cell>
          <cell r="B1603" t="str">
            <v>KIT DE PORTA DE MADEIRA PARA VERNIZ, SEMI-OCA (LEVE OU MÉDIA), PADRÃO MÉDIO, 90X210CM, ESPESSURA DE 3,5CM, ITENS INCLUSOS: DOBRADIÇAS, MONTAGEM E INSTALAÇÃO DO BATENTE, SEM FECHADURA - FORNECIMENTO E INSTALAÇÃO. AF_08/2015</v>
          </cell>
          <cell r="C1603" t="str">
            <v>UN</v>
          </cell>
          <cell r="D1603">
            <v>563.57000000000005</v>
          </cell>
        </row>
        <row r="1604">
          <cell r="A1604">
            <v>91286</v>
          </cell>
          <cell r="B1604" t="str">
            <v>ADUELA / MARCO / BATENTE PARA PORTA DE 60X210CM, PADRÃO POPULAR - FORNECIMENTO E MONTAGEM. AF_08/2015</v>
          </cell>
          <cell r="C1604" t="str">
            <v>UN</v>
          </cell>
          <cell r="D1604">
            <v>137.09</v>
          </cell>
        </row>
        <row r="1605">
          <cell r="A1605">
            <v>91287</v>
          </cell>
          <cell r="B1605" t="str">
            <v>ADUELA / MARCO / BATENTE PARA PORTA DE 70X210CM, PADRÃO POPULAR - FORNECIMENTO E MONTAGEM. AF_08/2015</v>
          </cell>
          <cell r="C1605" t="str">
            <v>UN</v>
          </cell>
          <cell r="D1605">
            <v>144.87</v>
          </cell>
        </row>
        <row r="1606">
          <cell r="A1606">
            <v>91288</v>
          </cell>
          <cell r="B1606" t="str">
            <v>ADUELA / MARCO / BATENTE PARA PORTA DE 80X210CM, PADRÃO POPULAR - FORNECIMENTO E MONTAGEM. AF_08/2015</v>
          </cell>
          <cell r="C1606" t="str">
            <v>UN</v>
          </cell>
          <cell r="D1606">
            <v>152.66999999999999</v>
          </cell>
        </row>
        <row r="1607">
          <cell r="A1607">
            <v>91290</v>
          </cell>
          <cell r="B1607" t="str">
            <v>ADUELA / MARCO / BATENTE PARA PORTA DE 90X210CM, PADRÃO POPULAR - FORNECIMENTO E MONTAGEM. AF_08/2015</v>
          </cell>
          <cell r="C1607" t="str">
            <v>UN</v>
          </cell>
          <cell r="D1607">
            <v>160.44999999999999</v>
          </cell>
        </row>
        <row r="1608">
          <cell r="A1608">
            <v>91291</v>
          </cell>
          <cell r="B1608" t="str">
            <v>ADUELA / MARCO / BATENTE PARA PORTA DE 60X210CM, FIXAÇÃO COM ARGAMASSA, PADRÃO POPULAR - FORNECIMENTO E INSTALAÇÃO. AF_08/2015_P</v>
          </cell>
          <cell r="C1608" t="str">
            <v>UN</v>
          </cell>
          <cell r="D1608">
            <v>202.91</v>
          </cell>
        </row>
        <row r="1609">
          <cell r="A1609">
            <v>91292</v>
          </cell>
          <cell r="B1609" t="str">
            <v>ADUELA / MARCO / BATENTE PARA PORTA DE 70X210CM, FIXAÇÃO COM ARGAMASSA, PADRÃO POPULAR - FORNECIMENTO E INSTALAÇÃO. AF_08/2015_P</v>
          </cell>
          <cell r="C1609" t="str">
            <v>UN</v>
          </cell>
          <cell r="D1609">
            <v>216.35</v>
          </cell>
        </row>
        <row r="1610">
          <cell r="A1610">
            <v>91293</v>
          </cell>
          <cell r="B1610" t="str">
            <v>ADUELA / MARCO / BATENTE PARA PORTA DE 80X210CM, FIXAÇÃO COM ARGAMASSA, PADRÃO POPULAR - FORNECIMENTO E INSTALAÇÃO. AF_08/2015_P</v>
          </cell>
          <cell r="C1610" t="str">
            <v>UN</v>
          </cell>
          <cell r="D1610">
            <v>229.8</v>
          </cell>
        </row>
        <row r="1611">
          <cell r="A1611">
            <v>91294</v>
          </cell>
          <cell r="B1611" t="str">
            <v>ADUELA / MARCO / BATENTE PARA PORTA DE 90X210CM, FIXAÇÃO COM ARGAMASSA, PADRÃO POPULAR - FORNECIMENTO E INSTALAÇÃO. AF_08/2015_P</v>
          </cell>
          <cell r="C1611" t="str">
            <v>UN</v>
          </cell>
          <cell r="D1611">
            <v>243.28</v>
          </cell>
        </row>
        <row r="1612">
          <cell r="A1612">
            <v>91295</v>
          </cell>
          <cell r="B1612" t="str">
            <v>PORTA DE MADEIRA ALMOFADADA, SEMI-OCA (LEVE OU MÉDIA), 60X210CM, ESPESSURA DE 3CM, INCLUSO DOBRADIÇAS - FORNECIMENTO E INSTALAÇÃO. AF_08/2015</v>
          </cell>
          <cell r="C1612" t="str">
            <v>UN</v>
          </cell>
          <cell r="D1612">
            <v>302.73</v>
          </cell>
        </row>
        <row r="1613">
          <cell r="A1613">
            <v>91296</v>
          </cell>
          <cell r="B1613" t="str">
            <v>PORTA DE MADEIRA ALMOFADADA, SEMI-OCA (LEVE OU MÉDIA), 70X210CM, ESPESSURA DE 3CM, INCLUSO DOBRADIÇAS - FORNECIMENTO E INSTALAÇÃO. AF_08/2015</v>
          </cell>
          <cell r="C1613" t="str">
            <v>UN</v>
          </cell>
          <cell r="D1613">
            <v>314.51</v>
          </cell>
        </row>
        <row r="1614">
          <cell r="A1614">
            <v>91297</v>
          </cell>
          <cell r="B1614" t="str">
            <v>PORTA DE MADEIRA ALMOFADADA, SEMI-OCA (LEVE OU MÉDIA), 80X210CM, ESPESSURA DE 3,5CM, INCLUSO DOBRADIÇAS - FORNECIMENTO E INSTALAÇÃO. AF_08/2015</v>
          </cell>
          <cell r="C1614" t="str">
            <v>UN</v>
          </cell>
          <cell r="D1614">
            <v>284.66000000000003</v>
          </cell>
        </row>
        <row r="1615">
          <cell r="A1615">
            <v>91298</v>
          </cell>
          <cell r="B1615" t="str">
            <v>PORTA DE MADEIRA TIPO VENEZIANA, SEMI-OCA (LEVE OU MÉDIA), 80X210CM, ESPESSURA DE 3CM, INCLUSO DOBRADIÇAS - FORNECIMENTO E INSTALAÇÃO. AF_08/2015</v>
          </cell>
          <cell r="C1615" t="str">
            <v>UN</v>
          </cell>
          <cell r="D1615">
            <v>377.32</v>
          </cell>
        </row>
        <row r="1616">
          <cell r="A1616">
            <v>91299</v>
          </cell>
          <cell r="B1616" t="str">
            <v>PORTA DE MADEIRA, TIPO MEXICANA, SEMI-OCA (PESADA OU SUPERPESADA), 80X210CM, ESPESSURA DE 3,5CM, INCLUSO DOBRADIÇAS - FORNECIMENTO E INSTALAÇÃO. AF_08/2015</v>
          </cell>
          <cell r="C1616" t="str">
            <v>UN</v>
          </cell>
          <cell r="D1616">
            <v>590.53</v>
          </cell>
        </row>
        <row r="1617">
          <cell r="A1617">
            <v>91300</v>
          </cell>
          <cell r="B1617" t="str">
            <v>ALIZAR / GUARNIÇÃO DE 5X1,5CM PARA PORTA DE 60X210CM FIXADO COM PREGOS, PADRÃO POPULAR - FORNECIMENTO E INSTALAÇÃO. AF_08/2015_P</v>
          </cell>
          <cell r="C1617" t="str">
            <v>UN</v>
          </cell>
          <cell r="D1617">
            <v>21.34</v>
          </cell>
        </row>
        <row r="1618">
          <cell r="A1618">
            <v>91301</v>
          </cell>
          <cell r="B1618" t="str">
            <v>ALIZAR / GUARNIÇÃO DE 5X1,5CM PARA PORTA DE 70X210CM FIXADO COM PREGOS, PADRÃO POPULAR - FORNECIMENTO E INSTALAÇÃO. AF_08/2015_P</v>
          </cell>
          <cell r="C1618" t="str">
            <v>UN</v>
          </cell>
          <cell r="D1618">
            <v>22.71</v>
          </cell>
        </row>
        <row r="1619">
          <cell r="A1619">
            <v>91302</v>
          </cell>
          <cell r="B1619" t="str">
            <v>ALIZAR / GUARNIÇÃO DE 5X1,5CM PARA PORTA DE 80X210CM FIXADO COM PREGOS, PADRÃO POPULAR - FORNECIMENTO E INSTALAÇÃO. AF_08/2015_P</v>
          </cell>
          <cell r="C1619" t="str">
            <v>UN</v>
          </cell>
          <cell r="D1619">
            <v>24.09</v>
          </cell>
        </row>
        <row r="1620">
          <cell r="A1620">
            <v>91303</v>
          </cell>
          <cell r="B1620" t="str">
            <v>ALIZAR / GUARNIÇÃO DE 5X1,5CM PARA PORTA DE 90X210CM FIXADO COM PREGOS, PADRÃO POPULAR - FORNECIMENTO E INSTALAÇÃO. AF_08/2015_P</v>
          </cell>
          <cell r="C1620" t="str">
            <v>UN</v>
          </cell>
          <cell r="D1620">
            <v>25.5</v>
          </cell>
        </row>
        <row r="1621">
          <cell r="A1621">
            <v>91304</v>
          </cell>
          <cell r="B1621" t="str">
            <v>FECHADURA DE EMBUTIR COM CILINDRO, EXTERNA, COMPLETA, ACABAMENTO PADRÃO POPULAR, INCLUSO EXECUÇÃO DE FURO - FORNECIMENTO E INSTALAÇÃO. AF_08/2015</v>
          </cell>
          <cell r="C1621" t="str">
            <v>UN</v>
          </cell>
          <cell r="D1621">
            <v>75.760000000000005</v>
          </cell>
        </row>
        <row r="1622">
          <cell r="A1622">
            <v>91305</v>
          </cell>
          <cell r="B1622" t="str">
            <v>FECHADURA DE EMBUTIR PARA PORTA DE BANHEIRO, COMPLETA, ACABAMENTO PADRÃO POPULAR, INCLUSO EXECUÇÃO DE FURO - FORNECIMENTO E INSTALAÇÃO. AF_08/2015</v>
          </cell>
          <cell r="C1622" t="str">
            <v>UN</v>
          </cell>
          <cell r="D1622">
            <v>57.23</v>
          </cell>
        </row>
        <row r="1623">
          <cell r="A1623">
            <v>91306</v>
          </cell>
          <cell r="B1623" t="str">
            <v>FECHADURA DE EMBUTIR PARA PORTAS INTERNAS, COMPLETA, ACABAMENTO PADRÃO MÉDIO, COM EXECUÇÃO DE FURO - FORNECIMENTO E INSTALAÇÃO. AF_08/2015</v>
          </cell>
          <cell r="C1623" t="str">
            <v>UN</v>
          </cell>
          <cell r="D1623">
            <v>84.03</v>
          </cell>
        </row>
        <row r="1624">
          <cell r="A1624">
            <v>91307</v>
          </cell>
          <cell r="B1624" t="str">
            <v>FECHADURA DE EMBUTIR PARA PORTAS INTERNAS, COMPLETA, ACABAMENTO PADRÃO POPULAR, COM EXECUÇÃO DE FURO - FORNECIMENTO E INSTALAÇÃO. AF_08/2015</v>
          </cell>
          <cell r="C1624" t="str">
            <v>UN</v>
          </cell>
          <cell r="D1624">
            <v>59.94</v>
          </cell>
        </row>
        <row r="1625">
          <cell r="A1625">
            <v>91312</v>
          </cell>
          <cell r="B1625" t="str">
            <v>KIT DE PORTA DE MADEIRA PARA PINTURA, SEMI-OCA (LEVE OU MÉDIA), PADRÃO POPULAR, 60X210CM, ESPESSURA DE 3,5CM, ITENS INCLUSOS: DOBRADIÇAS, MONTAGEM E INSTALAÇÃO DO BATENTE, FECHADURA COM EXECUÇÃO DO FURO - FORNECIMENTO E INSTALAÇÃO. AF_08/2015</v>
          </cell>
          <cell r="C1625" t="str">
            <v>UN</v>
          </cell>
          <cell r="D1625">
            <v>464.49</v>
          </cell>
        </row>
        <row r="1626">
          <cell r="A1626">
            <v>91313</v>
          </cell>
          <cell r="B1626" t="str">
            <v>KIT DE PORTA DE MADEIRA PARA PINTURA, SEMI-OCA (LEVE OU MÉDIA), PADRÃO POPULAR, 70X210CM, ESPESSURA DE 3,5CM, ITENS INCLUSOS: DOBRADIÇAS, MONTAGEM E INSTALAÇÃO DO BATENTE, FECHADURA COM EXECUÇÃO DO FURO - FORNECIMENTO E INSTALAÇÃO. AF_08/2015</v>
          </cell>
          <cell r="C1626" t="str">
            <v>UN</v>
          </cell>
          <cell r="D1626">
            <v>489.43</v>
          </cell>
        </row>
        <row r="1627">
          <cell r="A1627">
            <v>91314</v>
          </cell>
          <cell r="B1627" t="str">
            <v>KIT DE PORTA DE MADEIRA PARA PINTURA, SEMI-OCA (LEVE OU MÉDIA), PADRÃO POPULAR, 80X210CM, ESPESSURA DE 3,5CM, ITENS INCLUSOS: DOBRADIÇAS, MONTAGEM E INSTALAÇÃO DO BATENTE, FECHADURA COM EXECUÇÃO DO FURO - FORNECIMENTO E INSTALAÇÃO. AF_08/2015</v>
          </cell>
          <cell r="C1627" t="str">
            <v>UN</v>
          </cell>
          <cell r="D1627">
            <v>527.5</v>
          </cell>
        </row>
        <row r="1628">
          <cell r="A1628">
            <v>91315</v>
          </cell>
          <cell r="B1628" t="str">
            <v>KIT DE PORTA DE MADEIRA PARA PINTURA, SEMI-OCA (LEVE OU MÉDIA), PADRÃO POPULAR, 90X210CM, ESPESSURA DE 3,5CM, ITENS INCLUSOS: DOBRADIÇAS, MONTAGEM E INSTALAÇÃO DO BATENTE, FECHADURA COM EXECUÇÃO DO FURO - FORNECIMENTO E INSTALAÇÃO. AF_08/2015</v>
          </cell>
          <cell r="C1628" t="str">
            <v>UN</v>
          </cell>
          <cell r="D1628">
            <v>556.82000000000005</v>
          </cell>
        </row>
        <row r="1629">
          <cell r="A1629">
            <v>91318</v>
          </cell>
          <cell r="B1629" t="str">
            <v>KIT DE PORTA DE MADEIRA PARA PINTURA, SEMI-OCA (LEVE OU MÉDIA), PADRÃO POPULAR, 60X210CM, ESPESSURA DE 3,5CM, ITENS INCLUSOS: DOBRADIÇAS, MONTAGEM E INSTALAÇÃO DO BATENTE, SEM FECHADURA - FORNECIMENTO E INSTALAÇÃO. AF_08/2015</v>
          </cell>
          <cell r="C1629" t="str">
            <v>UN</v>
          </cell>
          <cell r="D1629">
            <v>407.26</v>
          </cell>
        </row>
        <row r="1630">
          <cell r="A1630">
            <v>91319</v>
          </cell>
          <cell r="B1630" t="str">
            <v>KIT DE PORTA DE MADEIRA PARA PINTURA, SEMI-OCA (LEVE OU MÉDIA), PADRÃO POPULAR, 70X210CM, ESPESSURA DE 3,5CM, ITENS INCLUSOS: DOBRADIÇAS, MONTAGEM E INSTALAÇÃO DO BATENTE, SEM FECHADURA - FORNECIMENTO E INSTALAÇÃO. AF_08/2015</v>
          </cell>
          <cell r="C1630" t="str">
            <v>UN</v>
          </cell>
          <cell r="D1630">
            <v>429.48</v>
          </cell>
        </row>
        <row r="1631">
          <cell r="A1631">
            <v>91320</v>
          </cell>
          <cell r="B1631" t="str">
            <v>KIT DE PORTA DE MADEIRA PARA PINTURA, SEMI-OCA (LEVE OU MÉDIA), PADRÃO POPULAR, 80X210CM, ESPESSURA DE 3,5CM, ITENS INCLUSOS: DOBRADIÇAS, MONTAGEM E INSTALAÇÃO DO BATENTE, SEM FECHADURA - FORNECIMENTO E INSTALAÇÃO. AF_08/2015</v>
          </cell>
          <cell r="C1631" t="str">
            <v>UN</v>
          </cell>
          <cell r="D1631">
            <v>451.73</v>
          </cell>
        </row>
        <row r="1632">
          <cell r="A1632">
            <v>91321</v>
          </cell>
          <cell r="B1632" t="str">
            <v>KIT DE PORTA DE MADEIRA PARA PINTURA, SEMI-OCA (LEVE OU MÉDIA), PADRÃO POPULAR, 90X210CM, ESPESSURA DE 3,5CM, ITENS INCLUSOS: DOBRADIÇAS, MONTAGEM E INSTALAÇÃO DO BATENTE, SEM FECHADURA - FORNECIMENTO E INSTALAÇÃO. AF_08/2015</v>
          </cell>
          <cell r="C1632" t="str">
            <v>UN</v>
          </cell>
          <cell r="D1632">
            <v>481.06</v>
          </cell>
        </row>
        <row r="1633">
          <cell r="A1633">
            <v>91324</v>
          </cell>
          <cell r="B1633" t="str">
            <v>KIT DE PORTA DE MADEIRA PARA VERNIZ, SEMI-OCA (LEVE OU MÉDIA), PADRÃO POPULAR, 60X210CM, ESPESSURA DE 3,5CM, ITENS INCLUSOS: DOBRADIÇAS, MONTAGEM E INSTALAÇÃO DO BATENTE, SEM FECHADURA - FORNECIMENTO E INSTALAÇÃO. AF_08/2015</v>
          </cell>
          <cell r="C1633" t="str">
            <v>UN</v>
          </cell>
          <cell r="D1633">
            <v>436</v>
          </cell>
        </row>
        <row r="1634">
          <cell r="A1634">
            <v>91325</v>
          </cell>
          <cell r="B1634" t="str">
            <v>KIT DE PORTA DE MADEIRA PARA VERNIZ, SEMI-OCA (LEVE OU MÉDIA), PADRÃO POPULAR, 70X210CM, ESPESSURA DE 3,5CM, ITENS INCLUSOS: DOBRADIÇAS, MONTAGEM E INSTALAÇÃO DO BATENTE, SEM FECHADURA - FORNECIMENTO E INSTALAÇÃO. AF_08/2015</v>
          </cell>
          <cell r="C1634" t="str">
            <v>UN</v>
          </cell>
          <cell r="D1634">
            <v>464.37</v>
          </cell>
        </row>
        <row r="1635">
          <cell r="A1635">
            <v>91326</v>
          </cell>
          <cell r="B1635" t="str">
            <v>KIT DE PORTA DE MADEIRA PARA VERNIZ, SEMI-OCA (LEVE OU MÉDIA), PADRÃO POPULAR, 80X210CM, ESPESSURA DE 3,5CM, ITENS INCLUSOS: DOBRADIÇAS, MONTAGEM E INSTALAÇÃO DO BATENTE, SEM FECHADURA - FORNECIMENTO E INSTALAÇÃO. AF_08/2015</v>
          </cell>
          <cell r="C1635" t="str">
            <v>UN</v>
          </cell>
          <cell r="D1635">
            <v>488.6</v>
          </cell>
        </row>
        <row r="1636">
          <cell r="A1636">
            <v>91327</v>
          </cell>
          <cell r="B1636" t="str">
            <v>KIT DE PORTA DE MADEIRA PARA VERNIZ, SEMI-OCA (LEVE OU MÉDIA), PADRÃO POPULAR, 90X210CM, ESPESSURA DE 3,5CM, ITENS INCLUSOS: DOBRADIÇAS, MONTAGEM E INSTALAÇÃO DO BATENTE, SEM FECHADURA - FORNECIMENTO E INSTALAÇÃO. AF_08/2015</v>
          </cell>
          <cell r="C1636" t="str">
            <v>UN</v>
          </cell>
          <cell r="D1636">
            <v>524.48</v>
          </cell>
        </row>
        <row r="1637">
          <cell r="A1637">
            <v>91328</v>
          </cell>
          <cell r="B1637" t="str">
            <v>KIT DE PORTA DE MADEIRA ALMOFADADA, SEMI-OCA (LEVE OU MÉDIA), PADRÃO MÉDIO 60X210CM, ESPESSURA DE 3CM, ITENS INCLUSOS: DOBRADIÇAS, MONTAGEM E INSTALAÇÃO DO BATENTE, SEM FECHADURA - FORNECIMENTO E INSTALAÇÃO. AF_08/2015</v>
          </cell>
          <cell r="C1637" t="str">
            <v>UN</v>
          </cell>
          <cell r="D1637">
            <v>587.03</v>
          </cell>
        </row>
        <row r="1638">
          <cell r="A1638">
            <v>91329</v>
          </cell>
          <cell r="B1638" t="str">
            <v>KIT DE PORTA DE MADEIRA ALMOFADADA, SEMI-OCA (LEVE OU MÉDIA), PADRÃO POPULAR, 60X210CM, ESPESSURA DE 3CM, ITENS INCLUSOS: DOBRADIÇAS, MONTAGEM E INSTALAÇÃO DO BATENTE, SEM FECHADURA - FORNECIMENTO E INSTALAÇÃO. AF_08/2015</v>
          </cell>
          <cell r="C1638" t="str">
            <v>UN</v>
          </cell>
          <cell r="D1638">
            <v>548.33000000000004</v>
          </cell>
        </row>
        <row r="1639">
          <cell r="A1639">
            <v>91330</v>
          </cell>
          <cell r="B1639" t="str">
            <v>KIT DE PORTA DE MADEIRA ALMOFADADA, SEMI-OCA (LEVE OU MÉDIA), PADRÃO MÉDIO, 70X210CM, ESPESSURA DE 3CM, ITENS INCLUSOS: DOBRADIÇAS, MONTAGEM E INSTALAÇÃO DO BATENTE, SEM FECHADURA - FORNECIMENTO E INSTALAÇÃO. AF_08/2015</v>
          </cell>
          <cell r="C1639" t="str">
            <v>UN</v>
          </cell>
          <cell r="D1639">
            <v>615.13</v>
          </cell>
        </row>
        <row r="1640">
          <cell r="A1640">
            <v>91331</v>
          </cell>
          <cell r="B1640" t="str">
            <v>KIT DE PORTA DE MADEIRA ALMOFADADA, SEMI-OCA (LEVE OU MÉDIA), PADRÃO POPULAR, 70X210CM, ESPESSURA DE 3CM, ITENS INCLUSOS: DOBRADIÇAS, MONTAGEM E INSTALAÇÃO DO BATENTE, SEM FECHADURA - FORNECIMENTO E INSTALAÇÃO. AF_08/2015</v>
          </cell>
          <cell r="C1640" t="str">
            <v>UN</v>
          </cell>
          <cell r="D1640">
            <v>576.29999999999995</v>
          </cell>
        </row>
        <row r="1641">
          <cell r="A1641">
            <v>91332</v>
          </cell>
          <cell r="B1641" t="str">
            <v>KIT DE PORTA DE MADEIRA ALMOFADADA, SEMI-OCA (LEVE OU MÉDIA), PADRÃO MÉDIO, 80X210CM, ESPESSURA DE 3,5CM, ITENS INCLUSOS: DOBRADIÇAS, MONTAGEM E INSTALAÇÃO DO BATENTE, SEM FECHADURA - FORNECIMENTO E INSTALAÇÃO. AF_08/2015</v>
          </cell>
          <cell r="C1641" t="str">
            <v>UN</v>
          </cell>
          <cell r="D1641">
            <v>601.62</v>
          </cell>
        </row>
        <row r="1642">
          <cell r="A1642">
            <v>91333</v>
          </cell>
          <cell r="B1642" t="str">
            <v>KIT DE PORTA DE MADEIRA ALMOFADADA, SEMI-OCA (LEVE OU MÉDIA), PADRÃO POPULAR, 80X210CM, ESPESSURA DE 3,5CM, ITENS INCLUSOS: DOBRADIÇAS, MONTAGEM E INSTALAÇÃO DO BATENTE, SEM FECHADURA - FORNECIMENTO E INSTALAÇÃO. AF_08/2015</v>
          </cell>
          <cell r="C1642" t="str">
            <v>UN</v>
          </cell>
          <cell r="D1642">
            <v>562.65</v>
          </cell>
        </row>
        <row r="1643">
          <cell r="A1643">
            <v>91334</v>
          </cell>
          <cell r="B1643" t="str">
            <v>KIT DE PORTA DE MADEIRA TIPO VENEZIANA, SEMI-OCA (LEVE OU MÉDIA), PADRÃO MÉDIO, 80X210CM, ESPESSURA DE 3CM, ITENS INCLUSOS: DOBRADIÇAS, MONTAGEM E INSTALAÇÃO DO BATENTE, SEM FECHADURA - FORNECIMENTO E INSTALAÇÃO. AF_08/2015</v>
          </cell>
          <cell r="C1643" t="str">
            <v>UN</v>
          </cell>
          <cell r="D1643">
            <v>694.28</v>
          </cell>
        </row>
        <row r="1644">
          <cell r="A1644">
            <v>91335</v>
          </cell>
          <cell r="B1644" t="str">
            <v>KIT DE PORTA DE MADEIRA TIPO VENEZIANA, SEMI-OCA (LEVE OU MÉDIA), PADRÃO POPULAR, 80X210CM, ESPESSURA DE 3CM, ITENS INCLUSOS: DOBRADIÇAS, MONTAGEM E INSTALAÇÃO DO BATENTE, SEM FECHADURA - FORNECIMENTO E INSTALAÇÃO. AF_08/2015</v>
          </cell>
          <cell r="C1644" t="str">
            <v>UN</v>
          </cell>
          <cell r="D1644">
            <v>655.30999999999995</v>
          </cell>
        </row>
        <row r="1645">
          <cell r="A1645">
            <v>91336</v>
          </cell>
          <cell r="B1645" t="str">
            <v>KIT DE PORTA DE MADEIRA TIPO MEXICANA, SEMI-OCA (PESADA OU SUPERPESADA), PADRÃO MÉDIO, 80X210CM, ESPESSURA DE 3CM, ITENS INCLUSOS: DOBRADIÇAS, MONTAGEM E INSTALAÇÃO DO BATENTE, SEM FECHADURA - FORNECIMENTO E INSTALAÇÃO. AF_08/2015</v>
          </cell>
          <cell r="C1645" t="str">
            <v>UN</v>
          </cell>
          <cell r="D1645">
            <v>907.48</v>
          </cell>
        </row>
        <row r="1646">
          <cell r="A1646">
            <v>91337</v>
          </cell>
          <cell r="B1646" t="str">
            <v>KIT DE PORTA DE MADEIRA TIPO MEXICANA, SEMI-OCA (PESADA OU SUPERPESADA), PADRÃO POPULAR, 80X210CM, ESPESSURA DE 3CM, ITENS INCLUSOS: DOBRADIÇAS, MONTAGEM E INSTALAÇÃO DO BATENTE, SEM FECHADURA - FORNECIMENTO E INSTALAÇÃO. AF_08/2015</v>
          </cell>
          <cell r="C1646" t="str">
            <v>UN</v>
          </cell>
          <cell r="D1646">
            <v>868.52</v>
          </cell>
        </row>
        <row r="1647">
          <cell r="A1647" t="str">
            <v>73813/1</v>
          </cell>
          <cell r="B1647" t="str">
            <v>JANELA DE MADEIRA ALMOFADADA 1A, 1,5X1,5M, DE ABRIR, INCLUSO GUARNICOES E DOBRADICAS</v>
          </cell>
          <cell r="C1647" t="str">
            <v>UN</v>
          </cell>
          <cell r="D1647">
            <v>1182.3900000000001</v>
          </cell>
        </row>
        <row r="1648">
          <cell r="A1648">
            <v>84842</v>
          </cell>
          <cell r="B1648" t="str">
            <v>JANELA DE MADEIRA PARA VIDRO, DE CORRER, SEM BANDEIRA, INCLUSAS GUARNICOES SEM FERRAGENS</v>
          </cell>
          <cell r="C1648" t="str">
            <v>M2</v>
          </cell>
          <cell r="D1648">
            <v>552.26</v>
          </cell>
        </row>
        <row r="1649">
          <cell r="A1649">
            <v>84843</v>
          </cell>
          <cell r="B1649" t="str">
            <v>JANELA DE MADEIRA PARA VIDRO, DE CORRER, COM BANDEIRA, INCLUSAS GUARNICOES SEM FERRAGENS</v>
          </cell>
          <cell r="C1649" t="str">
            <v>M2</v>
          </cell>
          <cell r="D1649">
            <v>550.70000000000005</v>
          </cell>
        </row>
        <row r="1650">
          <cell r="A1650">
            <v>84844</v>
          </cell>
          <cell r="B1650" t="str">
            <v>JANELA DE MADEIRA TIPO GUILHOTINA, DE ABRIR , INCLUSAS GUARNICOES SEM FERRAGENS</v>
          </cell>
          <cell r="C1650" t="str">
            <v>M2</v>
          </cell>
          <cell r="D1650">
            <v>592.17999999999995</v>
          </cell>
        </row>
        <row r="1651">
          <cell r="A1651">
            <v>84845</v>
          </cell>
          <cell r="B1651" t="str">
            <v>JANELA DE MADEIRA TIPO VENEZIANA. DE ABRIR, INCLUSAS GUARNICOES SEM FERRAGENS</v>
          </cell>
          <cell r="C1651" t="str">
            <v>M2</v>
          </cell>
          <cell r="D1651">
            <v>517.29999999999995</v>
          </cell>
        </row>
        <row r="1652">
          <cell r="A1652">
            <v>84846</v>
          </cell>
          <cell r="B1652" t="str">
            <v>JANELA DE MADEIRA TIPO VENEZIANA/VIDRO, DE ABRIR, INCLUSAS GUARNICOES SEM FERRAGENS</v>
          </cell>
          <cell r="C1652" t="str">
            <v>M2</v>
          </cell>
          <cell r="D1652">
            <v>688.9</v>
          </cell>
        </row>
        <row r="1653">
          <cell r="A1653">
            <v>84847</v>
          </cell>
          <cell r="B1653" t="str">
            <v>JANELA DE MADEIRA ALMOFADADA, DE ABRIR, INCLUSAS GUARNICOES SEM FERRAGENS</v>
          </cell>
          <cell r="C1653" t="str">
            <v>M2</v>
          </cell>
          <cell r="D1653">
            <v>564.1</v>
          </cell>
        </row>
        <row r="1654">
          <cell r="A1654">
            <v>84848</v>
          </cell>
          <cell r="B1654" t="str">
            <v>JANELA DE MADEIRA TIPO VENEZIANA/GUILHOTINA, DE ABRIR, INCLUSAS GUARNICOES SEM FERRAGENS</v>
          </cell>
          <cell r="C1654" t="str">
            <v>M2</v>
          </cell>
          <cell r="D1654">
            <v>426.28</v>
          </cell>
        </row>
        <row r="1655">
          <cell r="A1655">
            <v>84849</v>
          </cell>
          <cell r="B1655" t="str">
            <v>CAIXA MADEIRA 57X43CM COM GUARNICAO 13CM P/ FECHAMENTO DE AR CONDICIONAL</v>
          </cell>
          <cell r="C1655" t="str">
            <v>UN</v>
          </cell>
          <cell r="D1655">
            <v>84.62</v>
          </cell>
        </row>
        <row r="1656">
          <cell r="A1656">
            <v>84851</v>
          </cell>
          <cell r="B1656" t="str">
            <v>TRELICA DE MADEIRA, RIPAS 4X1,5CM E REQUADROS 7,5X7,5CM</v>
          </cell>
          <cell r="C1656" t="str">
            <v>M2</v>
          </cell>
          <cell r="D1656">
            <v>142.93</v>
          </cell>
        </row>
        <row r="1657">
          <cell r="A1657">
            <v>40678</v>
          </cell>
          <cell r="B1657" t="str">
            <v>PORTA EM FERRO QUADRICULADO PARA ABRIGO DE MEDIDORES E BOTIJOES, DE ABRIR, COM GUARNICOES</v>
          </cell>
          <cell r="C1657" t="str">
            <v>M2</v>
          </cell>
          <cell r="D1657">
            <v>289.69</v>
          </cell>
        </row>
        <row r="1658">
          <cell r="A1658">
            <v>72140</v>
          </cell>
          <cell r="B1658" t="str">
            <v>PORTA DE FERRO PARA LIXEIRA, DE ABRIR, TIPO CHAPA, 70X210CM , COM GUARNICOES</v>
          </cell>
          <cell r="C1658" t="str">
            <v>UN</v>
          </cell>
          <cell r="D1658">
            <v>372.34</v>
          </cell>
        </row>
        <row r="1659">
          <cell r="A1659" t="str">
            <v>73933/1</v>
          </cell>
          <cell r="B1659" t="str">
            <v>PORTA DE FERRO, DE ABRIR, TIPO GRADE COM CHAPA, 87X210CM, COM GUARNICOES</v>
          </cell>
          <cell r="C1659" t="str">
            <v>M2</v>
          </cell>
          <cell r="D1659">
            <v>455.43</v>
          </cell>
        </row>
        <row r="1660">
          <cell r="A1660" t="str">
            <v>73933/2</v>
          </cell>
          <cell r="B1660" t="str">
            <v>PORTA DE FERRO, DE ABRIR, TIPO CHAPA LISA, COM GUARNICOES</v>
          </cell>
          <cell r="C1660" t="str">
            <v>M2</v>
          </cell>
          <cell r="D1660">
            <v>463.46</v>
          </cell>
        </row>
        <row r="1661">
          <cell r="A1661" t="str">
            <v>73933/3</v>
          </cell>
          <cell r="B1661" t="str">
            <v>PORTA DE FERRO TIPO VENEZIANA, DE ABRIR, SEM BANDEIRA SEM FERRAGENS</v>
          </cell>
          <cell r="C1661" t="str">
            <v>M2</v>
          </cell>
          <cell r="D1661">
            <v>656.79</v>
          </cell>
        </row>
        <row r="1662">
          <cell r="A1662" t="str">
            <v>73933/4</v>
          </cell>
          <cell r="B1662" t="str">
            <v>PORTA DE FERRO DE ABRIR TIPO BARRA CHATA, COM REQUADRO E GUARNICAO COMPLETA</v>
          </cell>
          <cell r="C1662" t="str">
            <v>M2</v>
          </cell>
          <cell r="D1662">
            <v>420.08</v>
          </cell>
        </row>
        <row r="1663">
          <cell r="A1663" t="str">
            <v>74073/1</v>
          </cell>
          <cell r="B1663" t="str">
            <v>ALCAPAO EM FERRO 60X60CM, INCLUSO FERRAGENS</v>
          </cell>
          <cell r="C1663" t="str">
            <v>UN</v>
          </cell>
          <cell r="D1663">
            <v>86.43</v>
          </cell>
        </row>
        <row r="1664">
          <cell r="A1664" t="str">
            <v>74073/2</v>
          </cell>
          <cell r="B1664" t="str">
            <v>ALCAPAO EM FERRO 70X70CM, INCLUSO FERRAGENS</v>
          </cell>
          <cell r="C1664" t="str">
            <v>UN</v>
          </cell>
          <cell r="D1664">
            <v>98.67</v>
          </cell>
        </row>
        <row r="1665">
          <cell r="A1665" t="str">
            <v>74136/1</v>
          </cell>
          <cell r="B1665" t="str">
            <v>PORTA DE ACO DE ENROLAR TIPO GRADE, CHAPA 16</v>
          </cell>
          <cell r="C1665" t="str">
            <v>M2</v>
          </cell>
          <cell r="D1665">
            <v>383.96</v>
          </cell>
        </row>
        <row r="1666">
          <cell r="A1666" t="str">
            <v>74136/2</v>
          </cell>
          <cell r="B1666" t="str">
            <v>PORTA DE ACO CHAPA 24, DE ENROLAR, VAZADA TIJOLINHO OU EQUIVALENTE COM RETANGULO OU CIRCULO, ACABAMENTO GALVANIZADO NATURAL</v>
          </cell>
          <cell r="C1666" t="str">
            <v>M2</v>
          </cell>
          <cell r="D1666">
            <v>333.66</v>
          </cell>
        </row>
        <row r="1667">
          <cell r="A1667" t="str">
            <v>74136/3</v>
          </cell>
          <cell r="B1667" t="str">
            <v>PORTA DE ACO CHAPA 24, DE ENROLAR, RAIADA, LARGA COM ACABAMENTO GALVANIZADO NATURAL</v>
          </cell>
          <cell r="C1667" t="str">
            <v>M2</v>
          </cell>
          <cell r="D1667">
            <v>251.45</v>
          </cell>
        </row>
        <row r="1668">
          <cell r="A1668">
            <v>84854</v>
          </cell>
          <cell r="B1668" t="str">
            <v>BATENTE FERRO 1X1/8"</v>
          </cell>
          <cell r="C1668" t="str">
            <v>M</v>
          </cell>
          <cell r="D1668">
            <v>34.06</v>
          </cell>
        </row>
        <row r="1669">
          <cell r="A1669">
            <v>6103</v>
          </cell>
          <cell r="B1669" t="str">
            <v>JANELA BASCULANTE, ACO, COM BATENTE/REQUADRO, 60 X80 CM SEM VIDROS</v>
          </cell>
          <cell r="C1669" t="str">
            <v>M2</v>
          </cell>
          <cell r="D1669">
            <v>201.5</v>
          </cell>
        </row>
        <row r="1670">
          <cell r="A1670">
            <v>6104</v>
          </cell>
          <cell r="B1670" t="str">
            <v>JANELA BASCULANTE EM CHAPA DOBRADA DE ACO</v>
          </cell>
          <cell r="C1670" t="str">
            <v>M2</v>
          </cell>
          <cell r="D1670">
            <v>201.5</v>
          </cell>
        </row>
        <row r="1671">
          <cell r="A1671">
            <v>6126</v>
          </cell>
          <cell r="B1671" t="str">
            <v>JANELA DE CORRER EM CHAPA DE ACO, COM DUAS FOLHAS, PARA VIDRO</v>
          </cell>
          <cell r="C1671" t="str">
            <v>M2</v>
          </cell>
          <cell r="D1671">
            <v>333.13</v>
          </cell>
        </row>
        <row r="1672">
          <cell r="A1672">
            <v>72148</v>
          </cell>
          <cell r="B1672" t="str">
            <v>RETIRADA DE BATENTES METALICOS</v>
          </cell>
          <cell r="C1672" t="str">
            <v>UN</v>
          </cell>
          <cell r="D1672">
            <v>47.72</v>
          </cell>
        </row>
        <row r="1673">
          <cell r="A1673">
            <v>72149</v>
          </cell>
          <cell r="B1673" t="str">
            <v>RECOLOCACAO DE BATENTES METALICOS, CONSIDERANDO REAPROVEITAMENTO DO MATERIAL</v>
          </cell>
          <cell r="C1673" t="str">
            <v>UN</v>
          </cell>
          <cell r="D1673">
            <v>51.7</v>
          </cell>
        </row>
        <row r="1674">
          <cell r="A1674" t="str">
            <v>73940/1</v>
          </cell>
          <cell r="B1674" t="str">
            <v>JANELA DE CORRER EM CHAPA DE ACO DOBRADA, QUATRO FOLHAS, SEM DIVISAO HORIZONTAL, PARA VIDRO, 1,50X1,20M</v>
          </cell>
          <cell r="C1674" t="str">
            <v>UN</v>
          </cell>
          <cell r="D1674">
            <v>335.22</v>
          </cell>
        </row>
        <row r="1675">
          <cell r="A1675" t="str">
            <v>73945/1</v>
          </cell>
          <cell r="B1675" t="str">
            <v>JANELA DE CHAPA DOBRADA DE ACO COM ADICAO DE COBRE PRE-ZINCADO DE CORRER 2 FOLHAS PARA VIDRO, EXCLUINDO VIDROS</v>
          </cell>
          <cell r="C1675" t="str">
            <v>M2</v>
          </cell>
          <cell r="D1675">
            <v>273.97000000000003</v>
          </cell>
        </row>
        <row r="1676">
          <cell r="A1676" t="str">
            <v>73961/1</v>
          </cell>
          <cell r="B1676" t="str">
            <v>JANELA MAXIM AR EM CHAPA DOBRADA</v>
          </cell>
          <cell r="C1676" t="str">
            <v>M2</v>
          </cell>
          <cell r="D1676">
            <v>374.47</v>
          </cell>
        </row>
        <row r="1677">
          <cell r="A1677" t="str">
            <v>73984/1</v>
          </cell>
          <cell r="B1677" t="str">
            <v>JANELA DE CORRER EM CHAPA DE ACO DOBRADA, QUATRO FOLHAS, COM DIVISAO HORIZONTAL, PARA VIDRO, 1,50X1,20M</v>
          </cell>
          <cell r="C1677" t="str">
            <v>M2</v>
          </cell>
          <cell r="D1677">
            <v>280.64</v>
          </cell>
        </row>
        <row r="1678">
          <cell r="A1678" t="str">
            <v>73984/2</v>
          </cell>
          <cell r="B1678" t="str">
            <v>JANELA DE CORRER, ACO, BATENTE/REQUADRO DE 6 A 14 CM, VENEZIANA, PINT ANTICORROSIVA, SEM VIDRO, 6 FL</v>
          </cell>
          <cell r="C1678" t="str">
            <v>M2</v>
          </cell>
          <cell r="D1678">
            <v>310.58999999999997</v>
          </cell>
        </row>
        <row r="1679">
          <cell r="A1679">
            <v>84858</v>
          </cell>
          <cell r="B1679" t="str">
            <v>JANELA DE CORRER EM CHAPA DE ACO DOBRADA 2,00X1,20M, 4 FOLHAS, PARA VIDRO, COM DIVISAO HORIZONTAL</v>
          </cell>
          <cell r="C1679" t="str">
            <v>UN</v>
          </cell>
          <cell r="D1679">
            <v>466.73</v>
          </cell>
        </row>
        <row r="1680">
          <cell r="A1680">
            <v>84860</v>
          </cell>
          <cell r="B1680" t="str">
            <v>JANELA DE CORRER EM CHAPA DE ACO DOBRADA 2,00X1,20M, 4 FOLHAS, PARA VIDRO, SEM DIVISAO HORIZONTAL</v>
          </cell>
          <cell r="C1680" t="str">
            <v>UN</v>
          </cell>
          <cell r="D1680">
            <v>456.14</v>
          </cell>
        </row>
        <row r="1681">
          <cell r="A1681">
            <v>94559</v>
          </cell>
          <cell r="B1681" t="str">
            <v>JANELA DE AÇO BASCULANTE, FIXAÇÃO COM ARGAMASSA</v>
          </cell>
          <cell r="C1681" t="str">
            <v>M2</v>
          </cell>
          <cell r="D1681">
            <v>337.67</v>
          </cell>
        </row>
        <row r="1682">
          <cell r="A1682">
            <v>94560</v>
          </cell>
          <cell r="B1682" t="str">
            <v>JANELA DE AÇO DE CORRER, 2 FOLHAS, FIXAÇÃO COM ARGAMASSA</v>
          </cell>
          <cell r="C1682" t="str">
            <v>M2</v>
          </cell>
          <cell r="D1682">
            <v>256.39</v>
          </cell>
        </row>
        <row r="1683">
          <cell r="A1683">
            <v>94562</v>
          </cell>
          <cell r="B1683" t="str">
            <v>JANELA DE AÇO DE CORRER, 4 FOLHAS, FIXAÇÃO COM ARGAMASSA</v>
          </cell>
          <cell r="C1683" t="str">
            <v>M2</v>
          </cell>
          <cell r="D1683">
            <v>274.81</v>
          </cell>
        </row>
        <row r="1684">
          <cell r="A1684">
            <v>94563</v>
          </cell>
          <cell r="B1684" t="str">
            <v>JANELA DE AÇO DE CORRER, 6 FOLHAS, FIXAÇÃO COM ARGAMASSA</v>
          </cell>
          <cell r="C1684" t="str">
            <v>M2</v>
          </cell>
          <cell r="D1684">
            <v>340.22</v>
          </cell>
        </row>
        <row r="1685">
          <cell r="A1685">
            <v>94564</v>
          </cell>
          <cell r="B1685" t="str">
            <v>JANELA DE AÇO BASCULANTE, FIXAÇÃO COM PARAFUSO SOBRE CONTRAMARCO</v>
          </cell>
          <cell r="C1685" t="str">
            <v>M2</v>
          </cell>
          <cell r="D1685">
            <v>275.16000000000003</v>
          </cell>
        </row>
        <row r="1686">
          <cell r="A1686">
            <v>94565</v>
          </cell>
          <cell r="B1686" t="str">
            <v>JANELA DE AÇO DE CORRER, 2 FOLHAS, FIXAÇÃO COM PARAFUSO SOBRE CONTRAMARCO</v>
          </cell>
          <cell r="C1686" t="str">
            <v>M2</v>
          </cell>
          <cell r="D1686">
            <v>234.5</v>
          </cell>
        </row>
        <row r="1687">
          <cell r="A1687">
            <v>94567</v>
          </cell>
          <cell r="B1687" t="str">
            <v>JANELA DE AÇO DE CORRER, 4 FOLHAS, FIXAÇÃO COM PARAFUSO SOBRE CONTRAMARCO</v>
          </cell>
          <cell r="C1687" t="str">
            <v>M2</v>
          </cell>
          <cell r="D1687">
            <v>247.12</v>
          </cell>
        </row>
        <row r="1688">
          <cell r="A1688">
            <v>94568</v>
          </cell>
          <cell r="B1688" t="str">
            <v>JANELA DE AÇO DE CORRER, 6 FOLHAS, FIXAÇÃO COM PARAFUSO SOBRE CONTRAMARCO</v>
          </cell>
          <cell r="C1688" t="str">
            <v>M2</v>
          </cell>
          <cell r="D1688">
            <v>308.14</v>
          </cell>
        </row>
        <row r="1689">
          <cell r="A1689" t="str">
            <v>73932/1</v>
          </cell>
          <cell r="B1689" t="str">
            <v>GRADE DE FERRO EM BARRA CHATA 3/16"</v>
          </cell>
          <cell r="C1689" t="str">
            <v>M2</v>
          </cell>
          <cell r="D1689">
            <v>229.96</v>
          </cell>
        </row>
        <row r="1690">
          <cell r="A1690">
            <v>73631</v>
          </cell>
          <cell r="B1690" t="str">
            <v>GUARDA-CORPO EM TUBO DE ACO GALVANIZADO 1 1/2"</v>
          </cell>
          <cell r="C1690" t="str">
            <v>M2</v>
          </cell>
          <cell r="D1690">
            <v>335.26</v>
          </cell>
        </row>
        <row r="1691">
          <cell r="A1691" t="str">
            <v>74195/1</v>
          </cell>
          <cell r="B1691" t="str">
            <v>GUARDA-CORPO  COM CORRIMAO EM FERRO BARRA CHATA 3/16"</v>
          </cell>
          <cell r="C1691" t="str">
            <v>M</v>
          </cell>
          <cell r="D1691">
            <v>270.76</v>
          </cell>
        </row>
        <row r="1692">
          <cell r="A1692">
            <v>73665</v>
          </cell>
          <cell r="B1692" t="str">
            <v>ESCADA TIPO MARINHEIRO EM ACO CA-50 9,52MM INCLUSO PINTURA COM FUNDO ANTICORROSIVO TIPO ZARCAO</v>
          </cell>
          <cell r="C1692" t="str">
            <v>M</v>
          </cell>
          <cell r="D1692">
            <v>65.47</v>
          </cell>
        </row>
        <row r="1693">
          <cell r="A1693">
            <v>73669</v>
          </cell>
          <cell r="B1693" t="str">
            <v>CORRIMAO EM MADEIRA 1A 2,5X30CM</v>
          </cell>
          <cell r="C1693" t="str">
            <v>M</v>
          </cell>
          <cell r="D1693">
            <v>90.2</v>
          </cell>
        </row>
        <row r="1694">
          <cell r="A1694" t="str">
            <v>74072/1</v>
          </cell>
          <cell r="B1694" t="str">
            <v>CORRIMAO EM TUBO ACO GALVANIZADO 3/4" COM BRACADEIRA</v>
          </cell>
          <cell r="C1694" t="str">
            <v>M</v>
          </cell>
          <cell r="D1694">
            <v>75.540000000000006</v>
          </cell>
        </row>
        <row r="1695">
          <cell r="A1695" t="str">
            <v>74072/2</v>
          </cell>
          <cell r="B1695" t="str">
            <v>CORRIMAO EM TUBO ACO GALVANIZADO 2 1/2" COM BRACADEIRA</v>
          </cell>
          <cell r="C1695" t="str">
            <v>M</v>
          </cell>
          <cell r="D1695">
            <v>116.57</v>
          </cell>
        </row>
        <row r="1696">
          <cell r="A1696" t="str">
            <v>74072/3</v>
          </cell>
          <cell r="B1696" t="str">
            <v>CORRIMAO EM TUBO ACO GALVANIZADO 1 1/4" COM BRACADEIRA</v>
          </cell>
          <cell r="C1696" t="str">
            <v>M</v>
          </cell>
          <cell r="D1696">
            <v>88.26</v>
          </cell>
        </row>
        <row r="1697">
          <cell r="A1697" t="str">
            <v>74103/1</v>
          </cell>
          <cell r="B1697" t="str">
            <v>ESCADA TIPO MARINHEIRO EM ACO CA-50 12,5", INCLUSO PINTURA COM FUNDO ANTICORROSIVO TIPO ZARCAO</v>
          </cell>
          <cell r="C1697" t="str">
            <v>M</v>
          </cell>
          <cell r="D1697">
            <v>68.48</v>
          </cell>
        </row>
        <row r="1698">
          <cell r="A1698" t="str">
            <v>74194/1</v>
          </cell>
          <cell r="B1698" t="str">
            <v>ESCADA TIPO MARINHEIRO EM TUBO ACO GALVANIZADO 1 1/2" 5 DEGRAUS</v>
          </cell>
          <cell r="C1698" t="str">
            <v>M</v>
          </cell>
          <cell r="D1698">
            <v>248.85</v>
          </cell>
        </row>
        <row r="1699">
          <cell r="A1699">
            <v>84862</v>
          </cell>
          <cell r="B1699" t="str">
            <v>GUARDA-CORPO COM CORRIMAO EM TUBO DE ACO GALVANIZADO 1 1/2"</v>
          </cell>
          <cell r="C1699" t="str">
            <v>M</v>
          </cell>
          <cell r="D1699">
            <v>207.7</v>
          </cell>
        </row>
        <row r="1700">
          <cell r="A1700">
            <v>84863</v>
          </cell>
          <cell r="B1700" t="str">
            <v>GUARDA-CORPO COM CORRIMAO EM TUBO DE ACO GALVANIZADO 3/4"</v>
          </cell>
          <cell r="C1700" t="str">
            <v>M</v>
          </cell>
          <cell r="D1700">
            <v>106.81</v>
          </cell>
        </row>
        <row r="1701">
          <cell r="A1701">
            <v>68050</v>
          </cell>
          <cell r="B1701" t="str">
            <v>PORTA DE CORRER EM ALUMINIO, COM DUAS FOLHAS PARA VIDRO, INCLUSO GUARNICAO E VIDRO LISO INCOLOR</v>
          </cell>
          <cell r="C1701" t="str">
            <v>M2</v>
          </cell>
          <cell r="D1701">
            <v>446.53</v>
          </cell>
        </row>
        <row r="1702">
          <cell r="A1702">
            <v>90838</v>
          </cell>
          <cell r="B1702" t="str">
            <v>PORTA CORTA-FOGO 90X210X4CM - FORNECIMENTO E INSTALAÇÃO. AF_08/2015</v>
          </cell>
          <cell r="C1702" t="str">
            <v>UN</v>
          </cell>
          <cell r="D1702">
            <v>1319.36</v>
          </cell>
        </row>
        <row r="1703">
          <cell r="A1703">
            <v>91338</v>
          </cell>
          <cell r="B1703" t="str">
            <v>PORTA DE ALUMÍNIO DE ABRIR COM LAMBRI, SEM GUARNIÇÃO, FIXAÇÃO COM PARAFUSOS - FORNECIMENTO E INSTALAÇÃO. AF_08/2015</v>
          </cell>
          <cell r="C1703" t="str">
            <v>M2</v>
          </cell>
          <cell r="D1703">
            <v>750.24</v>
          </cell>
        </row>
        <row r="1704">
          <cell r="A1704">
            <v>91339</v>
          </cell>
          <cell r="B1704" t="str">
            <v>PORTA EM AÇO DE ABRIR COM POSTIGO PARA VIDRO, COM GUARNIÇÃO, FIXAÇÃO COM PARAFUSOS, EXCLUSIVE VIDRO - FORNECIMENTO E INSTALAÇÃO. AF_08/2015</v>
          </cell>
          <cell r="C1704" t="str">
            <v>M2</v>
          </cell>
          <cell r="D1704">
            <v>466.97</v>
          </cell>
        </row>
        <row r="1705">
          <cell r="A1705">
            <v>91340</v>
          </cell>
          <cell r="B1705" t="str">
            <v>PORTA EM AÇO DE ABRIR COM TRAVESSAS PARA VIDRO, COM GUARNIÇÃO, FIXAÇÃO COM PARAFUSOS, EXCLUSIVE VIDROS - FORNECIMENTO E INSTALAÇÃO. AF_08/2015</v>
          </cell>
          <cell r="C1705" t="str">
            <v>M2</v>
          </cell>
          <cell r="D1705">
            <v>455.28</v>
          </cell>
        </row>
        <row r="1706">
          <cell r="A1706">
            <v>91341</v>
          </cell>
          <cell r="B1706" t="str">
            <v>PORTA EM ALUMÍNIO DE ABRIR TIPO VENEZIANA COM GUARNIÇÃO, FIXAÇÃO COM PARAFUSOS - FORNECIMENTO E INSTALAÇÃO. AF_08/2015</v>
          </cell>
          <cell r="C1706" t="str">
            <v>M2</v>
          </cell>
          <cell r="D1706">
            <v>561.54999999999995</v>
          </cell>
        </row>
        <row r="1707">
          <cell r="A1707">
            <v>94805</v>
          </cell>
          <cell r="B1707" t="str">
            <v>PORTA DE ALUMÍNIO DE ABRIR PARA VIDRO SEM GUARNIÇÃO, 87X210CM, FIXAÇÃO COM PARAFUSOS, INCLUSIVE VIDROS - FORNECIMENTO E INSTALAÇÃO. AF_08/2015</v>
          </cell>
          <cell r="C1707" t="str">
            <v>UN</v>
          </cell>
          <cell r="D1707">
            <v>827.28</v>
          </cell>
        </row>
        <row r="1708">
          <cell r="A1708">
            <v>94806</v>
          </cell>
          <cell r="B1708" t="str">
            <v>PORTA EM AÇO DE ABRIR PARA VIDRO SEM GUARNIÇÃO, 87X210CM, FIXAÇÃO COM PARAFUSOS, EXCLUSIVE VIDROS - FORNECIMENTO E INSTALAÇÃO. AF_08/2015</v>
          </cell>
          <cell r="C1708" t="str">
            <v>UN</v>
          </cell>
          <cell r="D1708">
            <v>545.48</v>
          </cell>
        </row>
        <row r="1709">
          <cell r="A1709">
            <v>94807</v>
          </cell>
          <cell r="B1709" t="str">
            <v>PORTA EM AÇO DE ABRIR TIPO VENEZIANA SEM GUARNIÇÃO, 87X210CM, FIXAÇÃO COM PARAFUSOS - FORNECIMENTO E INSTALAÇÃO. AF_08/2015</v>
          </cell>
          <cell r="C1709" t="str">
            <v>UN</v>
          </cell>
          <cell r="D1709">
            <v>657.99</v>
          </cell>
        </row>
        <row r="1710">
          <cell r="A1710" t="str">
            <v>73737/1</v>
          </cell>
          <cell r="B1710" t="str">
            <v>GRADIL DE ALUMINIO ANODIZADO TIPO BARRA CHATA PARA VARANDAS, ALTURA 0,4M</v>
          </cell>
          <cell r="C1710" t="str">
            <v>M</v>
          </cell>
          <cell r="D1710">
            <v>132.22</v>
          </cell>
        </row>
        <row r="1711">
          <cell r="A1711" t="str">
            <v>73737/2</v>
          </cell>
          <cell r="B1711" t="str">
            <v>GRADIL DE ALUMINIO ANODIZADO TIPO BARRA CHATA PARA VARANDAS, ALTURA 1,0M</v>
          </cell>
          <cell r="C1711" t="str">
            <v>M</v>
          </cell>
          <cell r="D1711">
            <v>259.67</v>
          </cell>
        </row>
        <row r="1712">
          <cell r="A1712" t="str">
            <v>73737/3</v>
          </cell>
          <cell r="B1712" t="str">
            <v>GRADIL DE ALUMINIO ANODIZADO TIPO BARRA CHATA PARA VARANDAS, ALTURA 1,2M</v>
          </cell>
          <cell r="C1712" t="str">
            <v>M</v>
          </cell>
          <cell r="D1712">
            <v>300.86</v>
          </cell>
        </row>
        <row r="1713">
          <cell r="A1713">
            <v>85096</v>
          </cell>
          <cell r="B1713" t="str">
            <v>GRADIL DE ALUMINIO ANODIZADO TIPO BARRA CHATA</v>
          </cell>
          <cell r="C1713" t="str">
            <v>M2</v>
          </cell>
          <cell r="D1713">
            <v>262.64</v>
          </cell>
        </row>
        <row r="1714">
          <cell r="A1714" t="str">
            <v>73736/1</v>
          </cell>
          <cell r="B1714" t="str">
            <v>DOBRADICA TIPO VAI E VEM EM LATAO POLIDO 3"</v>
          </cell>
          <cell r="C1714" t="str">
            <v>UN</v>
          </cell>
          <cell r="D1714">
            <v>74.989999999999995</v>
          </cell>
        </row>
        <row r="1715">
          <cell r="A1715" t="str">
            <v>74068/4</v>
          </cell>
          <cell r="B1715" t="str">
            <v>FECHADURA DE EMBUTIR COMPLETA, PARA PORTAS EXTERNAS 2 FOLHAS, PADRAO DE ACABAMENTO POPULAR E FECHO DE EMBUTIR TIPO UNHA COM ALAVANCA DE LATAO CROMADO 22CM</v>
          </cell>
          <cell r="C1715" t="str">
            <v>UN</v>
          </cell>
          <cell r="D1715">
            <v>155.33000000000001</v>
          </cell>
        </row>
        <row r="1716">
          <cell r="A1716" t="str">
            <v>74068/5</v>
          </cell>
          <cell r="B1716" t="str">
            <v>FECHADURA DE SOBREPOR EM FERRO PINTADO COM MACANETA PARA PORTAS EXTERNAS</v>
          </cell>
          <cell r="C1716" t="str">
            <v>UN</v>
          </cell>
          <cell r="D1716">
            <v>62.08</v>
          </cell>
        </row>
        <row r="1717">
          <cell r="A1717" t="str">
            <v>74070/2</v>
          </cell>
          <cell r="B1717" t="str">
            <v>FECHADURA DE EMBUTIR COMPLETA, PARA PORTAS INTERNAS 2 FOLHAS, PADRAO DE ACABAMENTO POPULAR E FECHO DE EMBUTIR TIPO UNHA COM ALAVANCA DE LATAO CROMADO 22CM</v>
          </cell>
          <cell r="C1717" t="str">
            <v>UN</v>
          </cell>
          <cell r="D1717">
            <v>146.72</v>
          </cell>
        </row>
        <row r="1718">
          <cell r="A1718">
            <v>84866</v>
          </cell>
          <cell r="B1718" t="str">
            <v>FECHADURA DE EMBUTIR REFORCADA COMPLETA, DE SEGURANCA, COM CILINDRO, PARA PORTA EXTERNA, ACABAMENTO PADRAO MEDIO</v>
          </cell>
          <cell r="C1718" t="str">
            <v>UN</v>
          </cell>
          <cell r="D1718">
            <v>104.03</v>
          </cell>
        </row>
        <row r="1719">
          <cell r="A1719">
            <v>84878</v>
          </cell>
          <cell r="B1719" t="str">
            <v>TRANQUETA DE LATAO CROMADO PARA FECHADURA DE PORTA DE BANHEIRO COM ROSETA DE LATAO CROMADO SEM FECHADURA E MACANETA</v>
          </cell>
          <cell r="C1719" t="str">
            <v>UN</v>
          </cell>
          <cell r="D1719">
            <v>125.05</v>
          </cell>
        </row>
        <row r="1720">
          <cell r="A1720">
            <v>84879</v>
          </cell>
          <cell r="B1720" t="str">
            <v>FECHADURA (SOMENTE A MAQUINA, SEM ESPELHO E SEM MACA NETA), PARA PORTA BANHEIRO, COM ROSETA DE LATAO CROMADO E JOGO DE TRANQUETA EM LATAO CROMADO</v>
          </cell>
          <cell r="C1720" t="str">
            <v>UN</v>
          </cell>
          <cell r="D1720">
            <v>164.06</v>
          </cell>
        </row>
        <row r="1721">
          <cell r="A1721">
            <v>84880</v>
          </cell>
          <cell r="B1721" t="str">
            <v>FECHADURA BICO DE PAPAGAIO PARA PORTA DE CORRER INTERNA, CHAVE BIPARTIDA, ACABAMENTO PADRAO MEDIO</v>
          </cell>
          <cell r="C1721" t="str">
            <v>UN</v>
          </cell>
          <cell r="D1721">
            <v>79.260000000000005</v>
          </cell>
        </row>
        <row r="1722">
          <cell r="A1722">
            <v>84884</v>
          </cell>
          <cell r="B1722" t="str">
            <v>FECHADURA CILINDRO CENTRAL TUBULAR, 70MM, COM MACANETA DE LATAO CROMADO OU INOX, PARA APLICAÇÃO EM AMBIENTES COMERCIAIS DE ALTO TRÁFEGO E/OU MAIOR NECESSIDADE DE SEGURANÇA.</v>
          </cell>
          <cell r="C1722" t="str">
            <v>UN</v>
          </cell>
          <cell r="D1722">
            <v>101.84</v>
          </cell>
        </row>
        <row r="1723">
          <cell r="A1723">
            <v>84885</v>
          </cell>
          <cell r="B1723" t="str">
            <v>JOGO DE FERRAGENS CROMADAS PARA PORTA DE VIDRO TEMPERADO, UMA FOLHA COMPOSTO DE DOBRADICAS SUPERIOR E INFERIOR, TRINCO, FECHADURA, CONTRA FECHADURA COM CAPUCHINHO SEM MOLA E PUXADOR</v>
          </cell>
          <cell r="C1723" t="str">
            <v>UN</v>
          </cell>
          <cell r="D1723">
            <v>658.51</v>
          </cell>
        </row>
        <row r="1724">
          <cell r="A1724">
            <v>84886</v>
          </cell>
          <cell r="B1724" t="str">
            <v>MOLA HIDRAULICA DE PISO PARA PORTA DE VIDRO TEMPERADO</v>
          </cell>
          <cell r="C1724" t="str">
            <v>UN</v>
          </cell>
          <cell r="D1724">
            <v>1155.29</v>
          </cell>
        </row>
        <row r="1725">
          <cell r="A1725">
            <v>84887</v>
          </cell>
          <cell r="B1725" t="str">
            <v>MACANETA TIPO ALAVANCA, PADRAO MEDIO</v>
          </cell>
          <cell r="C1725" t="str">
            <v>UN</v>
          </cell>
          <cell r="D1725">
            <v>60.52</v>
          </cell>
        </row>
        <row r="1726">
          <cell r="A1726">
            <v>84889</v>
          </cell>
          <cell r="B1726" t="str">
            <v>PUXADOR CENTRAL PARA ESQUADRIA DE ALUMINIO</v>
          </cell>
          <cell r="C1726" t="str">
            <v>UN</v>
          </cell>
          <cell r="D1726">
            <v>17.72</v>
          </cell>
        </row>
        <row r="1727">
          <cell r="A1727">
            <v>84890</v>
          </cell>
          <cell r="B1727" t="str">
            <v>ROLDANA FIXA DUPLA DE LATAO COM ROLAMENTO PARA PORTA OU JANELA DE CORRER</v>
          </cell>
          <cell r="C1727" t="str">
            <v>UN</v>
          </cell>
          <cell r="D1727">
            <v>38.75</v>
          </cell>
        </row>
        <row r="1728">
          <cell r="A1728">
            <v>84891</v>
          </cell>
          <cell r="B1728" t="str">
            <v>CREMONA EM LATAO CROMADO OU POLIDO, COMPLETA, COM VARA H=1,50M</v>
          </cell>
          <cell r="C1728" t="str">
            <v>UN</v>
          </cell>
          <cell r="D1728">
            <v>193.06</v>
          </cell>
        </row>
        <row r="1729">
          <cell r="A1729">
            <v>84892</v>
          </cell>
          <cell r="B1729" t="str">
            <v>LEVANTADOR EM LATAO FUNDIDO CROMADO E BORBOLETA EM FERRO CROMADO, PARA JANELA TIPO GUILHOTINA</v>
          </cell>
          <cell r="C1729" t="str">
            <v>UN</v>
          </cell>
          <cell r="D1729">
            <v>89.97</v>
          </cell>
        </row>
        <row r="1730">
          <cell r="A1730">
            <v>84893</v>
          </cell>
          <cell r="B1730" t="str">
            <v>PUXADOR TUBULAR DE CENTRO EM LATAO CROMADO PARA JANELAS</v>
          </cell>
          <cell r="C1730" t="str">
            <v>UN</v>
          </cell>
          <cell r="D1730">
            <v>95.61</v>
          </cell>
        </row>
        <row r="1731">
          <cell r="A1731">
            <v>84894</v>
          </cell>
          <cell r="B1731" t="str">
            <v>PUXADOR CONCHA EM LATAO CROMADO OU POLIDO PARA PORTA OU JANELA DE CORRER, COM FURO PARA CHAVE, 4X10CM</v>
          </cell>
          <cell r="C1731" t="str">
            <v>UN</v>
          </cell>
          <cell r="D1731">
            <v>24.26</v>
          </cell>
        </row>
        <row r="1732">
          <cell r="A1732">
            <v>84895</v>
          </cell>
          <cell r="B1732" t="str">
            <v>PUXADOR CONCHA EM LATAO CROMADO OU POLIDO PARA PORTA OU JANELA DE CORRER, 3X9CM</v>
          </cell>
          <cell r="C1732" t="str">
            <v>UN</v>
          </cell>
          <cell r="D1732">
            <v>162.9</v>
          </cell>
        </row>
        <row r="1733">
          <cell r="A1733">
            <v>84896</v>
          </cell>
          <cell r="B1733" t="str">
            <v>CARRANCA DE FERRO CROMADO 40MM PARA JANELA DE ABRIR</v>
          </cell>
          <cell r="C1733" t="str">
            <v>UN</v>
          </cell>
          <cell r="D1733">
            <v>52.37</v>
          </cell>
        </row>
        <row r="1734">
          <cell r="A1734">
            <v>84897</v>
          </cell>
          <cell r="B1734" t="str">
            <v>TRILHO QUADRADO DE ALUMINIO 1/4" PARA RODIZIOS</v>
          </cell>
          <cell r="C1734" t="str">
            <v>M</v>
          </cell>
          <cell r="D1734">
            <v>34.770000000000003</v>
          </cell>
        </row>
        <row r="1735">
          <cell r="A1735">
            <v>84898</v>
          </cell>
          <cell r="B1735" t="str">
            <v>TRILHO "U" DE ALUMINIO, 40X40MM E ROLDANA FIXA DUPLA DE LATAO COM ROLAMENTO PARA PORTA OU JANELA DE CORRER</v>
          </cell>
          <cell r="C1735" t="str">
            <v>M</v>
          </cell>
          <cell r="D1735">
            <v>46.46</v>
          </cell>
        </row>
        <row r="1736">
          <cell r="A1736">
            <v>84899</v>
          </cell>
          <cell r="B1736" t="str">
            <v>FECHO CHATO DE SOBREPOR EM FERRO ZINCADO/NIQUEL GALVANIZADO OU POLIDO, 5"</v>
          </cell>
          <cell r="C1736" t="str">
            <v>UN</v>
          </cell>
          <cell r="D1736">
            <v>18.82</v>
          </cell>
        </row>
        <row r="1737">
          <cell r="A1737" t="str">
            <v>74046/1</v>
          </cell>
          <cell r="B1737" t="str">
            <v>TARJETA DE FERRO CROMADO DE SOBREPOR 2"</v>
          </cell>
          <cell r="C1737" t="str">
            <v>UN</v>
          </cell>
          <cell r="D1737">
            <v>11.68</v>
          </cell>
        </row>
        <row r="1738">
          <cell r="A1738" t="str">
            <v>74046/2</v>
          </cell>
          <cell r="B1738" t="str">
            <v>TARJETA TIPO LIVRE/OCUPADO PARA PORTA DE BANHEIRO</v>
          </cell>
          <cell r="C1738" t="str">
            <v>UN</v>
          </cell>
          <cell r="D1738">
            <v>32.43</v>
          </cell>
        </row>
        <row r="1739">
          <cell r="A1739" t="str">
            <v>74047/1</v>
          </cell>
          <cell r="B1739" t="str">
            <v>DOBRADICA EM FERRO CROMADO 3X3", SEM ANEIS</v>
          </cell>
          <cell r="C1739" t="str">
            <v>UN</v>
          </cell>
          <cell r="D1739">
            <v>23.88</v>
          </cell>
        </row>
        <row r="1740">
          <cell r="A1740" t="str">
            <v>74047/2</v>
          </cell>
          <cell r="B1740" t="str">
            <v>DOBRADICA EM ACO/FERRO, 3" X 21/2", E=1,9 A 2 MM, SEM ANEL, CROMADO OU ZINCADO, TAMPA BOLA, COM PARAFUSOS</v>
          </cell>
          <cell r="C1740" t="str">
            <v>UN</v>
          </cell>
          <cell r="D1740">
            <v>23.88</v>
          </cell>
        </row>
        <row r="1741">
          <cell r="A1741" t="str">
            <v>74047/3</v>
          </cell>
          <cell r="B1741" t="str">
            <v>DOBRADICA EM LATAO CROMADO 3X3", COM ANEIS</v>
          </cell>
          <cell r="C1741" t="str">
            <v>UN</v>
          </cell>
          <cell r="D1741">
            <v>35.49</v>
          </cell>
        </row>
        <row r="1742">
          <cell r="A1742" t="str">
            <v>74047/4</v>
          </cell>
          <cell r="B1742" t="str">
            <v>DOBRADICA EM LATAO CROMADO 3 X 2 1/2</v>
          </cell>
          <cell r="C1742" t="str">
            <v>UN</v>
          </cell>
          <cell r="D1742">
            <v>21.47</v>
          </cell>
        </row>
        <row r="1743">
          <cell r="A1743" t="str">
            <v>74047/7</v>
          </cell>
          <cell r="B1743" t="str">
            <v>DOBRADICA EM FERRO CROMADO 3X2 1/2", SEM ANEIS</v>
          </cell>
          <cell r="C1743" t="str">
            <v>UN</v>
          </cell>
          <cell r="D1743">
            <v>18.91</v>
          </cell>
        </row>
        <row r="1744">
          <cell r="A1744" t="str">
            <v>74084/1</v>
          </cell>
          <cell r="B1744" t="str">
            <v>PORTA CADEADO ZINCADO OXIDADO PRETO COM CADEADO DE ACO GRAFITADO OXIDADO ENVERNIZADO 45MM</v>
          </cell>
          <cell r="C1744" t="str">
            <v>UN</v>
          </cell>
          <cell r="D1744">
            <v>45.17</v>
          </cell>
        </row>
        <row r="1745">
          <cell r="A1745">
            <v>84950</v>
          </cell>
          <cell r="B1745" t="str">
            <v>FECHO EMBUTIR TIPO UNHA 40CM C/COLOCACAO</v>
          </cell>
          <cell r="C1745" t="str">
            <v>UN</v>
          </cell>
          <cell r="D1745">
            <v>83.2</v>
          </cell>
        </row>
        <row r="1746">
          <cell r="A1746">
            <v>84952</v>
          </cell>
          <cell r="B1746" t="str">
            <v>FECHO EMBUTIR TIPO UNHA 22CM C/COLOCACAO</v>
          </cell>
          <cell r="C1746" t="str">
            <v>UN</v>
          </cell>
          <cell r="D1746">
            <v>35.549999999999997</v>
          </cell>
        </row>
        <row r="1747">
          <cell r="A1747">
            <v>84955</v>
          </cell>
          <cell r="B1747" t="str">
            <v>FECHADURA CROMADA COM CILINDRO PARA ARMARIOS</v>
          </cell>
          <cell r="C1747" t="str">
            <v>UN</v>
          </cell>
          <cell r="D1747">
            <v>49.4</v>
          </cell>
        </row>
        <row r="1748">
          <cell r="A1748">
            <v>72116</v>
          </cell>
          <cell r="B1748" t="str">
            <v>VIDRO LISO COMUM TRANSPARENTE, ESPESSURA 3MM</v>
          </cell>
          <cell r="C1748" t="str">
            <v>M2</v>
          </cell>
          <cell r="D1748">
            <v>77.010000000000005</v>
          </cell>
        </row>
        <row r="1749">
          <cell r="A1749">
            <v>72117</v>
          </cell>
          <cell r="B1749" t="str">
            <v>VIDRO LISO COMUM TRANSPARENTE, ESPESSURA 4MM</v>
          </cell>
          <cell r="C1749" t="str">
            <v>M2</v>
          </cell>
          <cell r="D1749">
            <v>97.69</v>
          </cell>
        </row>
        <row r="1750">
          <cell r="A1750">
            <v>72118</v>
          </cell>
          <cell r="B1750" t="str">
            <v>VIDRO TEMPERADO INCOLOR, ESPESSURA 6MM, FORNECIMENTO E INSTALACAO, INCLUSIVE MASSA PARA VEDACAO</v>
          </cell>
          <cell r="C1750" t="str">
            <v>M2</v>
          </cell>
          <cell r="D1750">
            <v>189.43</v>
          </cell>
        </row>
        <row r="1751">
          <cell r="A1751">
            <v>72119</v>
          </cell>
          <cell r="B1751" t="str">
            <v>VIDRO TEMPERADO INCOLOR, ESPESSURA 8MM, FORNECIMENTO E INSTALACAO, INCLUSIVE MASSA PARA VEDACAO</v>
          </cell>
          <cell r="C1751" t="str">
            <v>M2</v>
          </cell>
          <cell r="D1751">
            <v>239.42</v>
          </cell>
        </row>
        <row r="1752">
          <cell r="A1752">
            <v>72120</v>
          </cell>
          <cell r="B1752" t="str">
            <v>VIDRO TEMPERADO INCOLOR, ESPESSURA 10MM, FORNECIMENTO E INSTALACAO, INCLUSIVE MASSA PARA VEDACAO</v>
          </cell>
          <cell r="C1752" t="str">
            <v>M2</v>
          </cell>
          <cell r="D1752">
            <v>303.13</v>
          </cell>
        </row>
        <row r="1753">
          <cell r="A1753">
            <v>72121</v>
          </cell>
          <cell r="B1753" t="str">
            <v>VIDRO TEMPERADO COLORIDO VERDE, ESPESSURA 10MM, FORNECIMENTO E INSTALACAO, INCLUSIVE MASSA PARA VEDACAO</v>
          </cell>
          <cell r="C1753" t="str">
            <v>M2</v>
          </cell>
          <cell r="D1753">
            <v>375.34</v>
          </cell>
        </row>
        <row r="1754">
          <cell r="A1754">
            <v>72122</v>
          </cell>
          <cell r="B1754" t="str">
            <v>VIDRO FANTASIA TIPO CANELADO, ESPESSURA 4MM</v>
          </cell>
          <cell r="C1754" t="str">
            <v>M2</v>
          </cell>
          <cell r="D1754">
            <v>85</v>
          </cell>
        </row>
        <row r="1755">
          <cell r="A1755">
            <v>72123</v>
          </cell>
          <cell r="B1755" t="str">
            <v>VIDRO ARAMADO, ESPESSURA 7MM</v>
          </cell>
          <cell r="C1755" t="str">
            <v>M2</v>
          </cell>
          <cell r="D1755">
            <v>213.33</v>
          </cell>
        </row>
        <row r="1756">
          <cell r="A1756" t="str">
            <v>73838/1</v>
          </cell>
          <cell r="B1756" t="str">
            <v>PORTA DE VIDRO TEMPERADO, 0,9X2,10M, ESPESSURA 10MM, INCLUSIVE ACESSORIOS</v>
          </cell>
          <cell r="C1756" t="str">
            <v>UN</v>
          </cell>
          <cell r="D1756">
            <v>2057.13</v>
          </cell>
        </row>
        <row r="1757">
          <cell r="A1757" t="str">
            <v>74125/1</v>
          </cell>
          <cell r="B1757" t="str">
            <v>ESPELHO CRISTAL ESPESSURA 4MM, COM MOLDURA DE MADEIRA</v>
          </cell>
          <cell r="C1757" t="str">
            <v>M2</v>
          </cell>
          <cell r="D1757">
            <v>304.77</v>
          </cell>
        </row>
        <row r="1758">
          <cell r="A1758" t="str">
            <v>74125/2</v>
          </cell>
          <cell r="B1758" t="str">
            <v>ESPELHO CRISTAL ESPESSURA 4MM, COM MOLDURA EM ALUMINIO E COMPENSADO 6MM PLASTIFICADO COLADO</v>
          </cell>
          <cell r="C1758" t="str">
            <v>M2</v>
          </cell>
          <cell r="D1758">
            <v>340.42</v>
          </cell>
        </row>
        <row r="1759">
          <cell r="A1759">
            <v>84957</v>
          </cell>
          <cell r="B1759" t="str">
            <v>VIDRO LISO COMUM TRANSPARENTE, ESPESSURA 5MM</v>
          </cell>
          <cell r="C1759" t="str">
            <v>M2</v>
          </cell>
          <cell r="D1759">
            <v>118.3</v>
          </cell>
        </row>
        <row r="1760">
          <cell r="A1760">
            <v>84959</v>
          </cell>
          <cell r="B1760" t="str">
            <v>VIDRO LISO COMUM TRANSPARENTE, ESPESSURA 6MM</v>
          </cell>
          <cell r="C1760" t="str">
            <v>M2</v>
          </cell>
          <cell r="D1760">
            <v>136.63999999999999</v>
          </cell>
        </row>
        <row r="1761">
          <cell r="A1761">
            <v>85001</v>
          </cell>
          <cell r="B1761" t="str">
            <v>VIDRO LISO FUME, ESPESSURA 4MM</v>
          </cell>
          <cell r="C1761" t="str">
            <v>M2</v>
          </cell>
          <cell r="D1761">
            <v>130.53</v>
          </cell>
        </row>
        <row r="1762">
          <cell r="A1762">
            <v>85002</v>
          </cell>
          <cell r="B1762" t="str">
            <v>VIDRO LISO FUME, ESPESSURA 6MM</v>
          </cell>
          <cell r="C1762" t="str">
            <v>M2</v>
          </cell>
          <cell r="D1762">
            <v>179.41</v>
          </cell>
        </row>
        <row r="1763">
          <cell r="A1763">
            <v>85004</v>
          </cell>
          <cell r="B1763" t="str">
            <v>VIDRO FANTASIA MARTELADO 4MM</v>
          </cell>
          <cell r="C1763" t="str">
            <v>M2</v>
          </cell>
          <cell r="D1763">
            <v>93.86</v>
          </cell>
        </row>
        <row r="1764">
          <cell r="A1764">
            <v>85005</v>
          </cell>
          <cell r="B1764" t="str">
            <v>ESPELHO CRISTAL, ESPESSURA 4MM, COM PARAFUSOS DE FIXACAO, SEM MOLDURA</v>
          </cell>
          <cell r="C1764" t="str">
            <v>M2</v>
          </cell>
          <cell r="D1764">
            <v>266.35000000000002</v>
          </cell>
        </row>
        <row r="1765">
          <cell r="A1765">
            <v>68054</v>
          </cell>
          <cell r="B1765" t="str">
            <v>PORTAO DE FERRO EM CHAPA GALVANIZADA PLANA 14 GSG</v>
          </cell>
          <cell r="C1765" t="str">
            <v>M2</v>
          </cell>
          <cell r="D1765">
            <v>169.15</v>
          </cell>
        </row>
        <row r="1766">
          <cell r="A1766" t="str">
            <v>74100/1</v>
          </cell>
          <cell r="B1766" t="str">
            <v>PORTAO DE FERRO COM VARA 1/2", COM REQUADRO</v>
          </cell>
          <cell r="C1766" t="str">
            <v>M2</v>
          </cell>
          <cell r="D1766">
            <v>382.18</v>
          </cell>
        </row>
        <row r="1767">
          <cell r="A1767" t="str">
            <v>74238/2</v>
          </cell>
          <cell r="B1767" t="str">
            <v>PORTAO EM TELA ARAME GALVANIZADO N.12 MALHA 2" E MOLDURA EM TUBOS DE ACO COM DUAS FOLHAS DE ABRIR, INCLUSO FERRAGENS</v>
          </cell>
          <cell r="C1767" t="str">
            <v>M2</v>
          </cell>
          <cell r="D1767">
            <v>990.07</v>
          </cell>
        </row>
        <row r="1768">
          <cell r="A1768">
            <v>85188</v>
          </cell>
          <cell r="B1768" t="str">
            <v>PORTAO EM TUBO DE ACO GALVANIZADO DIN 2440/NBR 5580, PAINEL UNICO, DIMENSOES 1,0X1,6M, INCLUSIVE CADEADO</v>
          </cell>
          <cell r="C1768" t="str">
            <v>UN</v>
          </cell>
          <cell r="D1768">
            <v>524.29999999999995</v>
          </cell>
        </row>
        <row r="1769">
          <cell r="A1769">
            <v>85189</v>
          </cell>
          <cell r="B1769" t="str">
            <v>PORTAO EM TUBO DE ACO GALVANIZADO DIN 2440/NBR 5580, PAINEL UNICO, DIMENSOES 4,0X1,2M, INCLUSIVE CADEADO</v>
          </cell>
          <cell r="C1769" t="str">
            <v>UN</v>
          </cell>
          <cell r="D1769">
            <v>1177.43</v>
          </cell>
        </row>
        <row r="1770">
          <cell r="A1770">
            <v>68052</v>
          </cell>
          <cell r="B1770" t="str">
            <v>JANELA BASCULANTE DE ALUMINIO</v>
          </cell>
          <cell r="C1770" t="str">
            <v>M2</v>
          </cell>
          <cell r="D1770">
            <v>339.39</v>
          </cell>
        </row>
        <row r="1771">
          <cell r="A1771" t="str">
            <v>73809/1</v>
          </cell>
          <cell r="B1771" t="str">
            <v>JANELA DE ALUMINIO TIPO MAXIM AR, INCLUSO GUARNICOES E VIDRO FANTASIA</v>
          </cell>
          <cell r="C1771" t="str">
            <v>M2</v>
          </cell>
          <cell r="D1771">
            <v>359.4</v>
          </cell>
        </row>
        <row r="1772">
          <cell r="A1772" t="str">
            <v>74067/1</v>
          </cell>
          <cell r="B1772" t="str">
            <v>JANELA DE CORRER EM ALUMINIO, COM QUATRO FOLHAS PARA VIDRO, DUAS FIXAS E DUAS MOVEIS, INCLUSO GUARNICAO E VIDRO LISO INCOLOR</v>
          </cell>
          <cell r="C1772" t="str">
            <v>M2</v>
          </cell>
          <cell r="D1772">
            <v>355.81</v>
          </cell>
        </row>
        <row r="1773">
          <cell r="A1773" t="str">
            <v>74067/2</v>
          </cell>
          <cell r="B1773" t="str">
            <v>JANELA DE CORRER EM ALUMINIO, FOLHAS PARA VIDRO, COM BANDEIRA, INCLUSO GUARNICAO E VIDRO LISO INCOLOR</v>
          </cell>
          <cell r="C1773" t="str">
            <v>M2</v>
          </cell>
          <cell r="D1773">
            <v>433.48</v>
          </cell>
        </row>
        <row r="1774">
          <cell r="A1774">
            <v>85010</v>
          </cell>
          <cell r="B1774" t="str">
            <v>CAIXILHO FIXO, DE ALUMINIO, PARA VIDRO</v>
          </cell>
          <cell r="C1774" t="str">
            <v>M2</v>
          </cell>
          <cell r="D1774">
            <v>300.73</v>
          </cell>
        </row>
        <row r="1775">
          <cell r="A1775">
            <v>85014</v>
          </cell>
          <cell r="B1775" t="str">
            <v>CAIXILHO FIXO, DE ALUMINIO, COM TELA DE METAL FIO 12 MALHA 3X3CM</v>
          </cell>
          <cell r="C1775" t="str">
            <v>M2</v>
          </cell>
          <cell r="D1775">
            <v>411.63</v>
          </cell>
        </row>
        <row r="1776">
          <cell r="A1776">
            <v>94569</v>
          </cell>
          <cell r="B1776" t="str">
            <v>JANELA DE ALUMÍNIO MAXIM-AR, FIXAÇÃO COM PARAFUSO SOBRE CONTRAMARCO</v>
          </cell>
          <cell r="C1776" t="str">
            <v>M2</v>
          </cell>
          <cell r="D1776">
            <v>354.12</v>
          </cell>
        </row>
        <row r="1777">
          <cell r="A1777">
            <v>94570</v>
          </cell>
          <cell r="B1777" t="str">
            <v>JANELA DE ALUMÍNIO DE CORRER, 2 FOLHAS, FIXAÇÃO COM PARAFUSO SOBRE CONTRAMARCO</v>
          </cell>
          <cell r="C1777" t="str">
            <v>M2</v>
          </cell>
          <cell r="D1777">
            <v>308.63</v>
          </cell>
        </row>
        <row r="1778">
          <cell r="A1778">
            <v>94572</v>
          </cell>
          <cell r="B1778" t="str">
            <v>JANELA DE ALUMÍNIO DE CORRER, 3 FOLHAS, FIXAÇÃO COM PARAFUSO SOBRE CONTRAMARCO</v>
          </cell>
          <cell r="C1778" t="str">
            <v>M2</v>
          </cell>
          <cell r="D1778">
            <v>457.16</v>
          </cell>
        </row>
        <row r="1779">
          <cell r="A1779">
            <v>94573</v>
          </cell>
          <cell r="B1779" t="str">
            <v>JANELA DE ALUMÍNIO DE CORRER, 4 FOLHAS, FIXAÇÃO COM PARAFUSO SOBRE CONTRAMARCO</v>
          </cell>
          <cell r="C1779" t="str">
            <v>M2</v>
          </cell>
          <cell r="D1779">
            <v>306.32</v>
          </cell>
        </row>
        <row r="1780">
          <cell r="A1780">
            <v>94574</v>
          </cell>
          <cell r="B1780" t="str">
            <v>JANELA DE ALUMÍNIO DE CORRER, 6 FOLHAS, FIXAÇÃO COM PARAFUSO SOBRE CONTRAMARCO</v>
          </cell>
          <cell r="C1780" t="str">
            <v>M2</v>
          </cell>
          <cell r="D1780">
            <v>459.77</v>
          </cell>
        </row>
        <row r="1781">
          <cell r="A1781">
            <v>94575</v>
          </cell>
          <cell r="B1781" t="str">
            <v>JANELA DE ALUMÍNIO MAXIM-AR, FIXAÇÃO COM PARAFUSO, VEDAÇÃO COM ESPUMA EXPANSIVA PU</v>
          </cell>
          <cell r="C1781" t="str">
            <v>M2</v>
          </cell>
          <cell r="D1781">
            <v>400.45</v>
          </cell>
        </row>
        <row r="1782">
          <cell r="A1782">
            <v>94576</v>
          </cell>
          <cell r="B1782" t="str">
            <v>JANELA DE ALUMÍNIO DE CORRER, 2 FOLHAS, FIXAÇÃO COM PARAFUSO, VEDAÇÃO COM ESPUMA EXPANSIVA PU</v>
          </cell>
          <cell r="C1782" t="str">
            <v>M2</v>
          </cell>
          <cell r="D1782">
            <v>321.52</v>
          </cell>
        </row>
        <row r="1783">
          <cell r="A1783">
            <v>94578</v>
          </cell>
          <cell r="B1783" t="str">
            <v>JANELA DE ALUMÍNIO DE CORRER, 3 FOLHAS, FIXAÇÃO COM PARAFUSO, VEDAÇÃO COM ESPUMA EXPANSIVA PU</v>
          </cell>
          <cell r="C1783" t="str">
            <v>M2</v>
          </cell>
          <cell r="D1783">
            <v>470.26</v>
          </cell>
        </row>
        <row r="1784">
          <cell r="A1784">
            <v>94579</v>
          </cell>
          <cell r="B1784" t="str">
            <v>JANELA DE ALUMÍNIO DE CORRER, 4 FOLHAS, FIXAÇÃO COM PARAFUSO, VEDAÇÃO COM ESPUMA EXPANSIVA PU</v>
          </cell>
          <cell r="C1784" t="str">
            <v>M2</v>
          </cell>
          <cell r="D1784">
            <v>320.16000000000003</v>
          </cell>
        </row>
        <row r="1785">
          <cell r="A1785">
            <v>94580</v>
          </cell>
          <cell r="B1785" t="str">
            <v>JANELA DE ALUMÍNIO DE CORRER, 6 FOLHAS, FIXAÇÃO COM PARAFUSO, VEDAÇÃO COM ESPUMA EXPANSIVA PU</v>
          </cell>
          <cell r="C1785" t="str">
            <v>M2</v>
          </cell>
          <cell r="D1785">
            <v>473.17</v>
          </cell>
        </row>
        <row r="1786">
          <cell r="A1786">
            <v>94581</v>
          </cell>
          <cell r="B1786" t="str">
            <v>JANELA DE ALUMÍNIO MAXIM-AR, FIXAÇÃO COM ARGAMASSA</v>
          </cell>
          <cell r="C1786" t="str">
            <v>M2</v>
          </cell>
          <cell r="D1786">
            <v>401.9</v>
          </cell>
        </row>
        <row r="1787">
          <cell r="A1787">
            <v>94582</v>
          </cell>
          <cell r="B1787" t="str">
            <v>JANELA DE ALUMÍNIO DE CORRER, 2 FOLHAS, FIXAÇÃO COM ARGAMASSA</v>
          </cell>
          <cell r="C1787" t="str">
            <v>M2</v>
          </cell>
          <cell r="D1787">
            <v>323.49</v>
          </cell>
        </row>
        <row r="1788">
          <cell r="A1788">
            <v>94584</v>
          </cell>
          <cell r="B1788" t="str">
            <v>JANELA DE ALUMÍNIO DE CORRER, 3 FOLHAS, FIXAÇÃO COM ARGAMASSA</v>
          </cell>
          <cell r="C1788" t="str">
            <v>M2</v>
          </cell>
          <cell r="D1788">
            <v>479.12</v>
          </cell>
        </row>
        <row r="1789">
          <cell r="A1789">
            <v>94585</v>
          </cell>
          <cell r="B1789" t="str">
            <v>JANELA DE ALUMÍNIO DE CORRER, 4 FOLHAS, FIXAÇÃO COM ARGAMASSA</v>
          </cell>
          <cell r="C1789" t="str">
            <v>M2</v>
          </cell>
          <cell r="D1789">
            <v>321.20999999999998</v>
          </cell>
        </row>
        <row r="1790">
          <cell r="A1790">
            <v>94586</v>
          </cell>
          <cell r="B1790" t="str">
            <v>JANELA DE ALUMÍNIO 6 FOLHAS, FIXAÇÃO COM ARGAMASSA</v>
          </cell>
          <cell r="C1790" t="str">
            <v>M2</v>
          </cell>
          <cell r="D1790">
            <v>483.06</v>
          </cell>
        </row>
        <row r="1791">
          <cell r="A1791" t="str">
            <v>73908/1</v>
          </cell>
          <cell r="B1791" t="str">
            <v>CANTONEIRA DE ALUMINIO 2"X2", PARA PROTECAO DE QUINA DE PAREDE</v>
          </cell>
          <cell r="C1791" t="str">
            <v>M</v>
          </cell>
          <cell r="D1791">
            <v>38.17</v>
          </cell>
        </row>
        <row r="1792">
          <cell r="A1792" t="str">
            <v>73908/2</v>
          </cell>
          <cell r="B1792" t="str">
            <v>CANTONEIRA DE ALUMINIO 1"X1, PARA PROTECAO DE QUINA DE PAREDE</v>
          </cell>
          <cell r="C1792" t="str">
            <v>M</v>
          </cell>
          <cell r="D1792">
            <v>30.53</v>
          </cell>
        </row>
        <row r="1793">
          <cell r="A1793">
            <v>85015</v>
          </cell>
          <cell r="B1793" t="str">
            <v>CANTONEIRA DE MADEIRA 3,0X3,0X1,0CM</v>
          </cell>
          <cell r="C1793" t="str">
            <v>M</v>
          </cell>
          <cell r="D1793">
            <v>24.55</v>
          </cell>
        </row>
        <row r="1794">
          <cell r="A1794">
            <v>85016</v>
          </cell>
          <cell r="B1794" t="str">
            <v>CANTONEIRA DE MADEIRA COM LAMINADO MELAMINICO FOSCO 3,0X3,0X1,0CM</v>
          </cell>
          <cell r="C1794" t="str">
            <v>M</v>
          </cell>
          <cell r="D1794">
            <v>28.32</v>
          </cell>
        </row>
        <row r="1795">
          <cell r="A1795">
            <v>73713</v>
          </cell>
          <cell r="B1795" t="str">
            <v>ARRASAMENTO DE TUBULAO DE CONCRETO D=1,00 A 1,20M. (INCLUI ENCARREGADO).</v>
          </cell>
          <cell r="C1795" t="str">
            <v>UN</v>
          </cell>
          <cell r="D1795">
            <v>354.78</v>
          </cell>
        </row>
        <row r="1796">
          <cell r="A1796" t="str">
            <v>73761/1</v>
          </cell>
          <cell r="B1796" t="str">
            <v>ARRASAMENTO DE TUBULAO DE CONCRETO D=0,80M.</v>
          </cell>
          <cell r="C1796" t="str">
            <v>UN</v>
          </cell>
          <cell r="D1796">
            <v>236.52</v>
          </cell>
        </row>
        <row r="1797">
          <cell r="A1797" t="str">
            <v>73761/2</v>
          </cell>
          <cell r="B1797" t="str">
            <v>ARRASAMENTO DE TUBULAO DE CONCRETO D=1,25 A 1,40M.</v>
          </cell>
          <cell r="C1797" t="str">
            <v>UN</v>
          </cell>
          <cell r="D1797">
            <v>409.97</v>
          </cell>
        </row>
        <row r="1798">
          <cell r="A1798" t="str">
            <v>73761/3</v>
          </cell>
          <cell r="B1798" t="str">
            <v>ARRASAMENTO DE TUBULAO DE CONCRETO D=1,45 A 1,60M.</v>
          </cell>
          <cell r="C1798" t="str">
            <v>UN</v>
          </cell>
          <cell r="D1798">
            <v>473.04</v>
          </cell>
        </row>
        <row r="1799">
          <cell r="A1799" t="str">
            <v>73761/4</v>
          </cell>
          <cell r="B1799" t="str">
            <v>ARRASAMENTO DE TUBULAO DE CONCRETO D=1,65 A 2,00M.</v>
          </cell>
          <cell r="C1799" t="str">
            <v>UN</v>
          </cell>
          <cell r="D1799">
            <v>591.29999999999995</v>
          </cell>
        </row>
        <row r="1800">
          <cell r="A1800" t="str">
            <v>73761/5</v>
          </cell>
          <cell r="B1800" t="str">
            <v>ARRASAMENTO DE TUBULAO DE CONCRETO D=2,10 A 2,50M.</v>
          </cell>
          <cell r="C1800" t="str">
            <v>UN</v>
          </cell>
          <cell r="D1800">
            <v>733.22</v>
          </cell>
        </row>
        <row r="1801">
          <cell r="A1801">
            <v>79475</v>
          </cell>
          <cell r="B1801" t="str">
            <v>ESCAVACAO MANUAL CAMPO ABERTO P/TUBULAO - FUSTE E/OU BASE (PARA TODAS AS PROFUNDIDADES)</v>
          </cell>
          <cell r="C1801" t="str">
            <v>M3</v>
          </cell>
          <cell r="D1801">
            <v>403.23</v>
          </cell>
        </row>
        <row r="1802">
          <cell r="A1802">
            <v>72819</v>
          </cell>
          <cell r="B1802" t="str">
            <v>ESTACA A TRADO (BROCA) DIAMETRO 30CM EM CONCRETO ARMADO MOLDADA IN-LOCO, 20 MPA</v>
          </cell>
          <cell r="C1802" t="str">
            <v>M</v>
          </cell>
          <cell r="D1802">
            <v>104.3</v>
          </cell>
        </row>
        <row r="1803">
          <cell r="A1803">
            <v>72820</v>
          </cell>
          <cell r="B1803" t="str">
            <v>CORTE E PREPARO EM CABECA DE ESTACA</v>
          </cell>
          <cell r="C1803" t="str">
            <v>UN</v>
          </cell>
          <cell r="D1803">
            <v>49.68</v>
          </cell>
        </row>
        <row r="1804">
          <cell r="A1804" t="str">
            <v>74156/1</v>
          </cell>
          <cell r="B1804" t="str">
            <v>ESTACA A TRADO(BROCA) D=25CM C/CONCRETO FCK=15MPA+20KG ACO/M3       MOLD.IN-LOCO</v>
          </cell>
          <cell r="C1804" t="str">
            <v>M</v>
          </cell>
          <cell r="D1804">
            <v>68.75</v>
          </cell>
        </row>
        <row r="1805">
          <cell r="A1805" t="str">
            <v>74156/2</v>
          </cell>
          <cell r="B1805" t="str">
            <v>ESTACA A TRADO (BROCA) DIAMETRO = 25 CM, EM CONCRETO MOLDADO IN LOCO, 15 MPA, SEM ARMACAO.</v>
          </cell>
          <cell r="C1805" t="str">
            <v>M</v>
          </cell>
          <cell r="D1805">
            <v>62.1</v>
          </cell>
        </row>
        <row r="1806">
          <cell r="A1806" t="str">
            <v>74156/3</v>
          </cell>
          <cell r="B1806" t="str">
            <v>ESTACA A TRADO (BROCA) DIAMETRO = 20 CM, EM CONCRETO MOLDADO IN LOCO, 15 MPA, SEM ARMACAO.</v>
          </cell>
          <cell r="C1806" t="str">
            <v>M</v>
          </cell>
          <cell r="D1806">
            <v>54.86</v>
          </cell>
        </row>
        <row r="1807">
          <cell r="A1807">
            <v>89198</v>
          </cell>
          <cell r="B1807" t="str">
            <v>ESTACA PRÉ-MOLDADA DE CONCRETO, SEÇÃO QUADRADA, CAPACIDADE DE 25 TONELADAS, COMPRIMENTO TOTAL CRAVADO ATÉ 5M, BATE-ESTACAS POR GRAVIDADE SOBRE ROLOS. AF_03/2016</v>
          </cell>
          <cell r="C1807" t="str">
            <v>M</v>
          </cell>
          <cell r="D1807">
            <v>62.81</v>
          </cell>
        </row>
        <row r="1808">
          <cell r="A1808">
            <v>89199</v>
          </cell>
          <cell r="B1808" t="str">
            <v>ESTACA PRÉ-MOLDADA DE CONCRETO, SEÇÃO QUADRADA, CAPACIDADE DE 50 TONELADAS, COMPRIMENTO TOTAL CRAVADO ATÉ 5M, BATE-ESTACAS POR GRAVIDADE SOBRE ROLOS. AF_03/2016</v>
          </cell>
          <cell r="C1808" t="str">
            <v>M</v>
          </cell>
          <cell r="D1808">
            <v>82.02</v>
          </cell>
        </row>
        <row r="1809">
          <cell r="A1809">
            <v>89200</v>
          </cell>
          <cell r="B1809" t="str">
            <v>ESTACA PRÉ-MOLDADA DE CONCRETO CENTRIFUGADO, SEÇÃO CIRCULAR, CAPACIDADE DE 100 TONELADAS, COMPRIMENTO TOTAL CRAVADO ATÉ 5M, BATE-ESTACAS POR GRAVIDADE SOBRE ROLOS. AF_03/2016</v>
          </cell>
          <cell r="C1809" t="str">
            <v>M</v>
          </cell>
          <cell r="D1809">
            <v>190.09</v>
          </cell>
        </row>
        <row r="1810">
          <cell r="A1810">
            <v>89201</v>
          </cell>
          <cell r="B1810" t="str">
            <v>ESTACA PRÉ-MOLDADA DE CONCRETO, SEÇÃO QUADRADA, CAPACIDADE DE 25 TONELADAS, COMPRIMENTO TOTAL CRAVADO ACIMA DE 5M ATÉ 12M, BATE-ESTACAS POR GRAVIDADE SOBRE ROLOS. AF_03/2016</v>
          </cell>
          <cell r="C1810" t="str">
            <v>M</v>
          </cell>
          <cell r="D1810">
            <v>48.49</v>
          </cell>
        </row>
        <row r="1811">
          <cell r="A1811">
            <v>89202</v>
          </cell>
          <cell r="B1811" t="str">
            <v>ESTACA PRÉ-MOLDADA DE CONCRETO, SEÇÃO QUADRADA, CAPACIDADE DE 50 TONELADAS, COMPRIMENTO TOTAL CRAVADO ACIMA DE 5M ATÉ 12M, BATE-ESTACAS POR GRAVIDADE SOBRE ROLOS. AF_03/2016</v>
          </cell>
          <cell r="C1811" t="str">
            <v>M</v>
          </cell>
          <cell r="D1811">
            <v>62</v>
          </cell>
        </row>
        <row r="1812">
          <cell r="A1812">
            <v>89203</v>
          </cell>
          <cell r="B1812" t="str">
            <v>ESTACA PRÉ-MOLDADA DE CONCRETO CENTRIFUGADO, SEÇÃO CIRCULAR, CAPACIDADE DE 100 TONELADAS, COMPRIMENTO TOTAL CRAVADO ACIMA DE 5M ATÉ 12M, BATE-ESTACAS POR GRAVIDADE SOBRE ROLOS. AF_03/2016</v>
          </cell>
          <cell r="C1812" t="str">
            <v>M</v>
          </cell>
          <cell r="D1812">
            <v>140.72999999999999</v>
          </cell>
        </row>
        <row r="1813">
          <cell r="A1813">
            <v>89204</v>
          </cell>
          <cell r="B1813" t="str">
            <v>ESTACA PRÉ-MOLDADA DE CONCRETO, SEÇÃO QUADRADA, CAPACIDADE DE 25 TONELADAS COMPRIMENTO TOTAL CRAVADO ACIMA DE 12M, BATE-ESTACAS POR GRAVIDADE SOBRE ROLOS. AF_03/2016</v>
          </cell>
          <cell r="C1813" t="str">
            <v>M</v>
          </cell>
          <cell r="D1813">
            <v>43.09</v>
          </cell>
        </row>
        <row r="1814">
          <cell r="A1814">
            <v>89205</v>
          </cell>
          <cell r="B1814" t="str">
            <v>ESTACA PRÉ-MOLDADA DE CONCRETO, SEÇÃO QUADRADA, CAPACIDADE DE 50 TONELADAS, COMPRIMENTO TOTAL CRAVADO ACIMA DE 12M, BATE-ESTACAS POR GRAVIDADE SOBRE ROLOS. AF_03/2016</v>
          </cell>
          <cell r="C1814" t="str">
            <v>M</v>
          </cell>
          <cell r="D1814">
            <v>55.71</v>
          </cell>
        </row>
        <row r="1815">
          <cell r="A1815">
            <v>89206</v>
          </cell>
          <cell r="B1815" t="str">
            <v>ESTACA PRÉ-MOLDADA DE CONCRETO CENTRIFUGADO, SEÇÃO CIRCULAR, CAPACIDADE DE 100 TONELADAS, COMPRIMENTO TOTAL CRAVADO ACIMA DE 12M, BATE-ESTACAS POR GRAVIDADE SOBRE ROLOS. AF_03/2016</v>
          </cell>
          <cell r="C1815" t="str">
            <v>M</v>
          </cell>
          <cell r="D1815">
            <v>128.79</v>
          </cell>
        </row>
        <row r="1816">
          <cell r="A1816">
            <v>90808</v>
          </cell>
          <cell r="B1816" t="str">
            <v>ESTACA HÉLICE CONTÍNUA, DIÂMETRO DE 30 CM, COMPRIMENTO TOTAL ATÉ 15 M, PERFURATRIZ COM TORQUE DE 170 KN.M. AF_02/2015</v>
          </cell>
          <cell r="C1816" t="str">
            <v>M</v>
          </cell>
          <cell r="D1816">
            <v>63.35</v>
          </cell>
        </row>
        <row r="1817">
          <cell r="A1817">
            <v>90809</v>
          </cell>
          <cell r="B1817" t="str">
            <v>ESTACA HÉLICE CONTÍNUA, DIÂMETRO DE 30 CM, COMPRIMENTO TOTAL ACIMA DE 15 M ATÉ 20 M, PERFURATRIZ COM TORQUE DE 170 KN.M. AF_02/2015</v>
          </cell>
          <cell r="C1817" t="str">
            <v>M</v>
          </cell>
          <cell r="D1817">
            <v>61.27</v>
          </cell>
        </row>
        <row r="1818">
          <cell r="A1818">
            <v>90810</v>
          </cell>
          <cell r="B1818" t="str">
            <v>ESTACA HÉLICE CONTÍNUA, DIÂMETRO DE 50 CM, COMPRIMENTO TOTAL ATÉ 15 M, PERFURATRIZ COM TORQUE DE 170 KN.M. AF_02/2015</v>
          </cell>
          <cell r="C1818" t="str">
            <v>M</v>
          </cell>
          <cell r="D1818">
            <v>137.12</v>
          </cell>
        </row>
        <row r="1819">
          <cell r="A1819">
            <v>90811</v>
          </cell>
          <cell r="B1819" t="str">
            <v>ESTACA HÉLICE CONTÍNUA, DIÂMETRO DE 50 CM, COMPRIMENTO TOTAL ACIMA DE 15 M ATÉ 30 M, PERFURATRIZ COM TORQUE DE 170 KN.M. AF_02/2015</v>
          </cell>
          <cell r="C1819" t="str">
            <v>M</v>
          </cell>
          <cell r="D1819">
            <v>130.88</v>
          </cell>
        </row>
        <row r="1820">
          <cell r="A1820">
            <v>90812</v>
          </cell>
          <cell r="B1820" t="str">
            <v>ESTACA HÉLICE CONTÍNUA, DIÂMETRO DE 70 CM, COMPRIMENTO TOTAL ATÉ 15 M, PERFURATRIZ COM TORQUE DE 170 KN.M. AF_02/2015</v>
          </cell>
          <cell r="C1820" t="str">
            <v>M</v>
          </cell>
          <cell r="D1820">
            <v>236.92</v>
          </cell>
        </row>
        <row r="1821">
          <cell r="A1821">
            <v>90813</v>
          </cell>
          <cell r="B1821" t="str">
            <v>ESTACA HÉLICE CONTÍNUA, DIÂMETRO DE 70 CM, COMPRIMENTO TOTAL ACIMA DE 15 M ATÉ 30 M, PERFURATRIZ COM TORQUE DE 170 KN.M. AF_02/2015</v>
          </cell>
          <cell r="C1821" t="str">
            <v>M</v>
          </cell>
          <cell r="D1821">
            <v>228.32</v>
          </cell>
        </row>
        <row r="1822">
          <cell r="A1822">
            <v>90814</v>
          </cell>
          <cell r="B1822" t="str">
            <v>ESTACA HÉLICE CONTÍNUA, DIÂMETRO DE 80 CM, COMPRIMENTO TOTAL ATÉ 30 M, PERFURATRIZ COM TORQUE DE 170 KN.M. AF_02/2015</v>
          </cell>
          <cell r="C1822" t="str">
            <v>M</v>
          </cell>
          <cell r="D1822">
            <v>288.02999999999997</v>
          </cell>
        </row>
        <row r="1823">
          <cell r="A1823">
            <v>90815</v>
          </cell>
          <cell r="B1823" t="str">
            <v>ESTACA HÉLICE CONTÍNUA, DIÂMETRO DE 90 CM, COMPRIMENTO TOTAL ATÉ 30 M, PERFURATRIZ COM TORQUE DE 263 KN.M. AF_02/2015</v>
          </cell>
          <cell r="C1823" t="str">
            <v>M</v>
          </cell>
          <cell r="D1823">
            <v>351.16</v>
          </cell>
        </row>
        <row r="1824">
          <cell r="A1824">
            <v>90877</v>
          </cell>
          <cell r="B1824" t="str">
            <v>ESTACA ESCAVADA MECANICAMENTE, SEM FLUIDO ESTABILIZANTE, COM 25 CM DE DIÂMETRO, ATÉ 9 M DE COMPRIMENTO, CONCRETO LANÇADO POR CAMINHÃO BETONEIRA. AF_02/2015</v>
          </cell>
          <cell r="C1824" t="str">
            <v>M</v>
          </cell>
          <cell r="D1824">
            <v>33.4</v>
          </cell>
        </row>
        <row r="1825">
          <cell r="A1825">
            <v>90878</v>
          </cell>
          <cell r="B1825" t="str">
            <v>ESTACA ESCAVADA MECANICAMENTE, SEM FLUIDO ESTABILIZANTE, COM 25 CM DE DIÂMETRO, ACIMA DE 9 M DE COMPRIMENTO, CONCRETO LANÇADO POR CAMINHÃO BETONEIRA. AF_02/2015</v>
          </cell>
          <cell r="C1825" t="str">
            <v>M</v>
          </cell>
          <cell r="D1825">
            <v>32.26</v>
          </cell>
        </row>
        <row r="1826">
          <cell r="A1826">
            <v>90880</v>
          </cell>
          <cell r="B1826" t="str">
            <v>ESTACA ESCAVADA MECANICAMENTE, SEM FLUIDO ESTABILIZANTE, COM 25 CM DE DIÂMETRO, ATÉ 9 M DE COMPRIMENTO, CONCRETO LANÇADO MANUALMENTE. AF_02/2015</v>
          </cell>
          <cell r="C1826" t="str">
            <v>M</v>
          </cell>
          <cell r="D1826">
            <v>48.33</v>
          </cell>
        </row>
        <row r="1827">
          <cell r="A1827">
            <v>90881</v>
          </cell>
          <cell r="B1827" t="str">
            <v>ESTACA ESCAVADA MECANICAMENTE, SEM FLUIDO ESTABILIZANTE, COM 25 CM DE DIÂMETRO, ACIMA DE 9 M DE COMPRIMENTO, CONCRETO LANÇADO MANUALMENTE. AF_02/2015</v>
          </cell>
          <cell r="C1827" t="str">
            <v>M</v>
          </cell>
          <cell r="D1827">
            <v>44.32</v>
          </cell>
        </row>
        <row r="1828">
          <cell r="A1828">
            <v>90883</v>
          </cell>
          <cell r="B1828" t="str">
            <v>ESTACA ESCAVADA MECANICAMENTE, SEM FLUIDO ESTABILIZANTE, COM 40 CM DE DIÂMETRO, ATÉ 9 M DE COMPRIMENTO, CONCRETO LANÇADO POR CAMINHÃO BETONEIRA. AF_02/2015</v>
          </cell>
          <cell r="C1828" t="str">
            <v>M</v>
          </cell>
          <cell r="D1828">
            <v>63.14</v>
          </cell>
        </row>
        <row r="1829">
          <cell r="A1829">
            <v>90884</v>
          </cell>
          <cell r="B1829" t="str">
            <v>ESTACA ESCAVADA MECANICAMENTE, SEM FLUIDO ESTABILIZANTE, COM 40 CM DE DIÂMETRO, ACIMA DE 9 M ATÉ 15 M DE COMPRIMENTO, CONCRETO LANÇADO POR CAMINHÃO BETONEIRA. AF_02/2015</v>
          </cell>
          <cell r="C1829" t="str">
            <v>M</v>
          </cell>
          <cell r="D1829">
            <v>61.75</v>
          </cell>
        </row>
        <row r="1830">
          <cell r="A1830">
            <v>90885</v>
          </cell>
          <cell r="B1830" t="str">
            <v>ESTACA ESCAVADA MECANICAMENTE, SEM FLUIDO ESTABILIZANTE, COM 40 CM DE DIÂMETRO, ACIMA DE 15 M DE COMPRIMENTO, CONCRETO LANÇADO POR CAMINHÃO BETONEIRA. AF_02/2015</v>
          </cell>
          <cell r="C1830" t="str">
            <v>M</v>
          </cell>
          <cell r="D1830">
            <v>61.1</v>
          </cell>
        </row>
        <row r="1831">
          <cell r="A1831">
            <v>90886</v>
          </cell>
          <cell r="B1831" t="str">
            <v>ESTACA ESCAVADA MECANICAMENTE, SEM FLUIDO ESTABILIZANTE, COM 60 CM DE DIÂMETRO, ATÉ 9 M DE COMPRIMENTO, CONCRETO LANÇADO POR CAMINHÃO BETONEIRA. AF_02/2015</v>
          </cell>
          <cell r="C1831" t="str">
            <v>M</v>
          </cell>
          <cell r="D1831">
            <v>128.08000000000001</v>
          </cell>
        </row>
        <row r="1832">
          <cell r="A1832">
            <v>90887</v>
          </cell>
          <cell r="B1832" t="str">
            <v>ESTACA ESCAVADA MECANICAMENTE, SEM FLUIDO ESTABILIZANTE, COM 60 CM DE DIÂMETRO, ACIMA DE 9 M ATÉ 15 M DE COMPRIMENTO, CONCRETO LANÇADO POR CAMINHÃO BETONEIRA. AF_02/2015</v>
          </cell>
          <cell r="C1832" t="str">
            <v>M</v>
          </cell>
          <cell r="D1832">
            <v>126.35</v>
          </cell>
        </row>
        <row r="1833">
          <cell r="A1833">
            <v>90888</v>
          </cell>
          <cell r="B1833" t="str">
            <v>ESTACA ESCAVADA MECANICAMENTE, SEM FLUIDO ESTABILIZANTE, COM 60 CM DE DIÂMETRO, ACIMA DE 15 M DE COMPRIMENTO, CONCRETO LANÇADO POR CAMINHÃO BETONEIRA. AF_02/2015</v>
          </cell>
          <cell r="C1833" t="str">
            <v>M</v>
          </cell>
          <cell r="D1833">
            <v>125.59</v>
          </cell>
        </row>
        <row r="1834">
          <cell r="A1834">
            <v>90889</v>
          </cell>
          <cell r="B1834" t="str">
            <v>ESTACA ESCAVADA MECANICAMENTE, SEM FLUIDO ESTABILIZANTE, COM 60 CM DE DIÂMETRO, ATÉ 9 M DE COMPRIMENTO, CONCRETO LANÇADO POR BOMBA LANÇA. AF_02/2015</v>
          </cell>
          <cell r="C1834" t="str">
            <v>M</v>
          </cell>
          <cell r="D1834">
            <v>152.63</v>
          </cell>
        </row>
        <row r="1835">
          <cell r="A1835">
            <v>90890</v>
          </cell>
          <cell r="B1835" t="str">
            <v>ESTACA ESCAVADA MECANICAMENTE, SEM FLUIDO ESTABILIZANTE, COM 60 CM DE DIÂMETRO, ACIMA DE 9 M ATÉ 15 M DE COMPRIMENTO, CONCRETO LANÇADO POR BOMBA LANÇA. AF_02/2015</v>
          </cell>
          <cell r="C1835" t="str">
            <v>M</v>
          </cell>
          <cell r="D1835">
            <v>149.66</v>
          </cell>
        </row>
        <row r="1836">
          <cell r="A1836">
            <v>90891</v>
          </cell>
          <cell r="B1836" t="str">
            <v>ESTACA ESCAVADA MECANICAMENTE, SEM FLUIDO ESTABILIZANTE, COM 60 CM DE DIÂMETRO, ACIMA DE 15 M DE COMPRIMENTO, CONCRETO LANÇADO POR BOMBA LANÇA. AF_02/2015</v>
          </cell>
          <cell r="C1836" t="str">
            <v>M</v>
          </cell>
          <cell r="D1836">
            <v>148.32</v>
          </cell>
        </row>
        <row r="1837">
          <cell r="A1837">
            <v>73692</v>
          </cell>
          <cell r="B1837" t="str">
            <v>LASTRO DE AREIA MEDIA</v>
          </cell>
          <cell r="C1837" t="str">
            <v>M3</v>
          </cell>
          <cell r="D1837">
            <v>100.63</v>
          </cell>
        </row>
        <row r="1838">
          <cell r="A1838" t="str">
            <v>74164/4</v>
          </cell>
          <cell r="B1838" t="str">
            <v>LASTRO DE BRITA</v>
          </cell>
          <cell r="C1838" t="str">
            <v>M3</v>
          </cell>
          <cell r="D1838">
            <v>111.44</v>
          </cell>
        </row>
        <row r="1839">
          <cell r="A1839">
            <v>83532</v>
          </cell>
          <cell r="B1839" t="str">
            <v>LASTRO DE CONCRETO, PREPARO MECANICO</v>
          </cell>
          <cell r="C1839" t="str">
            <v>M3</v>
          </cell>
          <cell r="D1839">
            <v>430.32</v>
          </cell>
        </row>
        <row r="1840">
          <cell r="A1840">
            <v>83534</v>
          </cell>
          <cell r="B1840" t="str">
            <v>LASTRO DE CONCRETO, PREPARO MECANICO, INCLUSO ADITIVO IMPERMEABILIZANTE</v>
          </cell>
          <cell r="C1840" t="str">
            <v>M3</v>
          </cell>
          <cell r="D1840">
            <v>514.05999999999995</v>
          </cell>
        </row>
        <row r="1841">
          <cell r="A1841">
            <v>5651</v>
          </cell>
          <cell r="B1841" t="str">
            <v>FORMA TABUA PARA CONCRETO EM FUNDACAO C/ REAPROVEITAMENTO 5X</v>
          </cell>
          <cell r="C1841" t="str">
            <v>M2</v>
          </cell>
          <cell r="D1841">
            <v>37.840000000000003</v>
          </cell>
        </row>
        <row r="1842">
          <cell r="A1842">
            <v>5970</v>
          </cell>
          <cell r="B1842" t="str">
            <v>FORMA TABUA PARA CONCRETO EM FUNDACAO, C/ REAPROVEITAMENTO 2X.</v>
          </cell>
          <cell r="C1842" t="str">
            <v>M2</v>
          </cell>
          <cell r="D1842">
            <v>65.72</v>
          </cell>
        </row>
        <row r="1843">
          <cell r="A1843" t="str">
            <v>74007/1</v>
          </cell>
          <cell r="B1843" t="str">
            <v>FORMA TABUA P/ CONCRETO EM FUNDACAO C/ REAPROVEITAMENTO 10 X.</v>
          </cell>
          <cell r="C1843" t="str">
            <v>M2</v>
          </cell>
          <cell r="D1843">
            <v>30.37</v>
          </cell>
        </row>
        <row r="1844">
          <cell r="A1844" t="str">
            <v>74074/4</v>
          </cell>
          <cell r="B1844" t="str">
            <v>FORMA TABUA P/CONCRETO EM FUNDACAO S/REAPROVEITAMENTO</v>
          </cell>
          <cell r="C1844" t="str">
            <v>M2</v>
          </cell>
          <cell r="D1844">
            <v>91.26</v>
          </cell>
        </row>
        <row r="1845">
          <cell r="A1845" t="str">
            <v>74076/1</v>
          </cell>
          <cell r="B1845" t="str">
            <v>FORMA TABUA P/ CONCRETO EM FUNDACAO RADIER C/ REAPROVEITAMENTO 3X.</v>
          </cell>
          <cell r="C1845" t="str">
            <v>M2</v>
          </cell>
          <cell r="D1845">
            <v>47.68</v>
          </cell>
        </row>
        <row r="1846">
          <cell r="A1846" t="str">
            <v>74076/2</v>
          </cell>
          <cell r="B1846" t="str">
            <v>FORMA TABUA P/ CONCRETO EM FUNDACAO RADIER C/ REAPROVEITAMENTO 5X.</v>
          </cell>
          <cell r="C1846" t="str">
            <v>M2</v>
          </cell>
          <cell r="D1846">
            <v>34.979999999999997</v>
          </cell>
        </row>
        <row r="1847">
          <cell r="A1847" t="str">
            <v>74076/3</v>
          </cell>
          <cell r="B1847" t="str">
            <v>FORMA TABUA P/ CONCRETO EM FUNDACAO RADIER C/ REAPROVEITAMENTO 10X.</v>
          </cell>
          <cell r="C1847" t="str">
            <v>M2</v>
          </cell>
          <cell r="D1847">
            <v>25.49</v>
          </cell>
        </row>
        <row r="1848">
          <cell r="A1848">
            <v>90996</v>
          </cell>
          <cell r="B1848" t="str">
            <v>FORMAS MANUSEÁVEIS PARA PAREDES DE CONCRETO MOLDADAS IN LOCO, DE EDIFICAÇÕES DE MULTIPLOS PAVIMENTO, EM PLATIBANDA. AF_06/2015</v>
          </cell>
          <cell r="C1848" t="str">
            <v>M2</v>
          </cell>
          <cell r="D1848">
            <v>12.59</v>
          </cell>
        </row>
        <row r="1849">
          <cell r="A1849">
            <v>90997</v>
          </cell>
          <cell r="B1849" t="str">
            <v>FORMAS MANUSEÁVEIS PARA PAREDES DE CONCRETO MOLDADAS IN LOCO, DE EDIFICAÇÕES DE MULTIPLOS PAVIMENTOS, EM FACES INTERNAS DE PAREDES. AF_06/2015</v>
          </cell>
          <cell r="C1849" t="str">
            <v>M2</v>
          </cell>
          <cell r="D1849">
            <v>17.52</v>
          </cell>
        </row>
        <row r="1850">
          <cell r="A1850">
            <v>90998</v>
          </cell>
          <cell r="B1850" t="str">
            <v>FORMAS MANUSEÁVEIS PARA PAREDES DE CONCRETO MOLDADAS IN LOCO, DE EDIFICAÇÕES DE MULTIPLOS PAVIMENTOS, EM LAJES. AF_06/2015</v>
          </cell>
          <cell r="C1850" t="str">
            <v>M2</v>
          </cell>
          <cell r="D1850">
            <v>21.39</v>
          </cell>
        </row>
        <row r="1851">
          <cell r="A1851">
            <v>91000</v>
          </cell>
          <cell r="B1851" t="str">
            <v>FORMAS MANUSEÁVEIS PARA PAREDES DE CONCRETO MOLDADAS IN LOCO, DE EDIFICAÇÕES DE MULTIPLOS PAVIMENTOS, EM PANOS DE FACHADA COM VÃOS. AF_06/2015</v>
          </cell>
          <cell r="C1851" t="str">
            <v>M2</v>
          </cell>
          <cell r="D1851">
            <v>16.05</v>
          </cell>
        </row>
        <row r="1852">
          <cell r="A1852">
            <v>91002</v>
          </cell>
          <cell r="B1852" t="str">
            <v>FORMAS MANUSEÁVEIS PARA PAREDES DE CONCRETO MOLDADAS IN LOCO, DE EDIFICAÇÕES DE MULTIPLOS PAVIMENTOS, EM PANOS DE FACHADA SEM VÃOS. AF_06/2015</v>
          </cell>
          <cell r="C1852" t="str">
            <v>M2</v>
          </cell>
          <cell r="D1852">
            <v>14.67</v>
          </cell>
        </row>
        <row r="1853">
          <cell r="A1853">
            <v>91003</v>
          </cell>
          <cell r="B1853" t="str">
            <v>FORMAS MANUSEÁVEIS PARA PAREDES DE CONCRETO MOLDADAS IN LOCO, DE EDIFICAÇÕES DE MULTIPLOS PAVIMENTOS, EM PANOS DE FACHADA COM VARANDAS. AF_06/2015</v>
          </cell>
          <cell r="C1853" t="str">
            <v>M2</v>
          </cell>
          <cell r="D1853">
            <v>17.170000000000002</v>
          </cell>
        </row>
        <row r="1854">
          <cell r="A1854">
            <v>91004</v>
          </cell>
          <cell r="B1854" t="str">
            <v>FORMAS MANUSEÁVEIS PARA PAREDES DE CONCRETO MOLDADAS IN LOCO, DE EDIFICAÇÕES DE PAVIMENTO ÚNICO, EM FACES INTERNAS DE PAREDES. AF_06/2015</v>
          </cell>
          <cell r="C1854" t="str">
            <v>M2</v>
          </cell>
          <cell r="D1854">
            <v>13.42</v>
          </cell>
        </row>
        <row r="1855">
          <cell r="A1855">
            <v>91005</v>
          </cell>
          <cell r="B1855" t="str">
            <v>FORMAS MANUSEÁVEIS PARA PAREDES DE CONCRETO MOLDADAS IN LOCO, DE EDIFICAÇÕES DE PAVIMENTO ÚNICO, EM LAJES. AF_06/2015</v>
          </cell>
          <cell r="C1855" t="str">
            <v>M2</v>
          </cell>
          <cell r="D1855">
            <v>16.309999999999999</v>
          </cell>
        </row>
        <row r="1856">
          <cell r="A1856">
            <v>91006</v>
          </cell>
          <cell r="B1856" t="str">
            <v>FORMAS MANUSEÁVEIS PARA PAREDES DE CONCRETO MOLDADAS IN LOCO, DE EDIFICAÇÕES DE PAVIMENTO ÚNICO, EM PANOS DE FACHADA COM VÃOS. AF_06/2015</v>
          </cell>
          <cell r="C1856" t="str">
            <v>M2</v>
          </cell>
          <cell r="D1856">
            <v>12.33</v>
          </cell>
        </row>
        <row r="1857">
          <cell r="A1857">
            <v>91007</v>
          </cell>
          <cell r="B1857" t="str">
            <v>FORMAS MANUSEÁVEIS PARA PAREDES DE CONCRETO MOLDADAS IN LOCO, DE EDIFICAÇÕES DE PAVIMENTO ÚNICO, EM PANOS DE FACHADA SEM VÃOS. AF_06/2015</v>
          </cell>
          <cell r="C1857" t="str">
            <v>M2</v>
          </cell>
          <cell r="D1857">
            <v>10.95</v>
          </cell>
        </row>
        <row r="1858">
          <cell r="A1858">
            <v>91008</v>
          </cell>
          <cell r="B1858" t="str">
            <v>FORMAS MANUSEÁVEIS PARA PAREDES DE CONCRETO MOLDADAS IN LOCO, DE EDIFICAÇÕES DE PAVIMENTO ÚNICO, EM PANOS DE FACHADA COM VARANDA. AF_06/2015</v>
          </cell>
          <cell r="C1858" t="str">
            <v>M2</v>
          </cell>
          <cell r="D1858">
            <v>13.44</v>
          </cell>
        </row>
        <row r="1859">
          <cell r="A1859">
            <v>92263</v>
          </cell>
          <cell r="B1859" t="str">
            <v>FABRICAÇÃO DE FÔRMA PARA PILARES E ESTRUTURAS SIMILARES, EM CHAPA DE MADEIRA COMPENSADA RESINADA, E = 17 MM. AF_12/2015</v>
          </cell>
          <cell r="C1859" t="str">
            <v>M2</v>
          </cell>
          <cell r="D1859">
            <v>106.38</v>
          </cell>
        </row>
        <row r="1860">
          <cell r="A1860">
            <v>92264</v>
          </cell>
          <cell r="B1860" t="str">
            <v>FABRICAÇÃO DE FÔRMA PARA PILARES E ESTRUTURAS SIMILARES, EM CHAPA DE MADEIRA COMPENSADA PLASTIFICADA, E = 18 MM. AF_12/2015</v>
          </cell>
          <cell r="C1860" t="str">
            <v>M2</v>
          </cell>
          <cell r="D1860">
            <v>115.29</v>
          </cell>
        </row>
        <row r="1861">
          <cell r="A1861">
            <v>92265</v>
          </cell>
          <cell r="B1861" t="str">
            <v>FABRICAÇÃO DE FÔRMA PARA VIGAS, EM CHAPA DE MADEIRA COMPENSADA RESINADA, E = 17 MM. AF_12/2015</v>
          </cell>
          <cell r="C1861" t="str">
            <v>M2</v>
          </cell>
          <cell r="D1861">
            <v>74.959999999999994</v>
          </cell>
        </row>
        <row r="1862">
          <cell r="A1862">
            <v>92266</v>
          </cell>
          <cell r="B1862" t="str">
            <v>FABRICAÇÃO DE FÔRMA PARA VIGAS, EM CHAPA DE MADEIRA COMPENSADA PLASTIFICADA, E = 18 MM. AF_12/2015</v>
          </cell>
          <cell r="C1862" t="str">
            <v>M2</v>
          </cell>
          <cell r="D1862">
            <v>82.91</v>
          </cell>
        </row>
        <row r="1863">
          <cell r="A1863">
            <v>92267</v>
          </cell>
          <cell r="B1863" t="str">
            <v>FABRICAÇÃO DE FÔRMA PARA LAJES, EM CHAPA DE MADEIRA COMPENSADA RESINADA, E = 17 MM. AF_12/2015</v>
          </cell>
          <cell r="C1863" t="str">
            <v>M2</v>
          </cell>
          <cell r="D1863">
            <v>22.97</v>
          </cell>
        </row>
        <row r="1864">
          <cell r="A1864">
            <v>92268</v>
          </cell>
          <cell r="B1864" t="str">
            <v>FABRICAÇÃO DE FÔRMA PARA LAJES, EM CHAPA DE MADEIRA COMPENSADA PLASTIFICADA, E = 18 MM. AF_12/2015</v>
          </cell>
          <cell r="C1864" t="str">
            <v>M2</v>
          </cell>
          <cell r="D1864">
            <v>29.98</v>
          </cell>
        </row>
        <row r="1865">
          <cell r="A1865">
            <v>92269</v>
          </cell>
          <cell r="B1865" t="str">
            <v>FABRICAÇÃO DE FÔRMA PARA PILARES E ESTRUTURAS SIMILARES, EM MADEIRA SERRADA, E=25 MM. AF_12/2015</v>
          </cell>
          <cell r="C1865" t="str">
            <v>M2</v>
          </cell>
          <cell r="D1865">
            <v>79.08</v>
          </cell>
        </row>
        <row r="1866">
          <cell r="A1866">
            <v>92270</v>
          </cell>
          <cell r="B1866" t="str">
            <v>FABRICAÇÃO DE FÔRMA PARA VIGAS, COM MADEIRA SERRADA, E = 25 MM. AF_12/2015</v>
          </cell>
          <cell r="C1866" t="str">
            <v>M2</v>
          </cell>
          <cell r="D1866">
            <v>62.91</v>
          </cell>
        </row>
        <row r="1867">
          <cell r="A1867">
            <v>92271</v>
          </cell>
          <cell r="B1867" t="str">
            <v>FABRICAÇÃO DE FÔRMA PARA LAJES, EM MADEIRA SERRADA, E=25 MM. AF_12/2015</v>
          </cell>
          <cell r="C1867" t="str">
            <v>M2</v>
          </cell>
          <cell r="D1867">
            <v>42.09</v>
          </cell>
        </row>
        <row r="1868">
          <cell r="A1868">
            <v>92272</v>
          </cell>
          <cell r="B1868" t="str">
            <v>FABRICAÇÃO DE ESCORAS DE VIGA DO TIPO GARFO, EM MADEIRA. AF_12/2015</v>
          </cell>
          <cell r="C1868" t="str">
            <v>M</v>
          </cell>
          <cell r="D1868">
            <v>28.65</v>
          </cell>
        </row>
        <row r="1869">
          <cell r="A1869">
            <v>92273</v>
          </cell>
          <cell r="B1869" t="str">
            <v>FABRICAÇÃO DE ESCORAS DO TIPO PONTALETE, EM MADEIRA. AF_12/2015</v>
          </cell>
          <cell r="C1869" t="str">
            <v>M</v>
          </cell>
          <cell r="D1869">
            <v>15.01</v>
          </cell>
        </row>
        <row r="1870">
          <cell r="A1870">
            <v>92408</v>
          </cell>
          <cell r="B1870" t="str">
            <v>MONTAGEM E DESMONTAGEM DE FÔRMA DE PILARES RETANGULARES E ESTRUTURAS SIMILARES COM ÁREA MÉDIA DAS SEÇÕES MENOR OU IGUAL A 0,25 M², PÉ-DIREITO SIMPLES, EM MADEIRA SERRADA, 1 UTILIZAÇÃO. AF_12/2015</v>
          </cell>
          <cell r="C1870" t="str">
            <v>M2</v>
          </cell>
          <cell r="D1870">
            <v>168.07</v>
          </cell>
        </row>
        <row r="1871">
          <cell r="A1871">
            <v>92409</v>
          </cell>
          <cell r="B1871" t="str">
            <v>MONTAGEM E DESMONTAGEM DE FÔRMA DE PILARES RETANGULARES E ESTRUTURAS SIMILARES COM ÁREA MÉDIA DAS SEÇÕES MAIOR QUE 0,25 M², PÉ-DIREITO SIMPLES, EM MADEIRA SERRADA, 1 UTILIZAÇÃO. AF_12/2015</v>
          </cell>
          <cell r="C1871" t="str">
            <v>M2</v>
          </cell>
          <cell r="D1871">
            <v>157.91</v>
          </cell>
        </row>
        <row r="1872">
          <cell r="A1872">
            <v>92410</v>
          </cell>
          <cell r="B1872" t="str">
            <v>MONTAGEM E DESMONTAGEM DE FÔRMA DE PILARES RETANGULARES E ESTRUTURAS SIMILARES COM ÁREA MÉDIA DAS SEÇÕES MENOR OU IGUAL A 0,25 M², PÉ-DIREITO SIMPLES, EM MADEIRA SERRADA, 2 UTILIZAÇÕES. AF_12/2015</v>
          </cell>
          <cell r="C1872" t="str">
            <v>M2</v>
          </cell>
          <cell r="D1872">
            <v>119.12</v>
          </cell>
        </row>
        <row r="1873">
          <cell r="A1873">
            <v>92411</v>
          </cell>
          <cell r="B1873" t="str">
            <v>MONTAGEM E DESMONTAGEM DE FÔRMA DE PILARES RETANGULARES E ESTRUTURAS SIMILARES COM ÁREA MÉDIA DAS SEÇÕES MAIOR QUE 0,25 M², PÉ-DIREITO SIMPLES, EM MADEIRA SERRADA, 2 UTILIZAÇÕES. AF_12/2015</v>
          </cell>
          <cell r="C1873" t="str">
            <v>M2</v>
          </cell>
          <cell r="D1873">
            <v>110.13</v>
          </cell>
        </row>
        <row r="1874">
          <cell r="A1874">
            <v>92412</v>
          </cell>
          <cell r="B1874" t="str">
            <v>MONTAGEM E DESMONTAGEM DE FÔRMA DE PILARES RETANGULARES E ESTRUTURAS SIMILARES COM ÁREA MÉDIA DAS SEÇÕES MENOR OU IGUAL A 0,25 M², PÉ-DIREITO SIMPLES, EM MADEIRA SERRADA, 4 UTILIZAÇÕES. AF_12/2015</v>
          </cell>
          <cell r="C1874" t="str">
            <v>M2</v>
          </cell>
          <cell r="D1874">
            <v>81.22</v>
          </cell>
        </row>
        <row r="1875">
          <cell r="A1875">
            <v>92413</v>
          </cell>
          <cell r="B1875" t="str">
            <v>MONTAGEM E DESMONTAGEM DE FÔRMA DE PILARES RETANGULARES E ESTRUTURAS SIMILARES COM ÁREA MÉDIA DAS SEÇÕES MAIOR QUE 0,25 M², PÉ-DIREITO SIMPLES, EM MADEIRA SERRADA, 4 UTILIZAÇÕES. AF_12/2015</v>
          </cell>
          <cell r="C1875" t="str">
            <v>M2</v>
          </cell>
          <cell r="D1875">
            <v>74.3</v>
          </cell>
        </row>
        <row r="1876">
          <cell r="A1876">
            <v>92414</v>
          </cell>
          <cell r="B1876" t="str">
            <v>MONTAGEM E DESMONTAGEM DE FÔRMA DE PILARES RETANGULARES E ESTRUTURAS SIMILARES COM ÁREA MÉDIA DAS SEÇÕES MENOR OU IGUAL A 0,25 M², PÉ-DIREITO SIMPLES, EM CHAPA DE MADEIRA COMPENSADA RESINADA, 2 UTILIZAÇÕES. AF_12/2015</v>
          </cell>
          <cell r="C1876" t="str">
            <v>M2</v>
          </cell>
          <cell r="D1876">
            <v>104.44</v>
          </cell>
        </row>
        <row r="1877">
          <cell r="A1877">
            <v>92415</v>
          </cell>
          <cell r="B1877" t="str">
            <v>MONTAGEM E DESMONTAGEM DE FÔRMA DE PILARES RETANGULARES E ESTRUTURAS SIMILARES COM ÁREA MÉDIA DAS SEÇÕES MAIOR QUE 0,25 M², PÉ-DIREITO SIMPLES, EM CHAPA DE MADEIRA COMPENSADA RESINADA, 2 UTILIZAÇÕES. AF_12/2015</v>
          </cell>
          <cell r="C1877" t="str">
            <v>M2</v>
          </cell>
          <cell r="D1877">
            <v>95.46</v>
          </cell>
        </row>
        <row r="1878">
          <cell r="A1878">
            <v>92416</v>
          </cell>
          <cell r="B1878" t="str">
            <v>MONTAGEM E DESMONTAGEM DE FÔRMA DE PILARES RETANGULARES E ESTRUTURAS SIMILARES COM ÁREA MÉDIA DAS SEÇÕES MENOR OU IGUAL A 0,25 M², PÉ-DIREITO DUPLO, EM CHAPA DE MADEIRA COMPENSADA RESINADA, 2 UTILIZAÇÕES. AF_12/2015</v>
          </cell>
          <cell r="C1878" t="str">
            <v>M2</v>
          </cell>
          <cell r="D1878">
            <v>122.9</v>
          </cell>
        </row>
        <row r="1879">
          <cell r="A1879">
            <v>92417</v>
          </cell>
          <cell r="B1879" t="str">
            <v>MONTAGEM E DESMONTAGEM DE FÔRMA DE PILARES RETANGULARES E ESTRUTURAS SIMILARES COM ÁREA MÉDIA DAS SEÇÕES MAIOR QUE 0,25 M², PÉ-DIREITO DUPLO, EM CHAPA DE MADEIRA COMPENSADA RESINADA, 2 UTILIZAÇÕES. AF_12/2015</v>
          </cell>
          <cell r="C1879" t="str">
            <v>M2</v>
          </cell>
          <cell r="D1879">
            <v>113.96</v>
          </cell>
        </row>
        <row r="1880">
          <cell r="A1880">
            <v>92418</v>
          </cell>
          <cell r="B1880" t="str">
            <v>MONTAGEM E DESMONTAGEM DE FÔRMA DE PILARES RETANGULARES E ESTRUTURAS SIMILARES COM ÁREA MÉDIA DAS SEÇÕES MENOR OU IGUAL A 0,25 M², PÉ-DIREITO SIMPLES, EM CHAPA DE MADEIRA COMPENSADA RESINADA, 4 UTILIZAÇÕES. AF_12/2015</v>
          </cell>
          <cell r="C1880" t="str">
            <v>M2</v>
          </cell>
          <cell r="D1880">
            <v>67.89</v>
          </cell>
        </row>
        <row r="1881">
          <cell r="A1881">
            <v>92419</v>
          </cell>
          <cell r="B1881" t="str">
            <v>MONTAGEM E DESMONTAGEM DE FÔRMA DE PILARES RETANGULARES E ESTRUTURAS SIMILARES COM ÁREA MÉDIA DAS SEÇÕES MAIOR QUE 0,25 M², PÉ-DIREITO SIMPLES, EM CHAPA DE MADEIRA COMPENSADA RESINADA, 4 UTILIZAÇÕES. AF_12/2015</v>
          </cell>
          <cell r="C1881" t="str">
            <v>M2</v>
          </cell>
          <cell r="D1881">
            <v>61.01</v>
          </cell>
        </row>
        <row r="1882">
          <cell r="A1882">
            <v>92420</v>
          </cell>
          <cell r="B1882" t="str">
            <v>MONTAGEM E DESMONTAGEM DE FÔRMA DE PILARES RETANGULARES E ESTRUTURAS SIMILARES COM ÁREA MÉDIA DAS SEÇÕES MENOR OU IGUAL A 0,25 M², PÉ-DIREITO DUPLO, EM CHAPA DE MADEIRA COMPENSADA RESINADA, 4 UTILIZAÇÕES. AF_12/2015</v>
          </cell>
          <cell r="C1882" t="str">
            <v>M2</v>
          </cell>
          <cell r="D1882">
            <v>82.09</v>
          </cell>
        </row>
        <row r="1883">
          <cell r="A1883">
            <v>92421</v>
          </cell>
          <cell r="B1883" t="str">
            <v>MONTAGEM E DESMONTAGEM DE FÔRMA DE PILARES RETANGULARES E ESTRUTURAS SIMILARES COM ÁREA MÉDIA DAS SEÇÕES MAIOR QUE 0,25 M², PÉ-DIREITO DUPLO, EM CHAPA DE MADEIRA COMPENSADA RESINADA, 4 UTILIZAÇÕES. AF_12/2015</v>
          </cell>
          <cell r="C1883" t="str">
            <v>M2</v>
          </cell>
          <cell r="D1883">
            <v>75.19</v>
          </cell>
        </row>
        <row r="1884">
          <cell r="A1884">
            <v>92422</v>
          </cell>
          <cell r="B1884" t="str">
            <v>MONTAGEM E DESMONTAGEM DE FÔRMA DE PILARES RETANGULARES E ESTRUTURAS SIMILARES COM ÁREA MÉDIA DAS SEÇÕES MENOR OU IGUAL A 0,25 M², PÉ-DIREITO SIMPLES, EM CHAPA DE MADEIRA COMPENSADA RESINADA, 6 UTILIZAÇÕES. AF_12/2015</v>
          </cell>
          <cell r="C1884" t="str">
            <v>M2</v>
          </cell>
          <cell r="D1884">
            <v>56.1</v>
          </cell>
        </row>
        <row r="1885">
          <cell r="A1885">
            <v>92423</v>
          </cell>
          <cell r="B1885" t="str">
            <v>MONTAGEM E DESMONTAGEM DE FÔRMA DE PILARES RETANGULARES E ESTRUTURAS SIMILARES COM ÁREA MÉDIA DAS SEÇÕES MAIOR QUE 0,25 M², PÉ-DIREITO SIMPLES, EM CHAPA DE MADEIRA COMPENSADA RESINADA, 6 UTILIZAÇÕES. AF_12/2015</v>
          </cell>
          <cell r="C1885" t="str">
            <v>M2</v>
          </cell>
          <cell r="D1885">
            <v>50.13</v>
          </cell>
        </row>
        <row r="1886">
          <cell r="A1886">
            <v>92424</v>
          </cell>
          <cell r="B1886" t="str">
            <v>MONTAGEM E DESMONTAGEM DE FÔRMA DE PILARES RETANGULARES E ESTRUTURAS SIMILARES COM ÁREA MÉDIA DAS SEÇÕES MENOR OU IGUAL A 0,25 M², PÉ-DIREITO DUPLO, EM CHAPA DE MADEIRA COMPENSADA RESINADA, 6 UTILIZAÇÕES. AF_12/2015</v>
          </cell>
          <cell r="C1886" t="str">
            <v>M2</v>
          </cell>
          <cell r="D1886">
            <v>68.459999999999994</v>
          </cell>
        </row>
        <row r="1887">
          <cell r="A1887">
            <v>92425</v>
          </cell>
          <cell r="B1887" t="str">
            <v>MONTAGEM E DESMONTAGEM DE FÔRMA DE PILARES RETANGULARES E ESTRUTURAS SIMILARES COM ÁREA MÉDIA DAS SEÇÕES MAIOR QUE 0,25 M², PÉ-DIREITO DUPLO, EM CHAPA DE MADEIRA COMPENSADA RESINADA, 6 UTILIZAÇÕES. AF_12/2015</v>
          </cell>
          <cell r="C1887" t="str">
            <v>M2</v>
          </cell>
          <cell r="D1887">
            <v>62.46</v>
          </cell>
        </row>
        <row r="1888">
          <cell r="A1888">
            <v>92426</v>
          </cell>
          <cell r="B1888" t="str">
            <v>MONTAGEM E DESMONTAGEM DE FÔRMA DE PILARES RETANGULARES E ESTRUTURAS SIMILARES COM ÁREA MÉDIA DAS SEÇÕES MENOR OU IGUAL A 0,25 M², PÉ-DIREITO SIMPLES, EM CHAPA DE MADEIRA COMPENSADA RESINADA, 8 UTILIZAÇÕES. AF_12/2015</v>
          </cell>
          <cell r="C1888" t="str">
            <v>M2</v>
          </cell>
          <cell r="D1888">
            <v>50.17</v>
          </cell>
        </row>
        <row r="1889">
          <cell r="A1889">
            <v>92427</v>
          </cell>
          <cell r="B1889" t="str">
            <v>MONTAGEM E DESMONTAGEM DE FÔRMA DE PILARES RETANGULARES E ESTRUTURAS SIMILARES COM ÁREA MÉDIA DAS SEÇÕES MAIOR QUE 0,25 M², PÉ-DIREITO SIMPLES, EM CHAPA DE MADEIRA COMPENSADA RESINADA, 8 UTILIZAÇÕES. AF_12/2015</v>
          </cell>
          <cell r="C1889" t="str">
            <v>M2</v>
          </cell>
          <cell r="D1889">
            <v>44.63</v>
          </cell>
        </row>
        <row r="1890">
          <cell r="A1890">
            <v>92428</v>
          </cell>
          <cell r="B1890" t="str">
            <v>MONTAGEM E DESMONTAGEM DE FÔRMA DE PILARES RETANGULARES E ESTRUTURAS SIMILARES COM ÁREA MÉDIA DAS SEÇÕES MENOR OU IGUAL A 0,25 M², PÉ-DIREITO DUPLO, EM CHAPA DE MADEIRA COMPENSADA RESINADA, 8 UTILIZAÇÕES. AF_12/2015</v>
          </cell>
          <cell r="C1890" t="str">
            <v>M2</v>
          </cell>
          <cell r="D1890">
            <v>61.6</v>
          </cell>
        </row>
        <row r="1891">
          <cell r="A1891">
            <v>92429</v>
          </cell>
          <cell r="B1891" t="str">
            <v>MONTAGEM E DESMONTAGEM DE FÔRMA DE PILARES RETANGULARES E ESTRUTURAS SIMILARES COM ÁREA MÉDIA DAS SEÇÕES MAIOR QUE 0,25 M², PÉ-DIREITO DUPLO, EM CHAPA DE MADEIRA COMPENSADA RESINADA, 8 UTILIZAÇÕES. AF_12/2015</v>
          </cell>
          <cell r="C1891" t="str">
            <v>M2</v>
          </cell>
          <cell r="D1891">
            <v>56.06</v>
          </cell>
        </row>
        <row r="1892">
          <cell r="A1892">
            <v>92430</v>
          </cell>
          <cell r="B1892" t="str">
            <v>MONTAGEM E DESMONTAGEM DE FÔRMA DE PILARES RETANGULARES E ESTRUTURAS SIMILARES COM ÁREA MÉDIA DAS SEÇÕES MENOR OU IGUAL A 0,25 M², PÉ-DIREITO SIMPLES, EM CHAPA DE MADEIRA COMPENSADA PLASTIFICADA, 10 UTILIZAÇÕES. AF_12/2015</v>
          </cell>
          <cell r="C1892" t="str">
            <v>M2</v>
          </cell>
          <cell r="D1892">
            <v>45.15</v>
          </cell>
        </row>
        <row r="1893">
          <cell r="A1893">
            <v>92431</v>
          </cell>
          <cell r="B1893" t="str">
            <v>MONTAGEM E DESMONTAGEM DE FÔRMA DE PILARES RETANGULARES E ESTRUTURAS SIMILARES COM ÁREA MÉDIA DAS SEÇÕES MAIOR QUE 0,25 M², PÉ-DIREITO SIMPLES, EM CHAPA DE MADEIRA COMPENSADA PLASTIFICADA, 10 UTILIZAÇÕES. AF_12/2015</v>
          </cell>
          <cell r="C1893" t="str">
            <v>M2</v>
          </cell>
          <cell r="D1893">
            <v>39.880000000000003</v>
          </cell>
        </row>
        <row r="1894">
          <cell r="A1894">
            <v>92432</v>
          </cell>
          <cell r="B1894" t="str">
            <v>MONTAGEM E DESMONTAGEM DE FÔRMA DE PILARES RETANGULARES E ESTRUTURAS SIMILARES COM ÁREA MÉDIA DAS SEÇÕES MENOR OU IGUAL A 0,25 M², PÉ-DIREITO DUPLO, EM CHAPA DE MADEIRA COMPENSADA PLASTIFICADA, 10 UTILIZAÇÕES. AF_12/2015</v>
          </cell>
          <cell r="C1894" t="str">
            <v>M2</v>
          </cell>
          <cell r="D1894">
            <v>56</v>
          </cell>
        </row>
        <row r="1895">
          <cell r="A1895">
            <v>92433</v>
          </cell>
          <cell r="B1895" t="str">
            <v>MONTAGEM E DESMONTAGEM DE FÔRMA DE PILARES RETANGULARES E ESTRUTURAS SIMILARES COM ÁREA MÉDIA DAS SEÇÕES MAIOR QUE 0,25 M², PÉ-DIREITO DUPLO, EM CHAPA DE MADEIRA COMPENSADA PLASTIFICADA, 10 UTILIZAÇÕES. AF_12/2015</v>
          </cell>
          <cell r="C1895" t="str">
            <v>M2</v>
          </cell>
          <cell r="D1895">
            <v>50.74</v>
          </cell>
        </row>
        <row r="1896">
          <cell r="A1896">
            <v>92434</v>
          </cell>
          <cell r="B1896" t="str">
            <v>MONTAGEM E DESMONTAGEM DE FÔRMA DE PILARES RETANGULARES E ESTRUTURAS SIMILARES COM ÁREA MÉDIA DAS SEÇÕES MENOR OU IGUAL A 0,25 M², PÉ-DIREITO SIMPLES, EM CHAPA DE MADEIRA COMPENSADA PLASTIFICADA, 12 UTILIZAÇÕES. AF_12/2015</v>
          </cell>
          <cell r="C1896" t="str">
            <v>M2</v>
          </cell>
          <cell r="D1896">
            <v>43.13</v>
          </cell>
        </row>
        <row r="1897">
          <cell r="A1897">
            <v>92435</v>
          </cell>
          <cell r="B1897" t="str">
            <v>MONTAGEM E DESMONTAGEM DE FÔRMA DE PILARES RETANGULARES E ESTRUTURAS SIMILARES COM ÁREA MÉDIA DAS SEÇÕES MAIOR QUE 0,25 M², PÉ-DIREITO SIMPLES, EM CHAPA DE MADEIRA COMPENSADA PLASTIFICADA, 12 UTILIZAÇÕES. AF_12/2015</v>
          </cell>
          <cell r="C1897" t="str">
            <v>M2</v>
          </cell>
          <cell r="D1897">
            <v>38.04</v>
          </cell>
        </row>
        <row r="1898">
          <cell r="A1898">
            <v>92436</v>
          </cell>
          <cell r="B1898" t="str">
            <v>MONTAGEM E DESMONTAGEM DE FÔRMA DE PILARES RETANGULARES E ESTRUTURAS SIMILARES COM ÁREA MÉDIA DAS SEÇÕES MENOR OU IGUAL A 0,25 M², PÉ-DIREITO DUPLO, EM CHAPA DE MADEIRA COMPENSADA PLASTIFICADA, 12 UTILIZAÇÕES. AF_12/2015</v>
          </cell>
          <cell r="C1898" t="str">
            <v>M2</v>
          </cell>
          <cell r="D1898">
            <v>53.6</v>
          </cell>
        </row>
        <row r="1899">
          <cell r="A1899">
            <v>92437</v>
          </cell>
          <cell r="B1899" t="str">
            <v>MONTAGEM E DESMONTAGEM DE FÔRMA DE PILARES RETANGULARES E ESTRUTURAS SIMILARES COM ÁREA MÉDIA DAS SEÇÕES MAIOR QUE 0,25 M², PÉ-DIREITO DUPLO, EM CHAPA DE MADEIRA COMPENSADA PLASTIFICADA, 12 UTILIZAÇÕES. AF_12/2015</v>
          </cell>
          <cell r="C1899" t="str">
            <v>M2</v>
          </cell>
          <cell r="D1899">
            <v>48.52</v>
          </cell>
        </row>
        <row r="1900">
          <cell r="A1900">
            <v>92438</v>
          </cell>
          <cell r="B1900" t="str">
            <v>MONTAGEM E DESMONTAGEM DE FÔRMA DE PILARES RETANGULARES E ESTRUTURAS SIMILARES COM ÁREA MÉDIA DAS SEÇÕES MENOR OU IGUAL A 0,25 M², PÉ-DIREITO SIMPLES, EM CHAPA DE MADEIRA COMPENSADA PLASTIFICADA, 14 UTILIZAÇÕES. AF_12/2015</v>
          </cell>
          <cell r="C1900" t="str">
            <v>M2</v>
          </cell>
          <cell r="D1900">
            <v>41.67</v>
          </cell>
        </row>
        <row r="1901">
          <cell r="A1901">
            <v>92439</v>
          </cell>
          <cell r="B1901" t="str">
            <v>MONTAGEM E DESMONTAGEM DE FÔRMA DE PILARES RETANGULARES E ESTRUTURAS SIMILARES COM ÁREA MÉDIA DAS SEÇÕES MAIOR QUE 0,25 M², PÉ-DIREITO SIMPLES, EM CHAPA DE MADEIRA COMPENSADA PLASTIFICADA, 14 UTILIZAÇÕES. AF_12/2015</v>
          </cell>
          <cell r="C1901" t="str">
            <v>M2</v>
          </cell>
          <cell r="D1901">
            <v>36.71</v>
          </cell>
        </row>
        <row r="1902">
          <cell r="A1902">
            <v>92440</v>
          </cell>
          <cell r="B1902" t="str">
            <v>MONTAGEM E DESMONTAGEM DE FÔRMA DE PILARES RETANGULARES E ESTRUTURAS SIMILARES COM ÁREA MÉDIA DAS SEÇÕES MENOR OU IGUAL A 0,25 M², PÉ-DIREITO DUPLO, EM CHAPA DE MADEIRA COMPENSADA PLASTIFICADA, 14 UTILIZAÇÕES. AF_12/2015</v>
          </cell>
          <cell r="C1902" t="str">
            <v>M2</v>
          </cell>
          <cell r="D1902">
            <v>51.86</v>
          </cell>
        </row>
        <row r="1903">
          <cell r="A1903">
            <v>92441</v>
          </cell>
          <cell r="B1903" t="str">
            <v>MONTAGEM E DESMONTAGEM DE FÔRMA DE PILARES RETANGULARES E ESTRUTURAS SIMILARES COM ÁREA MÉDIA DAS SEÇÕES MAIOR QUE 0,25 M², PÉ-DIREITO DUPLO, EM CHAPA DE MADEIRA COMPENSADA PLASTIFICADA, 14 UTILIZAÇÕES. AF_12/2015</v>
          </cell>
          <cell r="C1903" t="str">
            <v>M2</v>
          </cell>
          <cell r="D1903">
            <v>46.93</v>
          </cell>
        </row>
        <row r="1904">
          <cell r="A1904">
            <v>92442</v>
          </cell>
          <cell r="B1904" t="str">
            <v>MONTAGEM E DESMONTAGEM DE FÔRMA DE PILARES RETANGULARES E ESTRUTURAS SIMILARES COM ÁREA MÉDIA DAS SEÇÕES MENOR OU IGUAL A 0,25 M², PÉ-DIREITO SIMPLES, EM CHAPA DE MADEIRA COMPENSADA PLASTIFICADA, 18 UTILIZAÇÕES. AF_12/2015</v>
          </cell>
          <cell r="C1904" t="str">
            <v>M2</v>
          </cell>
          <cell r="D1904">
            <v>38.75</v>
          </cell>
        </row>
        <row r="1905">
          <cell r="A1905">
            <v>92443</v>
          </cell>
          <cell r="B1905" t="str">
            <v>MONTAGEM E DESMONTAGEM DE FÔRMA DE PILARES RETANGULARES E ESTRUTURAS SIMILARES COM ÁREA MÉDIA DAS SEÇÕES MAIOR QUE 0,25 M², PÉ-DIREITO SIMPLES, EM CHAPA DE MADEIRA COMPENSADA PLASTIFICADA, 18 UTILIZAÇÕES. AF_12/2015</v>
          </cell>
          <cell r="C1905" t="str">
            <v>M2</v>
          </cell>
          <cell r="D1905">
            <v>33.96</v>
          </cell>
        </row>
        <row r="1906">
          <cell r="A1906">
            <v>92444</v>
          </cell>
          <cell r="B1906" t="str">
            <v>MONTAGEM E DESMONTAGEM DE FÔRMA DE PILARES RETANGULARES E ESTRUTURAS SIMILARES COM ÁREA MÉDIA DAS SEÇÕES MENOR OU IGUAL A 0,25 M², PÉ-DIREITO DUPLO, EM CHAPA DE MADEIRA COMPENSADA PLASTIFICADA, 18 UTILIZAÇÕES. AF_12/2015</v>
          </cell>
          <cell r="C1906" t="str">
            <v>M2</v>
          </cell>
          <cell r="D1906">
            <v>48.61</v>
          </cell>
        </row>
        <row r="1907">
          <cell r="A1907">
            <v>92445</v>
          </cell>
          <cell r="B1907" t="str">
            <v>MONTAGEM E DESMONTAGEM DE FÔRMA DE PILARES RETANGULARES E ESTRUTURAS SIMILARES COM ÁREA MÉDIA DAS SEÇÕES MAIOR QUE 0,25 M², PÉ-DIREITO DUPLO, EM CHAPA DE MADEIRA COMPENSADA PLASTIFICADA, 18 UTILIZAÇÕES. AF_12/2015</v>
          </cell>
          <cell r="C1907" t="str">
            <v>M2</v>
          </cell>
          <cell r="D1907">
            <v>43.82</v>
          </cell>
        </row>
        <row r="1908">
          <cell r="A1908">
            <v>92446</v>
          </cell>
          <cell r="B1908" t="str">
            <v>MONTAGEM E DESMONTAGEM DE FÔRMA DE VIGA, ESCORAMENTO COM PONTALETE DE MADEIRA, PÉ-DIREITO SIMPLES, EM MADEIRA SERRADA, 1 UTILIZAÇÃO. AF_12/2015</v>
          </cell>
          <cell r="C1908" t="str">
            <v>M2</v>
          </cell>
          <cell r="D1908">
            <v>153.16</v>
          </cell>
        </row>
        <row r="1909">
          <cell r="A1909">
            <v>92447</v>
          </cell>
          <cell r="B1909" t="str">
            <v>MONTAGEM E DESMONTAGEM DE FÔRMA DE VIGA, ESCORAMENTO COM PONTALETE DE MADEIRA, PÉ-DIREITO SIMPLES, EM MADEIRA SERRADA, 2 UTILIZAÇÕES. AF_12/2015</v>
          </cell>
          <cell r="C1909" t="str">
            <v>M2</v>
          </cell>
          <cell r="D1909">
            <v>115.38</v>
          </cell>
        </row>
        <row r="1910">
          <cell r="A1910">
            <v>92448</v>
          </cell>
          <cell r="B1910" t="str">
            <v>MONTAGEM E DESMONTAGEM DE FÔRMA DE VIGA, ESCORAMENTO COM PONTALETE DE MADEIRA, PÉ-DIREITO SIMPLES, EM MADEIRA SERRADA, 4 UTILIZAÇÕES. AF_12/2015</v>
          </cell>
          <cell r="C1910" t="str">
            <v>M2</v>
          </cell>
          <cell r="D1910">
            <v>98.1</v>
          </cell>
        </row>
        <row r="1911">
          <cell r="A1911">
            <v>92449</v>
          </cell>
          <cell r="B1911" t="str">
            <v>MONTAGEM E DESMONTAGEM DE FÔRMA DE VIGA, ESCORAMENTO COM GARFO DE MADEIRA, PÉ-DIREITO DUPLO, EM CHAPA DE MADEIRA RESINADA, 2 UTILIZAÇÕES. AF_12/2015</v>
          </cell>
          <cell r="C1911" t="str">
            <v>M2</v>
          </cell>
          <cell r="D1911">
            <v>193.12</v>
          </cell>
        </row>
        <row r="1912">
          <cell r="A1912">
            <v>92450</v>
          </cell>
          <cell r="B1912" t="str">
            <v>MONTAGEM E DESMONTAGEM DE FÔRMA DE VIGA, ESCORAMENTO METÁLICO, PÉ-DIREITO DUPLO, EM CHAPA DE MADEIRA RESINADA, 2 UTILIZAÇÕES. AF_12/2015</v>
          </cell>
          <cell r="C1912" t="str">
            <v>M2</v>
          </cell>
          <cell r="D1912">
            <v>149.5</v>
          </cell>
        </row>
        <row r="1913">
          <cell r="A1913">
            <v>92451</v>
          </cell>
          <cell r="B1913" t="str">
            <v>MONTAGEM E DESMONTAGEM DE FÔRMA DE VIGA, ESCORAMENTO COM GARFO DE MADEIRA, PÉ-DIREITO SIMPLES, EM CHAPA DE MADEIRA RESINADA, 2 UTILIZAÇÕES. AF_12/2015</v>
          </cell>
          <cell r="C1913" t="str">
            <v>M2</v>
          </cell>
          <cell r="D1913">
            <v>127.47</v>
          </cell>
        </row>
        <row r="1914">
          <cell r="A1914">
            <v>92452</v>
          </cell>
          <cell r="B1914" t="str">
            <v>MONTAGEM E DESMONTAGEM DE FÔRMA DE VIGA, ESCORAMENTO METÁLICO, PÉ-DIREITO SIMPLES, EM CHAPA DE MADEIRA RESINADA, 2 UTILIZAÇÕES. AF_12/2015</v>
          </cell>
          <cell r="C1914" t="str">
            <v>M2</v>
          </cell>
          <cell r="D1914">
            <v>114.22</v>
          </cell>
        </row>
        <row r="1915">
          <cell r="A1915">
            <v>92453</v>
          </cell>
          <cell r="B1915" t="str">
            <v>MONTAGEM E DESMONTAGEM DE FÔRMA DE VIGA, ESCORAMENTO COM GARFO DE MADEIRA, PÉ-DIREITO DUPLO, EM CHAPA DE MADEIRA RESINADA, 4 UTILIZAÇÕES. AF_12/2015</v>
          </cell>
          <cell r="C1915" t="str">
            <v>M2</v>
          </cell>
          <cell r="D1915">
            <v>169.47</v>
          </cell>
        </row>
        <row r="1916">
          <cell r="A1916">
            <v>92454</v>
          </cell>
          <cell r="B1916" t="str">
            <v>MONTAGEM E DESMONTAGEM DE FÔRMA DE VIGA, ESCORAMENTO METÁLICO, PÉ-DIREITO DUPLO, EM CHAPA DE MADEIRA RESINADA, 4 UTILIZAÇÕES. AF_12/2015</v>
          </cell>
          <cell r="C1916" t="str">
            <v>M2</v>
          </cell>
          <cell r="D1916">
            <v>144.81</v>
          </cell>
        </row>
        <row r="1917">
          <cell r="A1917">
            <v>92455</v>
          </cell>
          <cell r="B1917" t="str">
            <v>MONTAGEM E DESMONTAGEM DE FÔRMA DE VIGA, ESCORAMENTO COM GARFO DE MADEIRA, PÉ-DIREITO SIMPLES, EM CHAPA DE MADEIRA RESINADA, 4 UTILIZAÇÕES. AF_12/2015</v>
          </cell>
          <cell r="C1917" t="str">
            <v>M2</v>
          </cell>
          <cell r="D1917">
            <v>107.31</v>
          </cell>
        </row>
        <row r="1918">
          <cell r="A1918">
            <v>92456</v>
          </cell>
          <cell r="B1918" t="str">
            <v>MONTAGEM E DESMONTAGEM DE FÔRMA DE VIGA, ESCORAMENTO METÁLICO, PÉ-DIREITO SIMPLES, EM CHAPA DE MADEIRA RESINADA, 4 UTILIZAÇÕES. AF_12/2015</v>
          </cell>
          <cell r="C1918" t="str">
            <v>M2</v>
          </cell>
          <cell r="D1918">
            <v>97.28</v>
          </cell>
        </row>
        <row r="1919">
          <cell r="A1919">
            <v>92457</v>
          </cell>
          <cell r="B1919" t="str">
            <v>MONTAGEM E DESMONTAGEM DE FÔRMA DE VIGA, ESCORAMENTO COM GARFO DE MADEIRA, PÉ-DIREITO DUPLO, EM CHAPA DE MADEIRA RESINADA, 6 UTILIZAÇÕES. AF_12/2015</v>
          </cell>
          <cell r="C1919" t="str">
            <v>M2</v>
          </cell>
          <cell r="D1919">
            <v>147.53</v>
          </cell>
        </row>
        <row r="1920">
          <cell r="A1920">
            <v>92458</v>
          </cell>
          <cell r="B1920" t="str">
            <v>MONTAGEM E DESMONTAGEM DE FÔRMA DE VIGA, ESCORAMENTO METÁLICO, PÉ-DIREITO DUPLO, EM CHAPA DE MADEIRA RESINADA, 6 UTILIZAÇÕES. AF_12/2015</v>
          </cell>
          <cell r="C1920" t="str">
            <v>M2</v>
          </cell>
          <cell r="D1920">
            <v>131.83000000000001</v>
          </cell>
        </row>
        <row r="1921">
          <cell r="A1921">
            <v>92459</v>
          </cell>
          <cell r="B1921" t="str">
            <v>MONTAGEM E DESMONTAGEM DE FÔRMA DE VIGA, ESCORAMENTO COM GARFO DE MADEIRA, PÉ-DIREITO SIMPLES, EM CHAPA DE MADEIRA RESINADA, 6 UTILIZAÇÕES. AF_12/2015</v>
          </cell>
          <cell r="C1921" t="str">
            <v>M2</v>
          </cell>
          <cell r="D1921">
            <v>91.44</v>
          </cell>
        </row>
        <row r="1922">
          <cell r="A1922">
            <v>92460</v>
          </cell>
          <cell r="B1922" t="str">
            <v>MONTAGEM E DESMONTAGEM DE FÔRMA DE VIGA, ESCORAMENTO METÁLICO, PÉ-DIREITO SIMPLES, EM CHAPA DE MADEIRA RESINADA, 6 UTILIZAÇÕES. AF_12/2015</v>
          </cell>
          <cell r="C1922" t="str">
            <v>M2</v>
          </cell>
          <cell r="D1922">
            <v>80.08</v>
          </cell>
        </row>
        <row r="1923">
          <cell r="A1923">
            <v>92461</v>
          </cell>
          <cell r="B1923" t="str">
            <v>MONTAGEM E DESMONTAGEM DE FÔRMA DE VIGA, ESCORAMENTO COM GARFO DE MADEIRA, PÉ-DIREITO DUPLO, EM CHAPA DE MADEIRA RESINADA, 8 UTILIZAÇÕES. AF_12/2015</v>
          </cell>
          <cell r="C1923" t="str">
            <v>M2</v>
          </cell>
          <cell r="D1923">
            <v>136.29</v>
          </cell>
        </row>
        <row r="1924">
          <cell r="A1924">
            <v>92462</v>
          </cell>
          <cell r="B1924" t="str">
            <v>MONTAGEM E DESMONTAGEM DE FÔRMA DE VIGA, ESCORAMENTO METÁLICO, PÉ-DIREITO DUPLO, EM CHAPA DE MADEIRA RESINADA, 8 UTILIZAÇÕES. AF_12/2015</v>
          </cell>
          <cell r="C1924" t="str">
            <v>M2</v>
          </cell>
          <cell r="D1924">
            <v>123.37</v>
          </cell>
        </row>
        <row r="1925">
          <cell r="A1925">
            <v>92463</v>
          </cell>
          <cell r="B1925" t="str">
            <v>MONTAGEM E DESMONTAGEM DE FÔRMA DE VIGA, ESCORAMENTO COM GARFO DE MADEIRA, PÉ-DIREITO SIMPLES, EM CHAPA DE MADEIRA RESINADA, 8 UTILIZAÇÕES. AF_12/2015</v>
          </cell>
          <cell r="C1925" t="str">
            <v>M2</v>
          </cell>
          <cell r="D1925">
            <v>83.04</v>
          </cell>
        </row>
        <row r="1926">
          <cell r="A1926">
            <v>92464</v>
          </cell>
          <cell r="B1926" t="str">
            <v>MONTAGEM E DESMONTAGEM DE FÔRMA DE VIGA, ESCORAMENTO METÁLICO, PÉ-DIREITO SIMPLES, EM CHAPA DE MADEIRA RESINADA, 8 UTILIZAÇÕES. AF_12/2015</v>
          </cell>
          <cell r="C1926" t="str">
            <v>M2</v>
          </cell>
          <cell r="D1926">
            <v>75.930000000000007</v>
          </cell>
        </row>
        <row r="1927">
          <cell r="A1927">
            <v>92465</v>
          </cell>
          <cell r="B1927" t="str">
            <v>MONTAGEM E DESMONTAGEM DE FÔRMA DE VIGA, ESCORAMENTO COM GARFO DE MADEIRA, PÉ-DIREITO DUPLO, EM CHAPA DE MADEIRA PLASTIFICADA, 10 UTILIZAÇÕES. AF_12/2015</v>
          </cell>
          <cell r="C1927" t="str">
            <v>M2</v>
          </cell>
          <cell r="D1927">
            <v>104.26</v>
          </cell>
        </row>
        <row r="1928">
          <cell r="A1928">
            <v>92466</v>
          </cell>
          <cell r="B1928" t="str">
            <v>MONTAGEM E DESMONTAGEM DE FÔRMA DE VIGA, ESCORAMENTO METÁLICO, PÉ-DIREITO DUPLO, EM CHAPA DE MADEIRA PLASTIFICADA, 10 UTILIZAÇÕES. AF_12/2015</v>
          </cell>
          <cell r="C1928" t="str">
            <v>M2</v>
          </cell>
          <cell r="D1928">
            <v>115.76</v>
          </cell>
        </row>
        <row r="1929">
          <cell r="A1929">
            <v>92467</v>
          </cell>
          <cell r="B1929" t="str">
            <v>MONTAGEM E DESMONTAGEM DE FÔRMA DE VIGA, ESCORAMENTO COM GARFO DE MADEIRA, PÉ-DIREITO SIMPLES, EM CHAPA DE MADEIRA PLASTIFICADA, 10 UTILIZAÇÕES. AF_12/2015</v>
          </cell>
          <cell r="C1929" t="str">
            <v>M2</v>
          </cell>
          <cell r="D1929">
            <v>64.58</v>
          </cell>
        </row>
        <row r="1930">
          <cell r="A1930">
            <v>92468</v>
          </cell>
          <cell r="B1930" t="str">
            <v>MONTAGEM E DESMONTAGEM DE FÔRMA DE VIGA, ESCORAMENTO METÁLICO, PÉ-DIREITO SIMPLES, EM CHAPA DE MADEIRA PLASTIFICADA, 10 UTILIZAÇÕES. AF_12/2015</v>
          </cell>
          <cell r="C1930" t="str">
            <v>M2</v>
          </cell>
          <cell r="D1930">
            <v>68.430000000000007</v>
          </cell>
        </row>
        <row r="1931">
          <cell r="A1931">
            <v>92469</v>
          </cell>
          <cell r="B1931" t="str">
            <v>MONTAGEM E DESMONTAGEM DE FÔRMA DE VIGA, ESCORAMENTO COM GARFO DE MADEIRA, PÉ-DIREITO DUPLO, EM CHAPA DE MADEIRA PLASTIFICADA, 12 UTILIZAÇÕES. AF_12/2015</v>
          </cell>
          <cell r="C1931" t="str">
            <v>M2</v>
          </cell>
          <cell r="D1931">
            <v>94.38</v>
          </cell>
        </row>
        <row r="1932">
          <cell r="A1932">
            <v>92470</v>
          </cell>
          <cell r="B1932" t="str">
            <v>MONTAGEM E DESMONTAGEM DE FÔRMA DE VIGA, ESCORAMENTO METÁLICO, PÉ-DIREITO DUPLO, EM CHAPA DE MADEIRA PLASTIFICADA, 12 UTILIZAÇÕES. AF_12/2015</v>
          </cell>
          <cell r="C1932" t="str">
            <v>M2</v>
          </cell>
          <cell r="D1932">
            <v>111.04</v>
          </cell>
        </row>
        <row r="1933">
          <cell r="A1933">
            <v>92471</v>
          </cell>
          <cell r="B1933" t="str">
            <v>MONTAGEM E DESMONTAGEM DE FÔRMA DE VIGA, ESCORAMENTO COM GARFO DE MADEIRA, PÉ-DIREITO SIMPLES, EM CHAPA DE MADEIRA PLASTIFICADA, 12 UTILIZAÇÕES. AF_12/2015</v>
          </cell>
          <cell r="C1933" t="str">
            <v>M2</v>
          </cell>
          <cell r="D1933">
            <v>58.53</v>
          </cell>
        </row>
        <row r="1934">
          <cell r="A1934">
            <v>92472</v>
          </cell>
          <cell r="B1934" t="str">
            <v>MONTAGEM E DESMONTAGEM DE FÔRMA DE VIGA, ESCORAMENTO METÁLICO, PÉ-DIREITO SIMPLES, EM CHAPA DE MADEIRA PLASTIFICADA, 12 UTILIZAÇÕES. AF_12/2015</v>
          </cell>
          <cell r="C1934" t="str">
            <v>M2</v>
          </cell>
          <cell r="D1934">
            <v>64.33</v>
          </cell>
        </row>
        <row r="1935">
          <cell r="A1935">
            <v>92473</v>
          </cell>
          <cell r="B1935" t="str">
            <v>MONTAGEM E DESMONTAGEM DE FÔRMA DE VIGA, ESCORAMENTO COM GARFO DE MADEIRA, PÉ-DIREITO DUPLO, EM CHAPA DE MADEIRA PLASTIFICADA, 14 UTILIZAÇÕES. AF_12/2015</v>
          </cell>
          <cell r="C1935" t="str">
            <v>M2</v>
          </cell>
          <cell r="D1935">
            <v>86.35</v>
          </cell>
        </row>
        <row r="1936">
          <cell r="A1936">
            <v>92474</v>
          </cell>
          <cell r="B1936" t="str">
            <v>MONTAGEM E DESMONTAGEM DE FÔRMA DE VIGA, ESCORAMENTO METÁLICO, PÉ-DIREITO DUPLO, EM CHAPA DE MADEIRA PLASTIFICADA, 14 UTILIZAÇÕES. AF_12/2015</v>
          </cell>
          <cell r="C1936" t="str">
            <v>M2</v>
          </cell>
          <cell r="D1936">
            <v>106.91</v>
          </cell>
        </row>
        <row r="1937">
          <cell r="A1937">
            <v>92475</v>
          </cell>
          <cell r="B1937" t="str">
            <v>MONTAGEM E DESMONTAGEM DE FÔRMA DE VIGA, ESCORAMENTO COM GARFO DE MADEIRA, PÉ-DIREITO SIMPLES, EM CHAPA DE MADEIRA PLASTIFICADA, 14 UTILIZAÇÕES. AF_12/2015</v>
          </cell>
          <cell r="C1937" t="str">
            <v>M2</v>
          </cell>
          <cell r="D1937">
            <v>53.59</v>
          </cell>
        </row>
        <row r="1938">
          <cell r="A1938">
            <v>92476</v>
          </cell>
          <cell r="B1938" t="str">
            <v>MONTAGEM E DESMONTAGEM DE FÔRMA DE VIGA, ESCORAMENTO METÁLICO, PÉ-DIREITO SIMPLES, EM CHAPA DE MADEIRA PLASTIFICADA, 14 UTILIZAÇÕES. AF_12/2015</v>
          </cell>
          <cell r="C1938" t="str">
            <v>M2</v>
          </cell>
          <cell r="D1938">
            <v>60.81</v>
          </cell>
        </row>
        <row r="1939">
          <cell r="A1939">
            <v>92477</v>
          </cell>
          <cell r="B1939" t="str">
            <v>MONTAGEM E DESMONTAGEM DE FÔRMA DE VIGA, ESCORAMENTO COM GARFO DE MADEIRA, PÉ-DIREITO DUPLO, EM CHAPA DE MADEIRA PLASTIFICADA, 18 UTILIZAÇÕES. AF_12/2015</v>
          </cell>
          <cell r="C1939" t="str">
            <v>M2</v>
          </cell>
          <cell r="D1939">
            <v>69.28</v>
          </cell>
        </row>
        <row r="1940">
          <cell r="A1940">
            <v>92478</v>
          </cell>
          <cell r="B1940" t="str">
            <v>MONTAGEM E DESMONTAGEM DE FÔRMA DE VIGA, ESCORAMENTO METÁLICO, PÉ-DIREITO DUPLO, EM CHAPA DE MADEIRA PLASTIFICADA, 18 UTILIZAÇÕES. AF_12/2015</v>
          </cell>
          <cell r="C1940" t="str">
            <v>M2</v>
          </cell>
          <cell r="D1940">
            <v>98.94</v>
          </cell>
        </row>
        <row r="1941">
          <cell r="A1941">
            <v>92479</v>
          </cell>
          <cell r="B1941" t="str">
            <v>MONTAGEM E DESMONTAGEM DE FÔRMA DE VIGA, ESCORAMENTO COM GARFO DE MADEIRA, PÉ-DIREITO SIMPLES, EM CHAPA DE MADEIRA PLASTIFICADA, 18 UTILIZAÇÕES. AF_12/2015</v>
          </cell>
          <cell r="C1941" t="str">
            <v>M2</v>
          </cell>
          <cell r="D1941">
            <v>43.12</v>
          </cell>
        </row>
        <row r="1942">
          <cell r="A1942">
            <v>92480</v>
          </cell>
          <cell r="B1942" t="str">
            <v>MONTAGEM E DESMONTAGEM DE FÔRMA DE VIGA, ESCORAMENTO METÁLICO, PÉ-DIREITO SIMPLES, EM CHAPA DE MADEIRA PLASTIFICADA, 18 UTILIZAÇÕES. AF_12/2015</v>
          </cell>
          <cell r="C1942" t="str">
            <v>M2</v>
          </cell>
          <cell r="D1942">
            <v>53.91</v>
          </cell>
        </row>
        <row r="1943">
          <cell r="A1943">
            <v>92481</v>
          </cell>
          <cell r="B1943" t="str">
            <v>MONTAGEM E DESMONTAGEM DE FÔRMA DE LAJE MACIÇA COM ÁREA MÉDIA MENOR OU IGUAL A 20 M², PÉ-DIREITO SIMPLES, EM MADEIRA SERRADA, 1 UTILIZAÇÃO. AF_12/2015</v>
          </cell>
          <cell r="C1943" t="str">
            <v>M2</v>
          </cell>
          <cell r="D1943">
            <v>200.59</v>
          </cell>
        </row>
        <row r="1944">
          <cell r="A1944">
            <v>92482</v>
          </cell>
          <cell r="B1944" t="str">
            <v>MONTAGEM E DESMONTAGEM DE FÔRMA DE LAJE MACIÇA COM ÁREA MÉDIA MAIOR QUE 20 M², PÉ-DIREITO SIMPLES, EM MADEIRA SERRADA, 1 UTILIZAÇÃO. AF_12/2015</v>
          </cell>
          <cell r="C1944" t="str">
            <v>M2</v>
          </cell>
          <cell r="D1944">
            <v>188.74</v>
          </cell>
        </row>
        <row r="1945">
          <cell r="A1945">
            <v>92483</v>
          </cell>
          <cell r="B1945" t="str">
            <v>MONTAGEM E DESMONTAGEM DE FÔRMA DE LAJE MACIÇA COM ÁREA MÉDIA MENOR OU IGUAL A 20 M², PÉ-DIREITO SIMPLES, EM MADEIRA SERRADA, 2 UTILIZAÇÕES. AF_12/2015</v>
          </cell>
          <cell r="C1945" t="str">
            <v>M2</v>
          </cell>
          <cell r="D1945">
            <v>157.26</v>
          </cell>
        </row>
        <row r="1946">
          <cell r="A1946">
            <v>92484</v>
          </cell>
          <cell r="B1946" t="str">
            <v>MONTAGEM E DESMONTAGEM DE FÔRMA DE LAJE MACIÇA COM ÁREA MÉDIA MAIOR QUE 20 M², PÉ-DIREITO SIMPLES, EM MADEIRA SERRADA, 2 UTILIZAÇÕES. AF_12/2015</v>
          </cell>
          <cell r="C1946" t="str">
            <v>M2</v>
          </cell>
          <cell r="D1946">
            <v>146.80000000000001</v>
          </cell>
        </row>
        <row r="1947">
          <cell r="A1947">
            <v>92485</v>
          </cell>
          <cell r="B1947" t="str">
            <v>MONTAGEM E DESMONTAGEM DE FÔRMA DE LAJE MACIÇA COM ÁREA MÉDIA MENOR OU IGUAL A 20 M², PÉ-DIREITO SIMPLES, EM MADEIRA SERRADA, 4 UTILIZAÇÕES. AF_12/2015</v>
          </cell>
          <cell r="C1947" t="str">
            <v>M2</v>
          </cell>
          <cell r="D1947">
            <v>115.68</v>
          </cell>
        </row>
        <row r="1948">
          <cell r="A1948">
            <v>92486</v>
          </cell>
          <cell r="B1948" t="str">
            <v>MONTAGEM E DESMONTAGEM DE FÔRMA DE LAJE MACIÇA COM ÁREA MÉDIA MAIOR QUE 20 M², PÉ-DIREITO SIMPLES, EM MADEIRA SERRADA, 4 UTILIZAÇÕES. AF_12/2015</v>
          </cell>
          <cell r="C1948" t="str">
            <v>M2</v>
          </cell>
          <cell r="D1948">
            <v>107.64</v>
          </cell>
        </row>
        <row r="1949">
          <cell r="A1949">
            <v>92487</v>
          </cell>
          <cell r="B1949" t="str">
            <v>MONTAGEM E DESMONTAGEM DE FÔRMA DE LAJE NERVURADA COM CUBETA E ASSOALHO COM ÁREA MÉDIA MENOR OU IGUAL A 20 M², PÉ-DIREITO DUPLO, EM CHAPA DE MADEIRA COMPENSADA RESINADA, 8 UTILIZAÇÕES. AF_12/2015</v>
          </cell>
          <cell r="C1949" t="str">
            <v>M2</v>
          </cell>
          <cell r="D1949">
            <v>56.88</v>
          </cell>
        </row>
        <row r="1950">
          <cell r="A1950">
            <v>92488</v>
          </cell>
          <cell r="B1950" t="str">
            <v>MONTAGEM E DESMONTAGEM DE FÔRMA DE LAJE NERVURADA COM CUBETA E ASSOALHO COM ÁREA MÉDIA MAIOR QUE 20 M², PÉ-DIREITO DUPLO, EM CHAPA DE MADEIRA COMPENSADA RESINADA, 8 UTILIZAÇÕES. AF_12/2015</v>
          </cell>
          <cell r="C1950" t="str">
            <v>M2</v>
          </cell>
          <cell r="D1950">
            <v>54.11</v>
          </cell>
        </row>
        <row r="1951">
          <cell r="A1951">
            <v>92489</v>
          </cell>
          <cell r="B1951" t="str">
            <v>MONTAGEM E DESMONTAGEM DE FÔRMA DE LAJE NERVURADA COM CUBETA E ASSOALHO COM ÁREA MÉDIA MENOR OU IGUAL A 20 M², PÉ-DIREITO SIMPLES, EM CHAPA DE MADEIRA COMPENSADA RESINADA, 8 UTILIZAÇÕES. AF_12/2015</v>
          </cell>
          <cell r="C1951" t="str">
            <v>M2</v>
          </cell>
          <cell r="D1951">
            <v>43.03</v>
          </cell>
        </row>
        <row r="1952">
          <cell r="A1952">
            <v>92490</v>
          </cell>
          <cell r="B1952" t="str">
            <v>MONTAGEM E DESMONTAGEM DE FÔRMA DE LAJE NERVURADA COM CUBETA E ASSOALHO COM ÁREA MÉDIA MAIOR QUE 20 M², PÉ-DIREITO SIMPLES, EM CHAPA DE MADEIRA COMPENSADA RESINADA, 8 UTILIZAÇÕES. AF_12/2015</v>
          </cell>
          <cell r="C1952" t="str">
            <v>M2</v>
          </cell>
          <cell r="D1952">
            <v>40.5</v>
          </cell>
        </row>
        <row r="1953">
          <cell r="A1953">
            <v>92491</v>
          </cell>
          <cell r="B1953" t="str">
            <v>MONTAGEM E DESMONTAGEM DE FÔRMA DE LAJE NERVURADA COM CUBETA E ASSOALHO COM ÁREA MÉDIA MENOR OU IGUAL A 20 M², PÉ-DIREITO DUPLO, EM CHAPA DE MADEIRA COMPENSADA RESINADA, 10 UTILIZAÇÕES. AF_12/2015</v>
          </cell>
          <cell r="C1953" t="str">
            <v>M2</v>
          </cell>
          <cell r="D1953">
            <v>54.42</v>
          </cell>
        </row>
        <row r="1954">
          <cell r="A1954">
            <v>92492</v>
          </cell>
          <cell r="B1954" t="str">
            <v>MONTAGEM E DESMONTAGEM DE FÔRMA DE LAJE NERVURADA COM CUBETA E ASSOALHO COM ÁREA MÉDIA MAIOR QUE 20 M², PÉ-DIREITO DUPLO, EM CHAPA DE MADEIRA COMPENSADA RESINADA, 10 UTILIZAÇÕES. AF_12/2015</v>
          </cell>
          <cell r="C1954" t="str">
            <v>M2</v>
          </cell>
          <cell r="D1954">
            <v>51.78</v>
          </cell>
        </row>
        <row r="1955">
          <cell r="A1955">
            <v>92493</v>
          </cell>
          <cell r="B1955" t="str">
            <v>MONTAGEM E DESMONTAGEM DE FÔRMA DE LAJE NERVURADA COM CUBETA E ASSOALHO COM ÁREA MÉDIA MENOR OU IGUAL A 20 M², PÉ-DIREITO SIMPLES, EM CHAPA DE MADEIRA COMPENSADA RESINADA, 10 UTILIZAÇÕES. AF_12/2015</v>
          </cell>
          <cell r="C1955" t="str">
            <v>M2</v>
          </cell>
          <cell r="D1955">
            <v>38.64</v>
          </cell>
        </row>
        <row r="1956">
          <cell r="A1956">
            <v>92494</v>
          </cell>
          <cell r="B1956" t="str">
            <v>MONTAGEM E DESMONTAGEM DE FÔRMA DE LAJE NERVURADA COM CUBETA E ASSOALHO COM ÁREA MÉDIA MAIOR QUE 20 M², PÉ-DIREITO SIMPLES, EM CHAPA DE MADEIRA COMPENSADA RESINADA, 10 UTILIZAÇÕES. AF_12/2015</v>
          </cell>
          <cell r="C1956" t="str">
            <v>M2</v>
          </cell>
          <cell r="D1956">
            <v>38.57</v>
          </cell>
        </row>
        <row r="1957">
          <cell r="A1957">
            <v>92495</v>
          </cell>
          <cell r="B1957" t="str">
            <v>MONTAGEM E DESMONTAGEM DE FÔRMA DE LAJE NERVURADA COM CUBETA E ASSOALHO COM ÁREA MÉDIA MENOR OU IGUAL A 20 M², PÉ-DIREITO DUPLO, EM CHAPA DE MADEIRA COMPENSADA RESINADA, 12 UTILIZAÇÕES. AF_12/2015</v>
          </cell>
          <cell r="C1957" t="str">
            <v>M2</v>
          </cell>
          <cell r="D1957">
            <v>52.75</v>
          </cell>
        </row>
        <row r="1958">
          <cell r="A1958">
            <v>92496</v>
          </cell>
          <cell r="B1958" t="str">
            <v>MONTAGEM E DESMONTAGEM DE FÔRMA DE LAJE NERVURADA COM CUBETA E ASSOALHO COM ÁREA MÉDIA MAIOR QUE 20 M², PÉ-DIREITO DUPLO, EM CHAPA DE MADEIRA COMPENSADA RESINADA, 12 UTILIZAÇÕES. AF_12/2015</v>
          </cell>
          <cell r="C1958" t="str">
            <v>M2</v>
          </cell>
          <cell r="D1958">
            <v>50.22</v>
          </cell>
        </row>
        <row r="1959">
          <cell r="A1959">
            <v>92497</v>
          </cell>
          <cell r="B1959" t="str">
            <v>MONTAGEM E DESMONTAGEM DE FÔRMA DE LAJE NERVURADA COM CUBETA E ASSOALHO COM ÁREA MÉDIA MENOR OU IGUAL A 20 M², PÉ-DIREITO SIMPLES, EM CHAPA DE MADEIRA COMPENSADA RESINADA, 12 UTILIZAÇÕES. AF_12/2015</v>
          </cell>
          <cell r="C1959" t="str">
            <v>M2</v>
          </cell>
          <cell r="D1959">
            <v>39.65</v>
          </cell>
        </row>
        <row r="1960">
          <cell r="A1960">
            <v>92498</v>
          </cell>
          <cell r="B1960" t="str">
            <v>MONTAGEM E DESMONTAGEM DE FÔRMA DE LAJE NERVURADA COM CUBETA E ASSOALHO COM ÁREA MÉDIA MAIOR QUE 20 M², PÉ-DIREITO SIMPLES, EM CHAPA DE MADEIRA COMPENSADA RESINADA, 12 UTILIZAÇÕES. AF_12/2015</v>
          </cell>
          <cell r="C1960" t="str">
            <v>M2</v>
          </cell>
          <cell r="D1960">
            <v>37.29</v>
          </cell>
        </row>
        <row r="1961">
          <cell r="A1961">
            <v>92499</v>
          </cell>
          <cell r="B1961" t="str">
            <v>MONTAGEM E DESMONTAGEM DE FÔRMA DE LAJE NERVURADA COM CUBETA E ASSOALHO COM ÁREA MÉDIA MENOR OU IGUAL A 20 M², PÉ-DIREITO DUPLO, EM CHAPA DE MADEIRA COMPENSADA RESINADA, 14 UTILIZAÇÕES. AF_12/2015</v>
          </cell>
          <cell r="C1961" t="str">
            <v>M2</v>
          </cell>
          <cell r="D1961">
            <v>51.72</v>
          </cell>
        </row>
        <row r="1962">
          <cell r="A1962">
            <v>92500</v>
          </cell>
          <cell r="B1962" t="str">
            <v>MONTAGEM E DESMONTAGEM DE FÔRMA DE LAJE NERVURADA COM CUBETA E ASSOALHO COM ÁREA MÉDIA MAIOR QUE 20 M², PÉ-DIREITO DUPLO, EM CHAPA DE MADEIRA COMPENSADA RESINADA, 14 UTILIZAÇÕES. AF_12/2015</v>
          </cell>
          <cell r="C1962" t="str">
            <v>M2</v>
          </cell>
          <cell r="D1962">
            <v>49.25</v>
          </cell>
        </row>
        <row r="1963">
          <cell r="A1963">
            <v>92501</v>
          </cell>
          <cell r="B1963" t="str">
            <v>MONTAGEM E DESMONTAGEM DE FÔRMA DE LAJE NERVURADA COM CUBETA E ASSOALHO COM ÁREA MÉDIA MENOR OU IGUAL A 20 M², PÉ-DIREITO SIMPLES, EM CHAPA DE MADEIRA COMPENSADA RESINADA, 14 UTILIZAÇÕES. AF_12/2015</v>
          </cell>
          <cell r="C1963" t="str">
            <v>M2</v>
          </cell>
          <cell r="D1963">
            <v>38.82</v>
          </cell>
        </row>
        <row r="1964">
          <cell r="A1964">
            <v>92502</v>
          </cell>
          <cell r="B1964" t="str">
            <v>MONTAGEM E DESMONTAGEM DE FÔRMA DE LAJE NERVURADA COM CUBETA E ASSOALHO COM ÁREA MÉDIA MAIOR QUE 20 M², PÉ-DIREITO SIMPLES, EM CHAPA DE MADEIRA COMPENSADA RESINADA, 14 UTILIZAÇÕES. AF_12/2015</v>
          </cell>
          <cell r="C1964" t="str">
            <v>M2</v>
          </cell>
          <cell r="D1964">
            <v>36.520000000000003</v>
          </cell>
        </row>
        <row r="1965">
          <cell r="A1965">
            <v>92503</v>
          </cell>
          <cell r="B1965" t="str">
            <v>MONTAGEM E DESMONTAGEM DE FÔRMA DE LAJE NERVURADA COM CUBETA E ASSOALHO COM ÁREA MÉDIA MENOR OU IGUAL A 20 M², PÉ-DIREITO DUPLO, EM CHAPA DE MADEIRA COMPENSADA RESINADA, 18 UTILIZAÇÕES. AF_12/2015</v>
          </cell>
          <cell r="C1965" t="str">
            <v>M2</v>
          </cell>
          <cell r="D1965">
            <v>50.12</v>
          </cell>
        </row>
        <row r="1966">
          <cell r="A1966">
            <v>92504</v>
          </cell>
          <cell r="B1966" t="str">
            <v>MONTAGEM E DESMONTAGEM DE FÔRMA DE LAJE NERVURADA COM CUBETA E ASSOALHO COM ÁREA MÉDIA MAIOR QUE 20 M², PÉ-DIREITO DUPLO, EM CHAPA DE MADEIRA COMPENSADA RESINADA, 18 UTILIZAÇÕES. AF_12/2015</v>
          </cell>
          <cell r="C1966" t="str">
            <v>M2</v>
          </cell>
          <cell r="D1966">
            <v>40.9</v>
          </cell>
        </row>
        <row r="1967">
          <cell r="A1967">
            <v>92505</v>
          </cell>
          <cell r="B1967" t="str">
            <v>MONTAGEM E DESMONTAGEM DE FÔRMA DE LAJE NERVURADA COM CUBETA E ASSOALHO COM ÁREA MÉDIA MENOR OU IGUAL A 20 M², PÉ-DIREITO SIMPLES, EM CHAPA DE MADEIRA COMPENSADA RESINADA, 18 UTILIZAÇÕES. AF_12/2015</v>
          </cell>
          <cell r="C1967" t="str">
            <v>M2</v>
          </cell>
          <cell r="D1967">
            <v>37.5</v>
          </cell>
        </row>
        <row r="1968">
          <cell r="A1968">
            <v>92506</v>
          </cell>
          <cell r="B1968" t="str">
            <v>MONTAGEM E DESMONTAGEM DE FÔRMA DE LAJE NERVURADA COM CUBETA E ASSOALHO COM ÁREA MÉDIA MAIOR QUE 20 M², PÉ-DIREITO SIMPLES, EM CHAPA DE MADEIRA COMPENSADA RESINADA, 18 UTILIZAÇÕES. AF_12/2015</v>
          </cell>
          <cell r="C1968" t="str">
            <v>M2</v>
          </cell>
          <cell r="D1968">
            <v>35.28</v>
          </cell>
        </row>
        <row r="1969">
          <cell r="A1969">
            <v>92507</v>
          </cell>
          <cell r="B1969" t="str">
            <v>MONTAGEM E DESMONTAGEM DE FÔRMA DE LAJE MACIÇA COM ÁREA MÉDIA MENOR OU IGUAL A 20 M², PÉ-DIREITO DUPLO, EM CHAPA DE MADEIRA COMPENSADA RESINADA, 2 UTILIZAÇÕES. AF_12/2015</v>
          </cell>
          <cell r="C1969" t="str">
            <v>M2</v>
          </cell>
          <cell r="D1969">
            <v>52.05</v>
          </cell>
        </row>
        <row r="1970">
          <cell r="A1970">
            <v>92508</v>
          </cell>
          <cell r="B1970" t="str">
            <v>MONTAGEM E DESMONTAGEM DE FÔRMA DE LAJE MACIÇA COM ÁREA MÉDIA MAIOR QUE 20 M², PÉ-DIREITO DUPLO, EM CHAPA DE MADEIRA COMPENSADA RESINADA, 2 UTILIZAÇÕES. AF_12/2015</v>
          </cell>
          <cell r="C1970" t="str">
            <v>M2</v>
          </cell>
          <cell r="D1970">
            <v>49.84</v>
          </cell>
        </row>
        <row r="1971">
          <cell r="A1971">
            <v>92509</v>
          </cell>
          <cell r="B1971" t="str">
            <v>MONTAGEM E DESMONTAGEM DE FÔRMA DE LAJE MACIÇA COM ÁREA MÉDIA MENOR OU IGUAL A 20 M², PÉ-DIREITO SIMPLES, EM CHAPA DE MADEIRA COMPENSADA RESINADA, 2 UTILIZAÇÕES. AF_12/2015</v>
          </cell>
          <cell r="C1971" t="str">
            <v>M2</v>
          </cell>
          <cell r="D1971">
            <v>35.729999999999997</v>
          </cell>
        </row>
        <row r="1972">
          <cell r="A1972">
            <v>92510</v>
          </cell>
          <cell r="B1972" t="str">
            <v>MONTAGEM E DESMONTAGEM DE FÔRMA DE LAJE MACIÇA COM ÁREA MÉDIA MAIOR QUE 20 M², PÉ-DIREITO SIMPLES, EM CHAPA DE MADEIRA COMPENSADA RESINADA, 2 UTILIZAÇÕES. AF_12/2015</v>
          </cell>
          <cell r="C1972" t="str">
            <v>M2</v>
          </cell>
          <cell r="D1972">
            <v>33.69</v>
          </cell>
        </row>
        <row r="1973">
          <cell r="A1973">
            <v>92511</v>
          </cell>
          <cell r="B1973" t="str">
            <v>MONTAGEM E DESMONTAGEM DE FÔRMA DE LAJE MACIÇA COM ÁREA MÉDIA MENOR OU IGUAL A 20 M², PÉ-DIREITO DUPLO, EM CHAPA DE MADEIRA COMPENSADA RESINADA, 4 UTILIZAÇÕES. AF_12/2015</v>
          </cell>
          <cell r="C1973" t="str">
            <v>M2</v>
          </cell>
          <cell r="D1973">
            <v>41.86</v>
          </cell>
        </row>
        <row r="1974">
          <cell r="A1974">
            <v>92512</v>
          </cell>
          <cell r="B1974" t="str">
            <v>MONTAGEM E DESMONTAGEM DE FÔRMA DE LAJE MACIÇA COM ÁREA MÉDIA MAIOR QUE 20 M², PÉ-DIREITO DUPLO, EM CHAPA DE MADEIRA COMPENSADA RESINADA, 4 UTILIZAÇÕES. AF_12/2015</v>
          </cell>
          <cell r="C1974" t="str">
            <v>M2</v>
          </cell>
          <cell r="D1974">
            <v>40.159999999999997</v>
          </cell>
        </row>
        <row r="1975">
          <cell r="A1975">
            <v>92513</v>
          </cell>
          <cell r="B1975" t="str">
            <v>MONTAGEM E DESMONTAGEM DE FÔRMA DE LAJE MACIÇA COM ÁREA MÉDIA MENOR OU IGUAL A 20 M², PÉ-DIREITO SIMPLES, EM CHAPA DE MADEIRA COMPENSADA RESINADA, 4 UTILIZAÇÕES. AF_12/2015</v>
          </cell>
          <cell r="C1975" t="str">
            <v>M2</v>
          </cell>
          <cell r="D1975">
            <v>27.04</v>
          </cell>
        </row>
        <row r="1976">
          <cell r="A1976">
            <v>92514</v>
          </cell>
          <cell r="B1976" t="str">
            <v>MONTAGEM E DESMONTAGEM DE FÔRMA DE LAJE MACIÇA COM ÁREA MÉDIA MAIOR QUE 20 M², PÉ-DIREITO SIMPLES, EM CHAPA DE MADEIRA COMPENSADA RESINADA, 4 UTILIZAÇÕES. AF_12/2015</v>
          </cell>
          <cell r="C1976" t="str">
            <v>M2</v>
          </cell>
          <cell r="D1976">
            <v>25.47</v>
          </cell>
        </row>
        <row r="1977">
          <cell r="A1977">
            <v>92515</v>
          </cell>
          <cell r="B1977" t="str">
            <v>MONTAGEM E DESMONTAGEM DE FÔRMA DE LAJE MACIÇA COM ÁREA MÉDIA MAIOR QUE 20 M², PÉ-DIREITO DUPLO, EM CHAPA DE MADEIRA COMPENSADA RESINADA, 6 UTILIZAÇÕES. AF_12/2015</v>
          </cell>
          <cell r="C1977" t="str">
            <v>M2</v>
          </cell>
          <cell r="D1977">
            <v>36.36</v>
          </cell>
        </row>
        <row r="1978">
          <cell r="A1978">
            <v>92516</v>
          </cell>
          <cell r="B1978" t="str">
            <v>MONTAGEM E DESMONTAGEM DE FÔRMA DE LAJE MACIÇA COM ÁREA MÉDIA MENOR OU IGUAL A 20 M², PÉ-DIREITO DUPLO, EM CHAPA DE MADEIRA COMPENSADA RESINADA, 6 UTILIZAÇÕES. AF_12/2015</v>
          </cell>
          <cell r="C1978" t="str">
            <v>M2</v>
          </cell>
          <cell r="D1978">
            <v>34.9</v>
          </cell>
        </row>
        <row r="1979">
          <cell r="A1979">
            <v>92517</v>
          </cell>
          <cell r="B1979" t="str">
            <v>MONTAGEM E DESMONTAGEM DE FÔRMA DE LAJE MACIÇA COM ÁREA MÉDIA MENOR OU IGUAL A 20 M², PÉ-DIREITO SIMPLES, EM CHAPA DE MADEIRA COMPENSADA RESINADA, 6 UTILIZAÇÕES. AF_12/2015</v>
          </cell>
          <cell r="C1979" t="str">
            <v>M2</v>
          </cell>
          <cell r="D1979">
            <v>22.88</v>
          </cell>
        </row>
        <row r="1980">
          <cell r="A1980">
            <v>92518</v>
          </cell>
          <cell r="B1980" t="str">
            <v>MONTAGEM E DESMONTAGEM DE FÔRMA DE LAJE MACIÇA COM ÁREA MÉDIA MAIOR QUE 20 M², PÉ-DIREITO SIMPLES, EM CHAPA DE MADEIRA COMPENSADA RESINADA, 6 UTILIZAÇÕES. AF_12/2015</v>
          </cell>
          <cell r="C1980" t="str">
            <v>M2</v>
          </cell>
          <cell r="D1980">
            <v>21.5</v>
          </cell>
        </row>
        <row r="1981">
          <cell r="A1981">
            <v>92519</v>
          </cell>
          <cell r="B1981" t="str">
            <v>MONTAGEM E DESMONTAGEM DE FÔRMA DE LAJE MACIÇA COM ÁREA MÉDIA MENOR OU IGUAL A 20 M², PÉ-DIREITO DUPLO, EM CHAPA DE MADEIRA COMPENSADA RESINADA, 8 UTILIZAÇÕES. AF_12/2015</v>
          </cell>
          <cell r="C1981" t="str">
            <v>M2</v>
          </cell>
          <cell r="D1981">
            <v>33.58</v>
          </cell>
        </row>
        <row r="1982">
          <cell r="A1982">
            <v>92520</v>
          </cell>
          <cell r="B1982" t="str">
            <v>MONTAGEM E DESMONTAGEM DE FÔRMA DE LAJE MACIÇA COM ÁREA MÉDIA MAIOR QUE 20 M², PÉ-DIREITO DUPLO, EM CHAPA DE MADEIRA COMPENSADA RESINADA, 8 UTILIZAÇÕES. AF_12/2015</v>
          </cell>
          <cell r="C1982" t="str">
            <v>M2</v>
          </cell>
          <cell r="D1982">
            <v>32.229999999999997</v>
          </cell>
        </row>
        <row r="1983">
          <cell r="A1983">
            <v>92521</v>
          </cell>
          <cell r="B1983" t="str">
            <v>MONTAGEM E DESMONTAGEM DE FÔRMA DE LAJE MACIÇA COM ÁREA MÉDIA MENOR OU IGUAL A 20 M², PÉ-DIREITO SIMPLES, EM CHAPA DE MADEIRA COMPENSADA RESINADA, 8 UTILIZAÇÕES. AF_12/2015</v>
          </cell>
          <cell r="C1983" t="str">
            <v>M2</v>
          </cell>
          <cell r="D1983">
            <v>20.74</v>
          </cell>
        </row>
        <row r="1984">
          <cell r="A1984">
            <v>92522</v>
          </cell>
          <cell r="B1984" t="str">
            <v>MONTAGEM E DESMONTAGEM DE FÔRMA DE LAJE MACIÇA COM ÁREA MÉDIA MAIOR QUE 20 M², PÉ-DIREITO SIMPLES, EM CHAPA DE MADEIRA COMPENSADA RESINADA, 8 UTILIZAÇÕES. AF_12/2015</v>
          </cell>
          <cell r="C1984" t="str">
            <v>M2</v>
          </cell>
          <cell r="D1984">
            <v>19.47</v>
          </cell>
        </row>
        <row r="1985">
          <cell r="A1985">
            <v>92523</v>
          </cell>
          <cell r="B1985" t="str">
            <v>MONTAGEM E DESMONTAGEM DE FÔRMA DE LAJE MACIÇA COM ÁREA MÉDIA MENOR OU IGUAL A 20 M², PÉ-DIREITO DUPLO, EM CHAPA DE MADEIRA COMPENSADA PLASTIFICADA, 10 UTILIZAÇÕES. AF_12/2015</v>
          </cell>
          <cell r="C1985" t="str">
            <v>M2</v>
          </cell>
          <cell r="D1985">
            <v>32.159999999999997</v>
          </cell>
        </row>
        <row r="1986">
          <cell r="A1986">
            <v>92524</v>
          </cell>
          <cell r="B1986" t="str">
            <v>MONTAGEM E DESMONTAGEM DE FÔRMA DE LAJE MACIÇA COM ÁREA MÉDIA MAIOR QUE 20 M², PÉ-DIREITO DUPLO, EM CHAPA DE MADEIRA COMPENSADA PLASTIFICADA, 10 UTILIZAÇÕES. AF_12/2015</v>
          </cell>
          <cell r="C1986" t="str">
            <v>M2</v>
          </cell>
          <cell r="D1986">
            <v>30.87</v>
          </cell>
        </row>
        <row r="1987">
          <cell r="A1987">
            <v>92525</v>
          </cell>
          <cell r="B1987" t="str">
            <v>MONTAGEM E DESMONTAGEM DE FÔRMA DE LAJE MACIÇA COM ÁREA MÉDIA MENOR OU IGUAL A 20 M², PÉ-DIREITO SIMPLES, EM CHAPA DE MADEIRA COMPENSADA PLASTIFICADA, 10 UTILIZAÇÕES. AF_12/2015</v>
          </cell>
          <cell r="C1987" t="str">
            <v>M2</v>
          </cell>
          <cell r="D1987">
            <v>19.73</v>
          </cell>
        </row>
        <row r="1988">
          <cell r="A1988">
            <v>92526</v>
          </cell>
          <cell r="B1988" t="str">
            <v>MONTAGEM E DESMONTAGEM DE FÔRMA DE LAJE MACIÇA COM ÁREA MÉDIA MAIOR QUE 20 M², PÉ-DIREITO SIMPLES, EM CHAPA DE MADEIRA COMPENSADA PLASTIFICADA, 10 UTILIZAÇÕES. AF_12/2015</v>
          </cell>
          <cell r="C1988" t="str">
            <v>M2</v>
          </cell>
          <cell r="D1988">
            <v>18.5</v>
          </cell>
        </row>
        <row r="1989">
          <cell r="A1989">
            <v>92527</v>
          </cell>
          <cell r="B1989" t="str">
            <v>MONTAGEM E DESMONTAGEM DE FÔRMA DE LAJE MACIÇA COM ÁREA MÉDIA MENOR OU IGUAL A 20 M², PÉ-DIREITO DUPLO, EM CHAPA DE MADEIRA COMPENSADA PLASTIFICADA, 12 UTILIZAÇÕES. AF_12/2015</v>
          </cell>
          <cell r="C1989" t="str">
            <v>M2</v>
          </cell>
          <cell r="D1989">
            <v>31.1</v>
          </cell>
        </row>
        <row r="1990">
          <cell r="A1990">
            <v>92528</v>
          </cell>
          <cell r="B1990" t="str">
            <v>MONTAGEM E DESMONTAGEM DE FÔRMA DE LAJE MACIÇA COM ÁREA MÉDIA MAIOR QUE 20 M², PÉ-DIREITO DUPLO, EM CHAPA DE MADEIRA COMPENSADA PLASTIFICADA, 12 UTILIZAÇÕES. AF_12/2015</v>
          </cell>
          <cell r="C1990" t="str">
            <v>M2</v>
          </cell>
          <cell r="D1990">
            <v>29.85</v>
          </cell>
        </row>
        <row r="1991">
          <cell r="A1991">
            <v>92529</v>
          </cell>
          <cell r="B1991" t="str">
            <v>MONTAGEM E DESMONTAGEM DE FÔRMA DE LAJE MACIÇA COM ÁREA MÉDIA MENOR OU IGUAL A 20 M², PÉ-DIREITO SIMPLES, EM CHAPA DE MADEIRA COMPENSADA PLASTIFICADA, 12 UTILIZAÇÕES. AF_12/2015</v>
          </cell>
          <cell r="C1991" t="str">
            <v>M2</v>
          </cell>
          <cell r="D1991">
            <v>18.899999999999999</v>
          </cell>
        </row>
        <row r="1992">
          <cell r="A1992">
            <v>92530</v>
          </cell>
          <cell r="B1992" t="str">
            <v>MONTAGEM E DESMONTAGEM DE FÔRMA DE LAJE MACIÇA COM ÁREA MÉDIA MAIOR QUE 20 M², PÉ-DIREITO SIMPLES, EM CHAPA DE MADEIRA COMPENSADA PLASTIFICADA, 12 UTILIZAÇÕES. AF_12/2015</v>
          </cell>
          <cell r="C1992" t="str">
            <v>M2</v>
          </cell>
          <cell r="D1992">
            <v>17.72</v>
          </cell>
        </row>
        <row r="1993">
          <cell r="A1993">
            <v>92531</v>
          </cell>
          <cell r="B1993" t="str">
            <v>MONTAGEM E DESMONTAGEM DE FÔRMA DE LAJE MACIÇA COM ÁREA MÉDIA MENOR OU IGUAL A 20 M², PÉ-DIREITO DUPLO, EM CHAPA DE MADEIRA COMPENSADA PLASTIFICADA, 14 UTILIZAÇÕES. AF_12/2015</v>
          </cell>
          <cell r="C1993" t="str">
            <v>M2</v>
          </cell>
          <cell r="D1993">
            <v>30.3</v>
          </cell>
        </row>
        <row r="1994">
          <cell r="A1994">
            <v>92532</v>
          </cell>
          <cell r="B1994" t="str">
            <v>MONTAGEM E DESMONTAGEM DE FÔRMA DE LAJE MACIÇA COM ÁREA MÉDIA MAIOR QUE 20 M², PÉ-DIREITO DUPLO, EM CHAPA DE MADEIRA COMPENSADA PLASTIFICADA, 14 UTILIZAÇÕES. AF_12/2015</v>
          </cell>
          <cell r="C1994" t="str">
            <v>M2</v>
          </cell>
          <cell r="D1994">
            <v>29.07</v>
          </cell>
        </row>
        <row r="1995">
          <cell r="A1995">
            <v>92533</v>
          </cell>
          <cell r="B1995" t="str">
            <v>MONTAGEM E DESMONTAGEM DE FÔRMA DE LAJE MACIÇA COM ÁREA MÉDIA MENOR OU IGUAL A 20 M², PÉ-DIREITO SIMPLES, EM CHAPA DE MADEIRA COMPENSADA PLASTIFICADA, 14 UTILIZAÇÕES. AF_12/2015</v>
          </cell>
          <cell r="C1995" t="str">
            <v>M2</v>
          </cell>
          <cell r="D1995">
            <v>18.29</v>
          </cell>
        </row>
        <row r="1996">
          <cell r="A1996">
            <v>92534</v>
          </cell>
          <cell r="B1996" t="str">
            <v>MONTAGEM E DESMONTAGEM DE FÔRMA DE LAJE MACIÇA COM ÁREA MÉDIA MAIOR QUE 20 M², PÉ-DIREITO SIMPLES, EM CHAPA DE MADEIRA COMPENSADA PLASTIFICADA, 14 UTILIZAÇÕES. AF_12/2015</v>
          </cell>
          <cell r="C1996" t="str">
            <v>M2</v>
          </cell>
          <cell r="D1996">
            <v>17.170000000000002</v>
          </cell>
        </row>
        <row r="1997">
          <cell r="A1997">
            <v>92535</v>
          </cell>
          <cell r="B1997" t="str">
            <v>MONTAGEM E DESMONTAGEM DE FÔRMA DE LAJE MACIÇA COM ÁREA MÉDIA MENOR OU IGUAL A 20 M², PÉ-DIREITO DUPLO, EM CHAPA DE MADEIRA COMPENSADA PLASTIFICADA, 18 UTILIZAÇÕES. AF_12/2015</v>
          </cell>
          <cell r="C1997" t="str">
            <v>M2</v>
          </cell>
          <cell r="D1997">
            <v>28.95</v>
          </cell>
        </row>
        <row r="1998">
          <cell r="A1998">
            <v>92536</v>
          </cell>
          <cell r="B1998" t="str">
            <v>MONTAGEM E DESMONTAGEM DE FÔRMA DE LAJE MACIÇA COM ÁREA MÉDIA MAIOR QUE 20 M², PÉ-DIREITO DUPLO, EM CHAPA DE MADEIRA COMPENSADA PLASTIFICADA, 18 UTILIZAÇÕES. AF_12/2015</v>
          </cell>
          <cell r="C1998" t="str">
            <v>M2</v>
          </cell>
          <cell r="D1998">
            <v>27.77</v>
          </cell>
        </row>
        <row r="1999">
          <cell r="A1999">
            <v>92537</v>
          </cell>
          <cell r="B1999" t="str">
            <v>MONTAGEM E DESMONTAGEM DE FÔRMA DE LAJE MACIÇA COM ÁREA MÉDIA MENOR OU IGUAL A 20 M², PÉ-DIREITO SIMPLES, EM CHAPA DE MADEIRA COMPENSADA PLASTIFICADA, 18 UTILIZAÇÕES. AF_12/2015</v>
          </cell>
          <cell r="C1999" t="str">
            <v>M2</v>
          </cell>
          <cell r="D1999">
            <v>17.190000000000001</v>
          </cell>
        </row>
        <row r="2000">
          <cell r="A2000">
            <v>92538</v>
          </cell>
          <cell r="B2000" t="str">
            <v>MONTAGEM E DESMONTAGEM DE FÔRMA DE LAJE MACIÇA COM ÁREA MÉDIA MAIOR QUE 20 M², PÉ-DIREITO SIMPLES, EM CHAPA DE MADEIRA COMPENSADA PLASTIFICADA, 18 UTILIZAÇÕES. AF_12/2015</v>
          </cell>
          <cell r="C2000" t="str">
            <v>M2</v>
          </cell>
          <cell r="D2000">
            <v>16.09</v>
          </cell>
        </row>
        <row r="2001">
          <cell r="A2001" t="str">
            <v>73771/1</v>
          </cell>
          <cell r="B2001" t="str">
            <v>PROTENSAO DE TIRANTES DE BARRA DE ACO CA-50 EXCL MATERIAIS</v>
          </cell>
          <cell r="C2001" t="str">
            <v>UN</v>
          </cell>
          <cell r="D2001">
            <v>26.43</v>
          </cell>
        </row>
        <row r="2002">
          <cell r="A2002" t="str">
            <v>73990/1</v>
          </cell>
          <cell r="B2002" t="str">
            <v>ARMACAO ACO CA-50 P/1,0M3 DE CONCRETO</v>
          </cell>
          <cell r="C2002" t="str">
            <v>UN</v>
          </cell>
          <cell r="D2002">
            <v>571.03</v>
          </cell>
        </row>
        <row r="2003">
          <cell r="A2003" t="str">
            <v>73994/1</v>
          </cell>
          <cell r="B2003" t="str">
            <v>ARMACAO EM TELA DE ACO SOLDADA NERVURADA Q-138, ACO CA-60, 4,2MM, MALHA 10X10CM</v>
          </cell>
          <cell r="C2003" t="str">
            <v>KG</v>
          </cell>
          <cell r="D2003">
            <v>7.36</v>
          </cell>
        </row>
        <row r="2004">
          <cell r="A2004" t="str">
            <v>79504/1</v>
          </cell>
          <cell r="B2004" t="str">
            <v>TIRANTES P/PROTENSAO E ANCORAGEM EM ROCHA C/ 6 FIOS ACO DURO 8MM .</v>
          </cell>
          <cell r="C2004" t="str">
            <v>M</v>
          </cell>
          <cell r="D2004">
            <v>45.53</v>
          </cell>
        </row>
        <row r="2005">
          <cell r="A2005" t="str">
            <v>79504/2</v>
          </cell>
          <cell r="B2005" t="str">
            <v>TIRANTES P/PROTENSAO E ANCORAGEM EM ROCHA C/ 8 FIOS ACO DURO 8MM .</v>
          </cell>
          <cell r="C2005" t="str">
            <v>M</v>
          </cell>
          <cell r="D2005">
            <v>51.52</v>
          </cell>
        </row>
        <row r="2006">
          <cell r="A2006" t="str">
            <v>79504/3</v>
          </cell>
          <cell r="B2006" t="str">
            <v>TIRANTES P/PROTENSAO E ANCORAGEM EM ROCHA C/10 FIOS ACO DURO 8MM .</v>
          </cell>
          <cell r="C2006" t="str">
            <v>M</v>
          </cell>
          <cell r="D2006">
            <v>57.51</v>
          </cell>
        </row>
        <row r="2007">
          <cell r="A2007" t="str">
            <v>79504/4</v>
          </cell>
          <cell r="B2007" t="str">
            <v>TIRANTES P/PROTENSAO E ANCORAGEM EM ROCHA C/12 FIOS ACO DURO 8MM .</v>
          </cell>
          <cell r="C2007" t="str">
            <v>M</v>
          </cell>
          <cell r="D2007">
            <v>63.5</v>
          </cell>
        </row>
        <row r="2008">
          <cell r="A2008" t="str">
            <v>79504/5</v>
          </cell>
          <cell r="B2008" t="str">
            <v>TIRANTE PROTENDIDO P/  ANCORAGEM EM SOLO  C/ 6 FIOS ACO DURO 8MM, INCLUSIVE PROTEÇÃO ANTICORR0SIVA.</v>
          </cell>
          <cell r="C2008" t="str">
            <v>M</v>
          </cell>
          <cell r="D2008">
            <v>57.58</v>
          </cell>
        </row>
        <row r="2009">
          <cell r="A2009" t="str">
            <v>79504/6</v>
          </cell>
          <cell r="B2009" t="str">
            <v>TIRANTES P/PROTENSAO E ANCORAGEM EM SOLO TRECHO LIVRE C/ 8 FIOS ACO DURO 8MM INCLUSIVE PROTECAO ANTICORROSIVA.</v>
          </cell>
          <cell r="C2009" t="str">
            <v>M</v>
          </cell>
          <cell r="D2009">
            <v>63.57</v>
          </cell>
        </row>
        <row r="2010">
          <cell r="A2010" t="str">
            <v>79504/7</v>
          </cell>
          <cell r="B2010" t="str">
            <v>TIRANTES P/PROTENSAO E ANCORAGEM EM SOLO TRECHO LIVRE C/10 FIOS ACO DURO 8MM INCLUSIVE PROTECAO ANTICORROSIVA.</v>
          </cell>
          <cell r="C2010" t="str">
            <v>M</v>
          </cell>
          <cell r="D2010">
            <v>69.55</v>
          </cell>
        </row>
        <row r="2011">
          <cell r="A2011" t="str">
            <v>79504/8</v>
          </cell>
          <cell r="B2011" t="str">
            <v>TIRANTES P/PROTENSAO E ANCORAGEM EM SOLO TRECHO LIVRE C/16 FIOS ACO DURO 8MM INCLUSIVE PROTECAO ANTICORROSIVA.</v>
          </cell>
          <cell r="C2011" t="str">
            <v>M</v>
          </cell>
          <cell r="D2011">
            <v>88.27</v>
          </cell>
        </row>
        <row r="2012">
          <cell r="A2012" t="str">
            <v>79504/9</v>
          </cell>
          <cell r="B2012" t="str">
            <v>TIRANTES P/PROTENSAO E ANCORAGEM EM SOLO TRECHO ANCOR C/ 6 FIOS ACO DURO 8MM , INCLUSIVE PROTECAO ANTICORROSIVA.</v>
          </cell>
          <cell r="C2012" t="str">
            <v>M</v>
          </cell>
          <cell r="D2012">
            <v>118.16</v>
          </cell>
        </row>
        <row r="2013">
          <cell r="A2013" t="str">
            <v>79504/10</v>
          </cell>
          <cell r="B2013" t="str">
            <v>TIRANTES P/PROTENSAO E ANCORAGEM EM SOLO TRECHO ANCOR C/ 8 FIOS ACO DURO 8MM , INCLUSIVE PROTECAO ANTICORROSIVA.</v>
          </cell>
          <cell r="C2013" t="str">
            <v>M</v>
          </cell>
          <cell r="D2013">
            <v>124.15</v>
          </cell>
        </row>
        <row r="2014">
          <cell r="A2014" t="str">
            <v>79504/11</v>
          </cell>
          <cell r="B2014" t="str">
            <v>TIRANTES P/PROTENSAO E ANCORAGEM EM SOLO TRECHO ANCOR C/10 FIOS ACO DURO 8MM .</v>
          </cell>
          <cell r="C2014" t="str">
            <v>M</v>
          </cell>
          <cell r="D2014">
            <v>130.13999999999999</v>
          </cell>
        </row>
        <row r="2015">
          <cell r="A2015" t="str">
            <v>79504/12</v>
          </cell>
          <cell r="B2015" t="str">
            <v>TIRANTES P/PROTENSAO E ANCORAGEM EM SOLO TRECHO ANCOR C/16 FIOS ACO DURO 8MM .</v>
          </cell>
          <cell r="C2015" t="str">
            <v>M</v>
          </cell>
          <cell r="D2015">
            <v>148.85</v>
          </cell>
        </row>
        <row r="2016">
          <cell r="A2016">
            <v>85662</v>
          </cell>
          <cell r="B2016" t="str">
            <v>ARMACAO EM TELA DE ACO SOLDADA NERVURADA Q-92, ACO CA-60, 4,2MM, MALHA 15X15CM</v>
          </cell>
          <cell r="C2016" t="str">
            <v>M2</v>
          </cell>
          <cell r="D2016">
            <v>11</v>
          </cell>
        </row>
        <row r="2017">
          <cell r="A2017">
            <v>89996</v>
          </cell>
          <cell r="B2017" t="str">
            <v>ARMAÇÃO VERTICAL DE ALVENARIA ESTRUTURAL; DIÂMETRO DE 10,0 MM. AF_01/2015</v>
          </cell>
          <cell r="C2017" t="str">
            <v>KG</v>
          </cell>
          <cell r="D2017">
            <v>6.25</v>
          </cell>
        </row>
        <row r="2018">
          <cell r="A2018">
            <v>89997</v>
          </cell>
          <cell r="B2018" t="str">
            <v>ARMAÇÃO VERTICAL DE ALVENARIA ESTRUTURAL; DIÂMETRO DE 12,5 MM. AF_01/2015</v>
          </cell>
          <cell r="C2018" t="str">
            <v>KG</v>
          </cell>
          <cell r="D2018">
            <v>5.27</v>
          </cell>
        </row>
        <row r="2019">
          <cell r="A2019">
            <v>89998</v>
          </cell>
          <cell r="B2019" t="str">
            <v>ARMAÇÃO DE CINTA DE ALVENARIA ESTRUTURAL; DIÂMETRO DE 10,0 MM. AF_01/2015</v>
          </cell>
          <cell r="C2019" t="str">
            <v>KG</v>
          </cell>
          <cell r="D2019">
            <v>5.78</v>
          </cell>
        </row>
        <row r="2020">
          <cell r="A2020">
            <v>89999</v>
          </cell>
          <cell r="B2020" t="str">
            <v>ARMAÇÃO DE VERGA E CONTRAVERGA DE ALVENARIA ESTRUTURAL; DIÂMETRO DE 8,0 MM. AF_01/2015</v>
          </cell>
          <cell r="C2020" t="str">
            <v>KG</v>
          </cell>
          <cell r="D2020">
            <v>10.039999999999999</v>
          </cell>
        </row>
        <row r="2021">
          <cell r="A2021">
            <v>90000</v>
          </cell>
          <cell r="B2021" t="str">
            <v>ARMAÇÃO DE VERGA E CONTRAVERGA DE ALVENARIA ESTRUTURAL; DIÂMETRO DE 10,0 MM. AF_01/2015</v>
          </cell>
          <cell r="C2021" t="str">
            <v>KG</v>
          </cell>
          <cell r="D2021">
            <v>7.44</v>
          </cell>
        </row>
        <row r="2022">
          <cell r="A2022">
            <v>91593</v>
          </cell>
          <cell r="B2022" t="str">
            <v>ARMAÇÃO DO SISTEMA DE PAREDES DE CONCRETO, EXECUTADA EM PAREDES DE EDIFICAÇÕES DE MÚLTIPLOS PAVIMENTOS, TELA Q-138. AF_06/2015</v>
          </cell>
          <cell r="C2022" t="str">
            <v>KG</v>
          </cell>
          <cell r="D2022">
            <v>7.35</v>
          </cell>
        </row>
        <row r="2023">
          <cell r="A2023">
            <v>91594</v>
          </cell>
          <cell r="B2023" t="str">
            <v>ARMAÇÃO DO SISTEMA DE PAREDES DE CONCRETO, EXECUTADA EM PAREDES DE EDIFICAÇÕES TÉRREAS OU DE MÚLTIPLOS PAVIMENTOS, TELA Q-92. AF_06/2015</v>
          </cell>
          <cell r="C2023" t="str">
            <v>KG</v>
          </cell>
          <cell r="D2023">
            <v>7.81</v>
          </cell>
        </row>
        <row r="2024">
          <cell r="A2024">
            <v>91595</v>
          </cell>
          <cell r="B2024" t="str">
            <v>ARMAÇÃO DO SISTEMA DE PAREDES DE CONCRETO, EXECUTADA EM PAREDES DE EDIFICAÇÕES TÉRREAS, TELA Q-61. AF_06/2015</v>
          </cell>
          <cell r="C2024" t="str">
            <v>KG</v>
          </cell>
          <cell r="D2024">
            <v>8.7200000000000006</v>
          </cell>
        </row>
        <row r="2025">
          <cell r="A2025">
            <v>91596</v>
          </cell>
          <cell r="B2025" t="str">
            <v>ARMAÇÃO DO SISTEMA DE PAREDES DE CONCRETO, EXECUTADA COMO ARMADURA POSITIVA DE LAJES, TELA Q-138. AF_06/2015</v>
          </cell>
          <cell r="C2025" t="str">
            <v>KG</v>
          </cell>
          <cell r="D2025">
            <v>7.52</v>
          </cell>
        </row>
        <row r="2026">
          <cell r="A2026">
            <v>91597</v>
          </cell>
          <cell r="B2026" t="str">
            <v>ARMAÇÃO DO SISTEMA DE PAREDES DE CONCRETO, EXECUTADA COMO ARMADURA NEGATIVA DE LAJES, TELA T-196. AF_06/2015</v>
          </cell>
          <cell r="C2026" t="str">
            <v>KG</v>
          </cell>
          <cell r="D2026">
            <v>5.32</v>
          </cell>
        </row>
        <row r="2027">
          <cell r="A2027">
            <v>91598</v>
          </cell>
          <cell r="B2027" t="str">
            <v>ARMAÇÃO DO SISTEMA DE PAREDES DE CONCRETO, EXECUTADA COMO ARMADURA POSITIVA DE LAJES, TELA Q-113. AF_06/2015</v>
          </cell>
          <cell r="C2027" t="str">
            <v>KG</v>
          </cell>
          <cell r="D2027">
            <v>7.49</v>
          </cell>
        </row>
        <row r="2028">
          <cell r="A2028">
            <v>91599</v>
          </cell>
          <cell r="B2028" t="str">
            <v>ARMAÇÃO DO SISTEMA DE PAREDES DE CONCRETO, EXECUTADA COMO ARMADURA NEGATIVA DE LAJES, TELA L-159. AF_06/2015</v>
          </cell>
          <cell r="C2028" t="str">
            <v>KG</v>
          </cell>
          <cell r="D2028">
            <v>8.0399999999999991</v>
          </cell>
        </row>
        <row r="2029">
          <cell r="A2029">
            <v>91600</v>
          </cell>
          <cell r="B2029" t="str">
            <v>ARMAÇÃO DO SISTEMA DE PAREDES DE CONCRETO, EXECUTADA EM PLATIBANDAS, TELA Q-92. AF_06/2015</v>
          </cell>
          <cell r="C2029" t="str">
            <v>KG</v>
          </cell>
          <cell r="D2029">
            <v>8.59</v>
          </cell>
        </row>
        <row r="2030">
          <cell r="A2030">
            <v>91601</v>
          </cell>
          <cell r="B2030" t="str">
            <v>ARMAÇÃO DO SISTEMA DE PAREDES DE CONCRETO, EXECUTADA COMO REFORÇO, VERGALHÃO DE 6,3 MM DE DIÂMETRO. AF_06/2015</v>
          </cell>
          <cell r="C2030" t="str">
            <v>KG</v>
          </cell>
          <cell r="D2030">
            <v>8.2899999999999991</v>
          </cell>
        </row>
        <row r="2031">
          <cell r="A2031">
            <v>91602</v>
          </cell>
          <cell r="B2031" t="str">
            <v>ARMAÇÃO DO SISTEMA DE PAREDES DE CONCRETO, EXECUTADA COMO REFORÇO, VERGALHÃO DE 8,0 MM DE DIÂMETRO. AF_06/2015</v>
          </cell>
          <cell r="C2031" t="str">
            <v>KG</v>
          </cell>
          <cell r="D2031">
            <v>7.51</v>
          </cell>
        </row>
        <row r="2032">
          <cell r="A2032">
            <v>91603</v>
          </cell>
          <cell r="B2032" t="str">
            <v>ARMAÇÃO DO SISTEMA DE PAREDES DE CONCRETO, EXECUTADA COMO REFORÇO, VERGALHÃO DE 10,0 MM DE DIÂMETRO. AF_06/2015</v>
          </cell>
          <cell r="C2032" t="str">
            <v>KG</v>
          </cell>
          <cell r="D2032">
            <v>5.94</v>
          </cell>
        </row>
        <row r="2033">
          <cell r="A2033">
            <v>92759</v>
          </cell>
          <cell r="B2033" t="str">
            <v>ARMAÇÃO DE PILAR OU VIGA DE UMA ESTRUTURA CONVENCIONAL DE CONCRETO ARMADO EM UM EDIFÍCIO DE MÚLTIPLOS PAVIMENTOS UTILIZANDO AÇO CA-60 DE 5.0 MM - MONTAGEM. AF_12/2015</v>
          </cell>
          <cell r="C2033" t="str">
            <v>KG</v>
          </cell>
          <cell r="D2033">
            <v>12.43</v>
          </cell>
        </row>
        <row r="2034">
          <cell r="A2034">
            <v>92760</v>
          </cell>
          <cell r="B2034" t="str">
            <v>ARMAÇÃO DE PILAR OU VIGA DE UMA ESTRUTURA CONVENCIONAL DE CONCRETO ARMADO EM UM EDIFÍCIO DE MÚLTIPLOS PAVIMENTOS UTILIZANDO AÇO CA-50 DE 6.3 MM - MONTAGEM. AF_12/2015</v>
          </cell>
          <cell r="C2034" t="str">
            <v>KG</v>
          </cell>
          <cell r="D2034">
            <v>11.39</v>
          </cell>
        </row>
        <row r="2035">
          <cell r="A2035">
            <v>92761</v>
          </cell>
          <cell r="B2035" t="str">
            <v>ARMAÇÃO DE PILAR OU VIGA DE UMA ESTRUTURA CONVENCIONAL DE CONCRETO ARMADO EM UM EDIFÍCIO DE MÚLTIPLOS PAVIMENTOS UTILIZANDO AÇO CA-50 DE 8.0 MM - MONTAGEM. AF_12/2015</v>
          </cell>
          <cell r="C2035" t="str">
            <v>KG</v>
          </cell>
          <cell r="D2035">
            <v>10.84</v>
          </cell>
        </row>
        <row r="2036">
          <cell r="A2036">
            <v>92762</v>
          </cell>
          <cell r="B2036" t="str">
            <v>ARMAÇÃO DE PILAR OU VIGA DE UMA ESTRUTURA CONVENCIONAL DE CONCRETO ARMADO EM UM EDIFÍCIO DE MÚLTIPLOS PAVIMENTOS UTILIZANDO AÇO CA-50 DE 10.0 MM - MONTAGEM. AF_12/2015</v>
          </cell>
          <cell r="C2036" t="str">
            <v>KG</v>
          </cell>
          <cell r="D2036">
            <v>8.7899999999999991</v>
          </cell>
        </row>
        <row r="2037">
          <cell r="A2037">
            <v>92763</v>
          </cell>
          <cell r="B2037" t="str">
            <v>ARMAÇÃO DE PILAR OU VIGA DE UMA ESTRUTURA CONVENCIONAL DE CONCRETO ARMADO EM UM EDIFÍCIO DE MÚLTIPLOS PAVIMENTOS UTILIZANDO AÇO CA-50 DE 12.5 MM - MONTAGEM. AF_12/2015</v>
          </cell>
          <cell r="C2037" t="str">
            <v>KG</v>
          </cell>
          <cell r="D2037">
            <v>7.2</v>
          </cell>
        </row>
        <row r="2038">
          <cell r="A2038">
            <v>92764</v>
          </cell>
          <cell r="B2038" t="str">
            <v>ARMAÇÃO DE PILAR OU VIGA DE UMA ESTRUTURA CONVENCIONAL DE CONCRETO ARMADO EM UM EDIFÍCIO DE MÚLTIPLOS PAVIMENTOS UTILIZANDO AÇO CA-50 DE 16.0 MM - MONTAGEM. AF_12/2015</v>
          </cell>
          <cell r="C2038" t="str">
            <v>KG</v>
          </cell>
          <cell r="D2038">
            <v>5.49</v>
          </cell>
        </row>
        <row r="2039">
          <cell r="A2039">
            <v>92765</v>
          </cell>
          <cell r="B2039" t="str">
            <v>ARMAÇÃO DE PILAR OU VIGA DE UMA ESTRUTURA CONVENCIONAL DE CONCRETO ARMADO EM UM EDIFÍCIO DE MÚLTIPLOS PAVIMENTOS UTILIZANDO AÇO CA-50 DE 20.0 MM - MONTAGEM. AF_12/2015</v>
          </cell>
          <cell r="C2039" t="str">
            <v>KG</v>
          </cell>
          <cell r="D2039">
            <v>4.92</v>
          </cell>
        </row>
        <row r="2040">
          <cell r="A2040">
            <v>92766</v>
          </cell>
          <cell r="B2040" t="str">
            <v>ARMAÇÃO DE PILAR OU VIGA DE UMA ESTRUTURA CONVENCIONAL DE CONCRETO ARMADO EM UM EDIFÍCIO DE MÚLTIPLOS PAVIMENTOS UTILIZANDO AÇO CA-50 DE 25.0 MM - MONTAGEM. AF_12/2015</v>
          </cell>
          <cell r="C2040" t="str">
            <v>KG</v>
          </cell>
          <cell r="D2040">
            <v>5.3</v>
          </cell>
        </row>
        <row r="2041">
          <cell r="A2041">
            <v>92767</v>
          </cell>
          <cell r="B2041" t="str">
            <v>ARMAÇÃO DE LAJE DE UMA ESTRUTURA CONVENCIONAL DE CONCRETO ARMADO EM UM EDIFÍCIO DE MÚLTIPLOS PAVIMENTOS UTILIZANDO AÇO CA-60 DE 4.2 MM - MONTAGEM. AF_12/2015_P</v>
          </cell>
          <cell r="C2041" t="str">
            <v>KG</v>
          </cell>
          <cell r="D2041">
            <v>10.19</v>
          </cell>
        </row>
        <row r="2042">
          <cell r="A2042">
            <v>92768</v>
          </cell>
          <cell r="B2042" t="str">
            <v>ARMAÇÃO DE LAJE DE UMA ESTRUTURA CONVENCIONAL DE CONCRETO ARMADO EM UM EDIFÍCIO DE MÚLTIPLOS PAVIMENTOS UTILIZANDO AÇO CA-60 DE 5.0 MM - MONTAGEM. AF_12/2015_P</v>
          </cell>
          <cell r="C2042" t="str">
            <v>KG</v>
          </cell>
          <cell r="D2042">
            <v>9.0299999999999994</v>
          </cell>
        </row>
        <row r="2043">
          <cell r="A2043">
            <v>92769</v>
          </cell>
          <cell r="B2043" t="str">
            <v>ARMAÇÃO DE LAJE DE UMA ESTRUTURA CONVENCIONAL DE CONCRETO ARMADO EM UM EDIFÍCIO DE MÚLTIPLOS PAVIMENTOS UTILIZANDO AÇO CA-50 DE 6.3 MM - MONTAGEM. AF_12/2015_P</v>
          </cell>
          <cell r="C2043" t="str">
            <v>KG</v>
          </cell>
          <cell r="D2043">
            <v>8.01</v>
          </cell>
        </row>
        <row r="2044">
          <cell r="A2044">
            <v>92770</v>
          </cell>
          <cell r="B2044" t="str">
            <v>ARMAÇÃO DE LAJE DE UMA ESTRUTURA CONVENCIONAL DE CONCRETO ARMADO EM UM EDIFÍCIO DE MÚLTIPLOS PAVIMENTOS UTILIZANDO AÇO CA-50 DE 8.0 MM - MONTAGEM. AF_12/2015_P</v>
          </cell>
          <cell r="C2044" t="str">
            <v>KG</v>
          </cell>
          <cell r="D2044">
            <v>7.74</v>
          </cell>
        </row>
        <row r="2045">
          <cell r="A2045">
            <v>92771</v>
          </cell>
          <cell r="B2045" t="str">
            <v>ARMAÇÃO DE LAJE DE UMA ESTRUTURA CONVENCIONAL DE CONCRETO ARMADO EM UM EDIFÍCIO DE MÚLTIPLOS PAVIMENTOS UTILIZANDO AÇO CA-50 DE 10.0 MM - MONTAGEM. AF_12/2015_P</v>
          </cell>
          <cell r="C2045" t="str">
            <v>KG</v>
          </cell>
          <cell r="D2045">
            <v>6.2</v>
          </cell>
        </row>
        <row r="2046">
          <cell r="A2046">
            <v>92772</v>
          </cell>
          <cell r="B2046" t="str">
            <v>ARMAÇÃO DE LAJE DE UMA ESTRUTURA CONVENCIONAL DE CONCRETO ARMADO EM UM EDIFÍCIO DE MÚLTIPLOS PAVIMENTOS UTILIZANDO AÇO CA-50 DE 12.5 MM - MONTAGEM. AF_12/2015_P</v>
          </cell>
          <cell r="C2046" t="str">
            <v>KG</v>
          </cell>
          <cell r="D2046">
            <v>5.38</v>
          </cell>
        </row>
        <row r="2047">
          <cell r="A2047">
            <v>92773</v>
          </cell>
          <cell r="B2047" t="str">
            <v>ARMAÇÃO DE LAJE DE UMA ESTRUTURA CONVENCIONAL DE CONCRETO ARMADO EM UM EDIFÍCIO DE MÚLTIPLOS PAVIMENTOS UTILIZANDO AÇO CA-50 DE 16.0 MM - MONTAGEM. AF_12/2015_P</v>
          </cell>
          <cell r="C2047" t="str">
            <v>KG</v>
          </cell>
          <cell r="D2047">
            <v>5.0599999999999996</v>
          </cell>
        </row>
        <row r="2048">
          <cell r="A2048">
            <v>92774</v>
          </cell>
          <cell r="B2048" t="str">
            <v>ARMAÇÃO DE LAJE DE UMA ESTRUTURA CONVENCIONAL DE CONCRETO ARMADO EM UM EDIFÍCIO DE MÚLTIPLOS PAVIMENTOS UTILIZANDO AÇO CA-50 DE 20.0 MM - MONTAGEM. AF_12/2015_P</v>
          </cell>
          <cell r="C2048" t="str">
            <v>KG</v>
          </cell>
          <cell r="D2048">
            <v>4.6399999999999997</v>
          </cell>
        </row>
        <row r="2049">
          <cell r="A2049">
            <v>92775</v>
          </cell>
          <cell r="B2049" t="str">
            <v>ARMAÇÃO DE PILAR OU VIGA DE UMA ESTRUTURA CONVENCIONAL DE CONCRETO ARMADO EM UMA EDIFÍCAÇÃO TÉRREA OU SOBRADO UTILIZANDO AÇO CA-60 DE 5.0 MM - MONTAGEM. AF_12/2015</v>
          </cell>
          <cell r="C2049" t="str">
            <v>KG</v>
          </cell>
          <cell r="D2049">
            <v>14.94</v>
          </cell>
        </row>
        <row r="2050">
          <cell r="A2050">
            <v>92776</v>
          </cell>
          <cell r="B2050" t="str">
            <v>ARMAÇÃO DE PILAR OU VIGA DE UMA ESTRUTURA CONVENCIONAL DE CONCRETO ARMADO EM UMA EDIFÍCAÇÃO TÉRREA OU SOBRADO UTILIZANDO AÇO CA-50 DE 6.3 MM - MONTAGEM. AF_12/2015</v>
          </cell>
          <cell r="C2050" t="str">
            <v>KG</v>
          </cell>
          <cell r="D2050">
            <v>13.31</v>
          </cell>
        </row>
        <row r="2051">
          <cell r="A2051">
            <v>92777</v>
          </cell>
          <cell r="B2051" t="str">
            <v>ARMAÇÃO DE PILAR OU VIGA DE UMA ESTRUTURA CONVENCIONAL DE CONCRETO ARMADO EM UMA EDIFÍCAÇÃO TÉRREA OU SOBRADO UTILIZANDO AÇO CA-50 DE 8.0 MM - MONTAGEM. AF_12/2015</v>
          </cell>
          <cell r="C2051" t="str">
            <v>KG</v>
          </cell>
          <cell r="D2051">
            <v>12.28</v>
          </cell>
        </row>
        <row r="2052">
          <cell r="A2052">
            <v>92778</v>
          </cell>
          <cell r="B2052" t="str">
            <v>ARMAÇÃO DE PILAR OU VIGA DE UMA ESTRUTURA CONVENCIONAL DE CONCRETO ARMADO EM UMA EDIFÍCAÇÃO TÉRREA OU SOBRADO UTILIZANDO AÇO CA-50 DE 10.0 MM - MONTAGEM. AF_12/2015</v>
          </cell>
          <cell r="C2052" t="str">
            <v>KG</v>
          </cell>
          <cell r="D2052">
            <v>9.86</v>
          </cell>
        </row>
        <row r="2053">
          <cell r="A2053">
            <v>92779</v>
          </cell>
          <cell r="B2053" t="str">
            <v>ARMAÇÃO DE PILAR OU VIGA DE UMA ESTRUTURA CONVENCIONAL DE CONCRETO ARMADO EM UMA EDIFÍCAÇÃO TÉRREA OU SOBRADO UTILIZANDO AÇO CA-50 DE 12.5 MM - MONTAGEM. AF_12/2015</v>
          </cell>
          <cell r="C2053" t="str">
            <v>KG</v>
          </cell>
          <cell r="D2053">
            <v>7.98</v>
          </cell>
        </row>
        <row r="2054">
          <cell r="A2054">
            <v>92780</v>
          </cell>
          <cell r="B2054" t="str">
            <v>ARMAÇÃO DE PILAR OU VIGA DE UMA ESTRUTURA CONVENCIONAL DE CONCRETO ARMADO EM UMA EDIFÍCAÇÃO TÉRREA OU SOBRADO UTILIZANDO AÇO CA-50 DE 16.0 MM - MONTAGEM. AF_12/2015</v>
          </cell>
          <cell r="C2054" t="str">
            <v>KG</v>
          </cell>
          <cell r="D2054">
            <v>6.02</v>
          </cell>
        </row>
        <row r="2055">
          <cell r="A2055">
            <v>92781</v>
          </cell>
          <cell r="B2055" t="str">
            <v>ARMAÇÃO DE PILAR OU VIGA DE UMA ESTRUTURA CONVENCIONAL DE CONCRETO ARMADO EM UMA EDIFÍCAÇÃO TÉRREA OU SOBRADO UTILIZANDO AÇO CA-50 DE 20.0 MM - MONTAGEM. AF_12/2015</v>
          </cell>
          <cell r="C2055" t="str">
            <v>KG</v>
          </cell>
          <cell r="D2055">
            <v>5.27</v>
          </cell>
        </row>
        <row r="2056">
          <cell r="A2056">
            <v>92782</v>
          </cell>
          <cell r="B2056" t="str">
            <v>ARMAÇÃO DE PILAR OU VIGA DE UMA ESTRUTURA CONVENCIONAL DE CONCRETO ARMADO EM UMA EDIFÍCAÇÃO TÉRREA OU SOBRADO UTILIZANDO AÇO CA-50 DE 25.0 MM - MONTAGEM. AF_12/2015</v>
          </cell>
          <cell r="C2056" t="str">
            <v>KG</v>
          </cell>
          <cell r="D2056">
            <v>5.51</v>
          </cell>
        </row>
        <row r="2057">
          <cell r="A2057">
            <v>92783</v>
          </cell>
          <cell r="B2057" t="str">
            <v>ARMAÇÃO DE LAJE DE UMA ESTRUTURA CONVENCIONAL DE CONCRETO ARMADO EM UMA EDIFÍCAÇÃO TÉRREA OU SOBRADO UTILIZANDO AÇO CA-60 DE 4.2 MM - MONTAGEM. AF_12/2015_P</v>
          </cell>
          <cell r="C2057" t="str">
            <v>KG</v>
          </cell>
          <cell r="D2057">
            <v>12.32</v>
          </cell>
        </row>
        <row r="2058">
          <cell r="A2058">
            <v>92784</v>
          </cell>
          <cell r="B2058" t="str">
            <v>ARMAÇÃO DE LAJE DE UMA ESTRUTURA CONVENCIONAL DE CONCRETO ARMADO EM UMA EDIFÍCAÇÃO TÉRREA OU SOBRADO UTILIZANDO AÇO CA-60 DE 5.0 MM - MONTAGEM. AF_12/2015_P</v>
          </cell>
          <cell r="C2058" t="str">
            <v>KG</v>
          </cell>
          <cell r="D2058">
            <v>10.77</v>
          </cell>
        </row>
        <row r="2059">
          <cell r="A2059">
            <v>92785</v>
          </cell>
          <cell r="B2059" t="str">
            <v>ARMAÇÃO DE LAJE DE UMA ESTRUTURA CONVENCIONAL DE CONCRETO ARMADO EM UMA EDIFÍCAÇÃO TÉRREA OU SOBRADO UTILIZANDO AÇO CA-50 DE 6.3 MM - MONTAGEM. AF_12/2015_P</v>
          </cell>
          <cell r="C2059" t="str">
            <v>KG</v>
          </cell>
          <cell r="D2059">
            <v>9.32</v>
          </cell>
        </row>
        <row r="2060">
          <cell r="A2060">
            <v>92786</v>
          </cell>
          <cell r="B2060" t="str">
            <v>ARMAÇÃO DE LAJE DE UMA ESTRUTURA CONVENCIONAL DE CONCRETO ARMADO EM UMA EDIFÍCAÇÃO TÉRREA OU SOBRADO UTILIZANDO AÇO CA-50 DE 8.0 MM - MONTAGEM. AF_12/2015_P</v>
          </cell>
          <cell r="C2060" t="str">
            <v>KG</v>
          </cell>
          <cell r="D2060">
            <v>8.6999999999999993</v>
          </cell>
        </row>
        <row r="2061">
          <cell r="A2061">
            <v>92787</v>
          </cell>
          <cell r="B2061" t="str">
            <v>ARMAÇÃO DE LAJE DE UMA ESTRUTURA CONVENCIONAL DE CONCRETO ARMADO EM UMA EDIFÍCAÇÃO TÉRREA OU SOBRADO UTILIZANDO AÇO CA-50 DE 10.0 MM - MONTAGEM. AF_12/2015_P</v>
          </cell>
          <cell r="C2061" t="str">
            <v>KG</v>
          </cell>
          <cell r="D2061">
            <v>6.9</v>
          </cell>
        </row>
        <row r="2062">
          <cell r="A2062">
            <v>92788</v>
          </cell>
          <cell r="B2062" t="str">
            <v>ARMAÇÃO DE LAJE DE UMA ESTRUTURA CONVENCIONAL DE CONCRETO ARMADO EM UMA EDIFÍCAÇÃO TÉRREA OU SOBRADO UTILIZANDO AÇO CA-50 DE 12.5 MM - MONTAGEM. AF_12/2015_P</v>
          </cell>
          <cell r="C2062" t="str">
            <v>KG</v>
          </cell>
          <cell r="D2062">
            <v>5.88</v>
          </cell>
        </row>
        <row r="2063">
          <cell r="A2063">
            <v>92789</v>
          </cell>
          <cell r="B2063" t="str">
            <v>ARMAÇÃO DE LAJE DE UMA ESTRUTURA CONVENCIONAL DE CONCRETO ARMADO EM UMA EDIFÍCAÇÃO TÉRREA OU SOBRADO UTILIZANDO AÇO CA-50 DE 16.0 MM - MONTAGEM. AF_12/2015_P</v>
          </cell>
          <cell r="C2063" t="str">
            <v>KG</v>
          </cell>
          <cell r="D2063">
            <v>5.38</v>
          </cell>
        </row>
        <row r="2064">
          <cell r="A2064">
            <v>92790</v>
          </cell>
          <cell r="B2064" t="str">
            <v>ARMAÇÃO DE LAJE DE UMA ESTRUTURA CONVENCIONAL DE CONCRETO ARMADO EM UMA EDIFÍCAÇÃO TÉRREA OU SOBRADO UTILIZANDO AÇO CA-50 DE 20.0 MM - MONTAGEM. AF_12/2015_P</v>
          </cell>
          <cell r="C2064" t="str">
            <v>KG</v>
          </cell>
          <cell r="D2064">
            <v>4.83</v>
          </cell>
        </row>
        <row r="2065">
          <cell r="A2065">
            <v>92791</v>
          </cell>
          <cell r="B2065" t="str">
            <v>CORTE E DOBRA DE AÇO CA-60, DIÂMETRO DE 5.0 MM, UTILIZADO EM ESTRUTURAS DIVERSAS, EXCETO LAJES. AF_12/2015</v>
          </cell>
          <cell r="C2065" t="str">
            <v>KG</v>
          </cell>
          <cell r="D2065">
            <v>8.9499999999999993</v>
          </cell>
        </row>
        <row r="2066">
          <cell r="A2066">
            <v>92792</v>
          </cell>
          <cell r="B2066" t="str">
            <v>CORTE E DOBRA DE AÇO CA-50, DIÂMETRO DE 6.3 MM, UTILIZADO EM ESTRUTURAS DIVERSAS, EXCETO LAJES. AF_12/2015</v>
          </cell>
          <cell r="C2066" t="str">
            <v>KG</v>
          </cell>
          <cell r="D2066">
            <v>8.68</v>
          </cell>
        </row>
        <row r="2067">
          <cell r="A2067">
            <v>92793</v>
          </cell>
          <cell r="B2067" t="str">
            <v>CORTE E DOBRA DE AÇO CA-50, DIÂMETRO DE 8.0 MM, UTILIZADO EM ESTRUTURAS DIVERSAS, EXCETO LAJES. AF_12/2015</v>
          </cell>
          <cell r="C2067" t="str">
            <v>KG</v>
          </cell>
          <cell r="D2067">
            <v>8.76</v>
          </cell>
        </row>
        <row r="2068">
          <cell r="A2068">
            <v>92794</v>
          </cell>
          <cell r="B2068" t="str">
            <v>CORTE E DOBRA DE AÇO CA-50, DIÂMETRO DE 10.0 MM, UTILIZADO EM ESTRUTURAS DIVERSAS, EXCETO LAJES. AF_12/2015</v>
          </cell>
          <cell r="C2068" t="str">
            <v>KG</v>
          </cell>
          <cell r="D2068">
            <v>7.17</v>
          </cell>
        </row>
        <row r="2069">
          <cell r="A2069">
            <v>92795</v>
          </cell>
          <cell r="B2069" t="str">
            <v>CORTE E DOBRA DE AÇO CA-50, DIÂMETRO DE 12.5 MM, UTILIZADO EM ESTRUTURAS DIVERSAS, EXCETO LAJES. AF_12/2015</v>
          </cell>
          <cell r="C2069" t="str">
            <v>KG</v>
          </cell>
          <cell r="D2069">
            <v>5.96</v>
          </cell>
        </row>
        <row r="2070">
          <cell r="A2070">
            <v>92796</v>
          </cell>
          <cell r="B2070" t="str">
            <v>CORTE E DOBRA DE AÇO CA-50, DIÂMETRO DE 16.0 MM, UTILIZADO EM ESTRUTURAS DIVERSAS, EXCETO LAJES. AF_12/2015</v>
          </cell>
          <cell r="C2070" t="str">
            <v>KG</v>
          </cell>
          <cell r="D2070">
            <v>4.58</v>
          </cell>
        </row>
        <row r="2071">
          <cell r="A2071">
            <v>92797</v>
          </cell>
          <cell r="B2071" t="str">
            <v>CORTE E DOBRA DE AÇO CA-50, DIÂMETRO DE 20.0 MM, UTILIZADO EM ESTRUTURAS DIVERSAS, EXCETO LAJES. AF_12/2015</v>
          </cell>
          <cell r="C2071" t="str">
            <v>KG</v>
          </cell>
          <cell r="D2071">
            <v>4.25</v>
          </cell>
        </row>
        <row r="2072">
          <cell r="A2072">
            <v>92798</v>
          </cell>
          <cell r="B2072" t="str">
            <v>CORTE E DOBRA DE AÇO CA-50, DIÂMETRO DE 25.0 MM, UTILIZADO EM ESTRUTURAS DIVERSAS, EXCETO LAJES. AF_12/2015</v>
          </cell>
          <cell r="C2072" t="str">
            <v>KG</v>
          </cell>
          <cell r="D2072">
            <v>4.82</v>
          </cell>
        </row>
        <row r="2073">
          <cell r="A2073">
            <v>92799</v>
          </cell>
          <cell r="B2073" t="str">
            <v>CORTE E DOBRA DE AÇO CA-60, DIÂMETRO DE 4.2 MM, UTILIZADO EM LAJE. AF_12/2015</v>
          </cell>
          <cell r="C2073" t="str">
            <v>KG</v>
          </cell>
          <cell r="D2073">
            <v>7</v>
          </cell>
        </row>
        <row r="2074">
          <cell r="A2074">
            <v>92800</v>
          </cell>
          <cell r="B2074" t="str">
            <v>CORTE E DOBRA DE AÇO CA-60, DIÂMETRO DE 5.0 MM, UTILIZADO EM LAJE. AF_12/2015</v>
          </cell>
          <cell r="C2074" t="str">
            <v>KG</v>
          </cell>
          <cell r="D2074">
            <v>6.41</v>
          </cell>
        </row>
        <row r="2075">
          <cell r="A2075">
            <v>92801</v>
          </cell>
          <cell r="B2075" t="str">
            <v>CORTE E DOBRA DE AÇO CA-50, DIÂMETRO DE 6.3 MM, UTILIZADO EM LAJE. AF_12/2015</v>
          </cell>
          <cell r="C2075" t="str">
            <v>KG</v>
          </cell>
          <cell r="D2075">
            <v>6.01</v>
          </cell>
        </row>
        <row r="2076">
          <cell r="A2076">
            <v>92802</v>
          </cell>
          <cell r="B2076" t="str">
            <v>CORTE E DOBRA DE AÇO CA-50, DIÂMETRO DE 8.0 MM, UTILIZADO EM LAJE. AF_12/2015</v>
          </cell>
          <cell r="C2076" t="str">
            <v>KG</v>
          </cell>
          <cell r="D2076">
            <v>6.24</v>
          </cell>
        </row>
        <row r="2077">
          <cell r="A2077">
            <v>92803</v>
          </cell>
          <cell r="B2077" t="str">
            <v>CORTE E DOBRA DE AÇO CA-50, DIÂMETRO DE 10.0 MM, UTILIZADO EM LAJE. AF_12/2015</v>
          </cell>
          <cell r="C2077" t="str">
            <v>KG</v>
          </cell>
          <cell r="D2077">
            <v>5.0599999999999996</v>
          </cell>
        </row>
        <row r="2078">
          <cell r="A2078">
            <v>92804</v>
          </cell>
          <cell r="B2078" t="str">
            <v>CORTE E DOBRA DE AÇO CA-50, DIÂMETRO DE 12.5 MM, UTILIZADO EM LAJE. AF_12/2015</v>
          </cell>
          <cell r="C2078" t="str">
            <v>KG</v>
          </cell>
          <cell r="D2078">
            <v>4.5199999999999996</v>
          </cell>
        </row>
        <row r="2079">
          <cell r="A2079">
            <v>92805</v>
          </cell>
          <cell r="B2079" t="str">
            <v>CORTE E DOBRA DE AÇO CA-50, DIÂMETRO DE 16.0 MM, UTILIZADO EM LAJE. AF_12/2015</v>
          </cell>
          <cell r="C2079" t="str">
            <v>KG</v>
          </cell>
          <cell r="D2079">
            <v>4.4400000000000004</v>
          </cell>
        </row>
        <row r="2080">
          <cell r="A2080">
            <v>92806</v>
          </cell>
          <cell r="B2080" t="str">
            <v>CORTE E DOBRA DE AÇO CA-50, DIÂMETRO DE 20.0 MM, UTILIZADO EM LAJE. AF_12/2015</v>
          </cell>
          <cell r="C2080" t="str">
            <v>KG</v>
          </cell>
          <cell r="D2080">
            <v>4.18</v>
          </cell>
        </row>
        <row r="2081">
          <cell r="A2081">
            <v>92875</v>
          </cell>
          <cell r="B2081" t="str">
            <v>CORTE E DOBRA DE AÇO CA-25, DIÂMETRO DE 6.3 MM. AF_12/2015</v>
          </cell>
          <cell r="C2081" t="str">
            <v>KG</v>
          </cell>
          <cell r="D2081">
            <v>7.91</v>
          </cell>
        </row>
        <row r="2082">
          <cell r="A2082">
            <v>92876</v>
          </cell>
          <cell r="B2082" t="str">
            <v>CORTE E DOBRA DE AÇO CA-25, DIÂMETRO DE 8.0 MM. AF_12/2015</v>
          </cell>
          <cell r="C2082" t="str">
            <v>KG</v>
          </cell>
          <cell r="D2082">
            <v>7.34</v>
          </cell>
        </row>
        <row r="2083">
          <cell r="A2083">
            <v>92877</v>
          </cell>
          <cell r="B2083" t="str">
            <v>CORTE E DOBRA DE AÇO CA-25, DIÂMETRO DE 10.0 MM. AF_12/2015</v>
          </cell>
          <cell r="C2083" t="str">
            <v>KG</v>
          </cell>
          <cell r="D2083">
            <v>6.31</v>
          </cell>
        </row>
        <row r="2084">
          <cell r="A2084">
            <v>92878</v>
          </cell>
          <cell r="B2084" t="str">
            <v>CORTE E DOBRA DE AÇO CA-25, DIÂMETRO DE 12.5 MM. AF_12/2015</v>
          </cell>
          <cell r="C2084" t="str">
            <v>KG</v>
          </cell>
          <cell r="D2084">
            <v>5.34</v>
          </cell>
        </row>
        <row r="2085">
          <cell r="A2085">
            <v>92879</v>
          </cell>
          <cell r="B2085" t="str">
            <v>CORTE E DOBRA DE AÇO CA-25, DIÂMETRO DE 16.0 MM. AF_12/2015</v>
          </cell>
          <cell r="C2085" t="str">
            <v>KG</v>
          </cell>
          <cell r="D2085">
            <v>3.96</v>
          </cell>
        </row>
        <row r="2086">
          <cell r="A2086">
            <v>92880</v>
          </cell>
          <cell r="B2086" t="str">
            <v>CORTE E DOBRA DE AÇO CA-25, DIÂMETRO DE 20.0 MM. AF_12/2015</v>
          </cell>
          <cell r="C2086" t="str">
            <v>KG</v>
          </cell>
          <cell r="D2086">
            <v>3.9</v>
          </cell>
        </row>
        <row r="2087">
          <cell r="A2087">
            <v>92881</v>
          </cell>
          <cell r="B2087" t="str">
            <v>CORTE E DOBRA DE AÇO CA-25, DIÂMETRO DE 25.0 MM. AF_12/2015</v>
          </cell>
          <cell r="C2087" t="str">
            <v>KG</v>
          </cell>
          <cell r="D2087">
            <v>3.82</v>
          </cell>
        </row>
        <row r="2088">
          <cell r="A2088">
            <v>92882</v>
          </cell>
          <cell r="B2088" t="str">
            <v>ARMAÇÃO UTILIZANDO AÇO CA-25 DE 6.3 MM - MONTAGEM. AF_12/2015</v>
          </cell>
          <cell r="C2088" t="str">
            <v>KG</v>
          </cell>
          <cell r="D2088">
            <v>10.63</v>
          </cell>
        </row>
        <row r="2089">
          <cell r="A2089">
            <v>92883</v>
          </cell>
          <cell r="B2089" t="str">
            <v>ARMAÇÃO UTILIZANDO AÇO CA-25 DE 8.0 MM - MONTAGEM. AF_12/2015</v>
          </cell>
          <cell r="C2089" t="str">
            <v>KG</v>
          </cell>
          <cell r="D2089">
            <v>9.43</v>
          </cell>
        </row>
        <row r="2090">
          <cell r="A2090">
            <v>92884</v>
          </cell>
          <cell r="B2090" t="str">
            <v>ARMAÇÃO UTILIZANDO AÇO CA-25 DE 10.0 MM - MONTAGEM. AF_12/2015</v>
          </cell>
          <cell r="C2090" t="str">
            <v>KG</v>
          </cell>
          <cell r="D2090">
            <v>7.92</v>
          </cell>
        </row>
        <row r="2091">
          <cell r="A2091">
            <v>92885</v>
          </cell>
          <cell r="B2091" t="str">
            <v>ARMAÇÃO UTILIZANDO AÇO CA-25 DE 12.5 MM - MONTAGEM. AF_12/2015</v>
          </cell>
          <cell r="C2091" t="str">
            <v>KG</v>
          </cell>
          <cell r="D2091">
            <v>6.58</v>
          </cell>
        </row>
        <row r="2092">
          <cell r="A2092">
            <v>92886</v>
          </cell>
          <cell r="B2092" t="str">
            <v>ARMAÇÃO UTILIZANDO AÇO CA-25 DE 16.0 MM - MONTAGEM. AF_12/2015</v>
          </cell>
          <cell r="C2092" t="str">
            <v>KG</v>
          </cell>
          <cell r="D2092">
            <v>4.8600000000000003</v>
          </cell>
        </row>
        <row r="2093">
          <cell r="A2093">
            <v>92887</v>
          </cell>
          <cell r="B2093" t="str">
            <v>ARMAÇÃO UTILIZANDO AÇO CA-25 DE 20.0 MM - MONTAGEM. AF_12/2015</v>
          </cell>
          <cell r="C2093" t="str">
            <v>KG</v>
          </cell>
          <cell r="D2093">
            <v>4.57</v>
          </cell>
        </row>
        <row r="2094">
          <cell r="A2094">
            <v>92888</v>
          </cell>
          <cell r="B2094" t="str">
            <v>ARMAÇÃO UTILIZANDO AÇO CA-25 DE 25.0 MM - MONTAGEM. AF_12/2015</v>
          </cell>
          <cell r="C2094" t="str">
            <v>KG</v>
          </cell>
          <cell r="D2094">
            <v>4.3</v>
          </cell>
        </row>
        <row r="2095">
          <cell r="A2095">
            <v>92915</v>
          </cell>
          <cell r="B2095" t="str">
            <v>ARMAÇÃO DE FUNDAÇÕES E ESTRUTURAS DE CONCRETO ARMADO, EXCETO VIGAS, PILARES E LAJES (DE EDIFÍCIOS DE MÚLTIPLOS PAVIMENTOS, EDIFICAÇÃO TÉRREA OU SOBRADO), UTILIZANDO AÇO CA-60 DE 5.0 MM - MONTAGEM. AF_12/2015</v>
          </cell>
          <cell r="C2095" t="str">
            <v>KG</v>
          </cell>
          <cell r="D2095">
            <v>13.68</v>
          </cell>
        </row>
        <row r="2096">
          <cell r="A2096">
            <v>92916</v>
          </cell>
          <cell r="B2096" t="str">
            <v>ARMAÇÃO DE FUNDAÇÕES E ESTRUTURAS DE CONCRETO ARMADO, EXCETO VIGAS, PILARES E LAJES (DE EDIFÍCIOS DE MÚLTIPLOS PAVIMENTOS, EDIFICAÇÃO TÉRREA OU SOBRADO), UTILIZANDO AÇO CA-50 DE 6.3 MM - MONTAGEM. AF_12/2015</v>
          </cell>
          <cell r="C2096" t="str">
            <v>KG</v>
          </cell>
          <cell r="D2096">
            <v>12.35</v>
          </cell>
        </row>
        <row r="2097">
          <cell r="A2097">
            <v>92917</v>
          </cell>
          <cell r="B2097" t="str">
            <v>ARMAÇÃO DE FUNDAÇÕES E ESTRUTURAS DE CONCRETO ARMADO, EXCETO VIGAS, PILARES E LAJES (DE EDIFÍCIOS DE MÚLTIPLOS PAVIMENTOS, EDIFICAÇÃO TÉRREA OU SOBRADO), UTILIZANDO AÇO CA-50 DE 8.0 MM - MONTAGEM. AF_12/2015</v>
          </cell>
          <cell r="C2097" t="str">
            <v>KG</v>
          </cell>
          <cell r="D2097">
            <v>11.56</v>
          </cell>
        </row>
        <row r="2098">
          <cell r="A2098">
            <v>92919</v>
          </cell>
          <cell r="B2098" t="str">
            <v>ARMAÇÃO DE FUNDAÇÕES E ESTRUTURAS DE CONCRETO ARMADO, EXCETO VIGAS, PILARES E LAJES (DE EDIFÍCIOS DE MÚLTIPLOS PAVIMENTOS, EDIFICAÇÃO TÉRREA OU SOBRADO), UTILIZANDO AÇO CA-50 DE 10.0 MM - MONTAGEM. AF_12/2015</v>
          </cell>
          <cell r="C2098" t="str">
            <v>KG</v>
          </cell>
          <cell r="D2098">
            <v>9.33</v>
          </cell>
        </row>
        <row r="2099">
          <cell r="A2099">
            <v>92921</v>
          </cell>
          <cell r="B2099" t="str">
            <v>ARMAÇÃO DE FUNDAÇÕES E ESTRUTURAS DE CONCRETO ARMADO, EXCETO VIGAS, PILARES E LAJES (DE EDIFÍCIOS DE MÚLTIPLOS PAVIMENTOS, EDIFICAÇÃO TÉRREA OU SOBRADO), UTILIZANDO AÇO CA-50 DE 12.5 MM - MONTAGEM. AF_12/2015</v>
          </cell>
          <cell r="C2099" t="str">
            <v>KG</v>
          </cell>
          <cell r="D2099">
            <v>7.59</v>
          </cell>
        </row>
        <row r="2100">
          <cell r="A2100">
            <v>92922</v>
          </cell>
          <cell r="B2100" t="str">
            <v>ARMAÇÃO DE FUNDAÇÕES E ESTRUTURAS DE CONCRETO ARMADO, EXCETO VIGAS, PILARES E LAJES (DE EDIFÍCIOS DE MÚLTIPLOS PAVIMENTOS, EDIFICAÇÃO TÉRREA OU SOBRADO), UTILIZANDO AÇO CA-50 DE 16.0 MM - MONTAGEM. AF_12/2015</v>
          </cell>
          <cell r="C2100" t="str">
            <v>KG</v>
          </cell>
          <cell r="D2100">
            <v>5.75</v>
          </cell>
        </row>
        <row r="2101">
          <cell r="A2101">
            <v>92923</v>
          </cell>
          <cell r="B2101" t="str">
            <v>ARMAÇÃO DE FUNDAÇÕES E ESTRUTURAS DE CONCRETO ARMADO, EXCETO VIGAS, PILARES E LAJES (DE EDIFÍCIOS DE MÚLTIPLOS PAVIMENTOS, EDIFICAÇÃO TÉRREA OU SOBRADO), UTILIZANDO AÇO CA-50 DE 20.0 MM - MONTAGEM. AF_12/2015</v>
          </cell>
          <cell r="C2101" t="str">
            <v>KG</v>
          </cell>
          <cell r="D2101">
            <v>5.0999999999999996</v>
          </cell>
        </row>
        <row r="2102">
          <cell r="A2102">
            <v>92924</v>
          </cell>
          <cell r="B2102" t="str">
            <v>ARMAÇÃO DE FUNDAÇÕES E ESTRUTURAS DE CONCRETO ARMADO, EXCETO VIGAS, PILARES E LAJES (DE EDIFÍCIOS DE MÚLTIPLOS PAVIMENTOS, EDIFICAÇÃO TÉRREA OU SOBRADO), UTILIZANDO AÇO CA-50 DE 25.0 MM - MONTAGEM. AF_12/2015</v>
          </cell>
          <cell r="C2102" t="str">
            <v>KG</v>
          </cell>
          <cell r="D2102">
            <v>5.41</v>
          </cell>
        </row>
        <row r="2103">
          <cell r="A2103">
            <v>5652</v>
          </cell>
          <cell r="B2103" t="str">
            <v>CONCRETO NAO ESTRUTURAL, CONSUMO 150KG/M3, PREPARO COM BETONEIRA, SEM LANCAMENTO</v>
          </cell>
          <cell r="C2103" t="str">
            <v>M3</v>
          </cell>
          <cell r="D2103">
            <v>280.13</v>
          </cell>
        </row>
        <row r="2104">
          <cell r="A2104">
            <v>6042</v>
          </cell>
          <cell r="B2104" t="str">
            <v>CONCRETO NAO ESTRUTURAL, CONSUMO 210KG/M3, PREPARO COM BETONEIRA, SEM LANCAMENTO</v>
          </cell>
          <cell r="C2104" t="str">
            <v>M3</v>
          </cell>
          <cell r="D2104">
            <v>328.79</v>
          </cell>
        </row>
        <row r="2105">
          <cell r="A2105">
            <v>6045</v>
          </cell>
          <cell r="B2105" t="str">
            <v>CONCRETO FCK=15MPA, PREPARO COM BETONEIRA, SEM LANCAMENTO</v>
          </cell>
          <cell r="C2105" t="str">
            <v>M3</v>
          </cell>
          <cell r="D2105">
            <v>389.8</v>
          </cell>
        </row>
        <row r="2106">
          <cell r="A2106">
            <v>40780</v>
          </cell>
          <cell r="B2106" t="str">
            <v>REGULARIZACAO DE SUPERFICIE DE CONC. APARENTE</v>
          </cell>
          <cell r="C2106" t="str">
            <v>M2</v>
          </cell>
          <cell r="D2106">
            <v>10.43</v>
          </cell>
        </row>
        <row r="2107">
          <cell r="A2107" t="str">
            <v>73972/1</v>
          </cell>
          <cell r="B2107" t="str">
            <v>CONCRETO FCK=25MPA, VIRADO EM BETONEIRA, SEM LANCAMENTO</v>
          </cell>
          <cell r="C2107" t="str">
            <v>M3</v>
          </cell>
          <cell r="D2107">
            <v>390.71</v>
          </cell>
        </row>
        <row r="2108">
          <cell r="A2108" t="str">
            <v>73972/2</v>
          </cell>
          <cell r="B2108" t="str">
            <v>CONCRETO FCK=20MPA, VIRADO EM BETONEIRA, SEM LANCAMENTO</v>
          </cell>
          <cell r="C2108" t="str">
            <v>M3</v>
          </cell>
          <cell r="D2108">
            <v>377.61</v>
          </cell>
        </row>
        <row r="2109">
          <cell r="A2109" t="str">
            <v>73983/1</v>
          </cell>
          <cell r="B2109" t="str">
            <v>CONCRETO FCK=15MPA, VIRADO EM BETONEIRA, SEM LANCAMENTO, COM IMPERMEABILIZANTE</v>
          </cell>
          <cell r="C2109" t="str">
            <v>M3</v>
          </cell>
          <cell r="D2109">
            <v>421.96</v>
          </cell>
        </row>
        <row r="2110">
          <cell r="A2110" t="str">
            <v>74004/3</v>
          </cell>
          <cell r="B2110" t="str">
            <v>CONCRETO GROUT, PREPARADO NO LOCAL, LANCADO E ADENSADO</v>
          </cell>
          <cell r="C2110" t="str">
            <v>M3</v>
          </cell>
          <cell r="D2110">
            <v>530.66</v>
          </cell>
        </row>
        <row r="2111">
          <cell r="A2111" t="str">
            <v>74115/1</v>
          </cell>
          <cell r="B2111" t="str">
            <v>EXECUÇÃO DE LASTRO EM CONCRETO (1:2,5:6), PREPARO MANUAL</v>
          </cell>
          <cell r="C2111" t="str">
            <v>M3</v>
          </cell>
          <cell r="D2111">
            <v>424.34</v>
          </cell>
        </row>
        <row r="2112">
          <cell r="A2112" t="str">
            <v>74138/1</v>
          </cell>
          <cell r="B2112" t="str">
            <v>CONCRETO USINADO NÃO BOMBEÁVEL FCK=15MPA, INCLUSIVE LANCAMENTO E ADENSAMENTO</v>
          </cell>
          <cell r="C2112" t="str">
            <v>M3</v>
          </cell>
          <cell r="D2112">
            <v>362.84</v>
          </cell>
        </row>
        <row r="2113">
          <cell r="A2113" t="str">
            <v>74157/4</v>
          </cell>
          <cell r="B2113" t="str">
            <v>LANCAMENTO/APLICACAO MANUAL DE CONCRETO EM FUNDACOES</v>
          </cell>
          <cell r="C2113" t="str">
            <v>M3</v>
          </cell>
          <cell r="D2113">
            <v>116.6</v>
          </cell>
        </row>
        <row r="2114">
          <cell r="A2114">
            <v>89993</v>
          </cell>
          <cell r="B2114" t="str">
            <v>GRAUTEAMENTO VERTICAL EM ALVENARIA ESTRUTURAL. AF_01/2015</v>
          </cell>
          <cell r="C2114" t="str">
            <v>M3</v>
          </cell>
          <cell r="D2114">
            <v>688.02</v>
          </cell>
        </row>
        <row r="2115">
          <cell r="A2115">
            <v>89994</v>
          </cell>
          <cell r="B2115" t="str">
            <v>GRAUTEAMENTO DE CINTA INTERMEDIÁRIA OU DE CONTRAVERGA EM ALVENARIA ESTRUTURAL. AF_01/2015</v>
          </cell>
          <cell r="C2115" t="str">
            <v>M3</v>
          </cell>
          <cell r="D2115">
            <v>571.46</v>
          </cell>
        </row>
        <row r="2116">
          <cell r="A2116">
            <v>89995</v>
          </cell>
          <cell r="B2116" t="str">
            <v>GRAUTEAMENTO DE CINTA SUPERIOR OU DE VERGA EM ALVENARIA ESTRUTURAL. AF_01/2015</v>
          </cell>
          <cell r="C2116" t="str">
            <v>M3</v>
          </cell>
          <cell r="D2116">
            <v>658.2</v>
          </cell>
        </row>
        <row r="2117">
          <cell r="A2117">
            <v>90278</v>
          </cell>
          <cell r="B2117" t="str">
            <v>GRAUTE FGK=15 MPA; TRAÇO 1:0,04:2,0:2,4 (CIMENTO/ CAL/ AREIA GROSSA/ BRITA 0) - PREPARO MECÂNICO COM BETONEIRA 400 L. AF_02/2015</v>
          </cell>
          <cell r="C2117" t="str">
            <v>M3</v>
          </cell>
          <cell r="D2117">
            <v>322.58999999999997</v>
          </cell>
        </row>
        <row r="2118">
          <cell r="A2118">
            <v>90279</v>
          </cell>
          <cell r="B2118" t="str">
            <v>GRAUTE FGK=20 MPA; TRAÇO 1:0,04:1,6:1,9 (CIMENTO/ CAL/ AREIA GROSSA/ BRITA 0) - PREPARO MECÂNICO COM BETONEIRA 400 L. AF_02/2015</v>
          </cell>
          <cell r="C2118" t="str">
            <v>M3</v>
          </cell>
          <cell r="D2118">
            <v>338.93</v>
          </cell>
        </row>
        <row r="2119">
          <cell r="A2119">
            <v>90280</v>
          </cell>
          <cell r="B2119" t="str">
            <v>GRAUTE FGK=25 MPA; TRAÇO 1:0,02:1,2:1,5 (CIMENTO/ CAL/ AREIA GROSSA/ BRITA 0) - PREPARO MECÂNICO COM BETONEIRA 400 L. AF_02/2015</v>
          </cell>
          <cell r="C2119" t="str">
            <v>M3</v>
          </cell>
          <cell r="D2119">
            <v>373.65</v>
          </cell>
        </row>
        <row r="2120">
          <cell r="A2120">
            <v>90281</v>
          </cell>
          <cell r="B2120" t="str">
            <v>GRAUTE FGK=30 MPA; TRAÇO 1:0,02:0,8:1,1 (CIMENTO/ CAL/ AREIA GROSSA/ BRITA 0) - PREPARO MECÂNICO COM BETONEIRA 400 L. AF_02/2015</v>
          </cell>
          <cell r="C2120" t="str">
            <v>M3</v>
          </cell>
          <cell r="D2120">
            <v>420.15</v>
          </cell>
        </row>
        <row r="2121">
          <cell r="A2121">
            <v>90282</v>
          </cell>
          <cell r="B2121" t="str">
            <v>GRAUTE FGK=15 MPA; TRAÇO 1:2,0:2,4 (CIMENTO/ AREIA GROSSA/ BRITA 0/ ADITIVO) - PREPARO MECÂNICO COM BETONEIRA 400 L. AF_02/2015</v>
          </cell>
          <cell r="C2121" t="str">
            <v>M3</v>
          </cell>
          <cell r="D2121">
            <v>325.63</v>
          </cell>
        </row>
        <row r="2122">
          <cell r="A2122">
            <v>90283</v>
          </cell>
          <cell r="B2122" t="str">
            <v>GRAUTE FGK=20 MPA; TRAÇO 1:1,6:1,9 (CIMENTO/ AREIA GROSSA/ BRITA 0/ ADITIVO) - PREPARO MECÂNICO COM BETONEIRA 400 L. AF_02/2015</v>
          </cell>
          <cell r="C2122" t="str">
            <v>M3</v>
          </cell>
          <cell r="D2122">
            <v>343.04</v>
          </cell>
        </row>
        <row r="2123">
          <cell r="A2123">
            <v>90284</v>
          </cell>
          <cell r="B2123" t="str">
            <v>GRAUTE FGK=25 MPA; TRAÇO 1:1,2:1,5 (CIMENTO/ AREIA GROSSA/ BRITA 0/ ADITIVO) - PREPARO MECÂNICO COM BETONEIRA 400 L. AF_02/2015</v>
          </cell>
          <cell r="C2123" t="str">
            <v>M3</v>
          </cell>
          <cell r="D2123">
            <v>378.33</v>
          </cell>
        </row>
        <row r="2124">
          <cell r="A2124">
            <v>90285</v>
          </cell>
          <cell r="B2124" t="str">
            <v>GRAUTE FGK=30 MPA; TRAÇO 1:0,8:1,1 (CIMENTO/ AREIA GROSSA/ BRITA 0/ ADITIVO) - PREPARO MECÂNICO COM BETONEIRA 400 L. AF_02/2015</v>
          </cell>
          <cell r="C2124" t="str">
            <v>M3</v>
          </cell>
          <cell r="D2124">
            <v>427.19</v>
          </cell>
        </row>
        <row r="2125">
          <cell r="A2125">
            <v>90853</v>
          </cell>
          <cell r="B2125" t="str">
            <v>CONCRETAGEM DE LAJES EM EDIFICAÇÕES UNIFAMILIARES FEITAS COM SISTEMA DE FÔRMAS MANUSEÁVEIS COM CONCRETO USINADO BOMBEÁVEL, FCK 20 MPA, LANÇADO COM BOMBA LANÇA - LANÇAMENTO, ADENSAMENTO E ACABAMENTO. AF_06/2015</v>
          </cell>
          <cell r="C2125" t="str">
            <v>M3</v>
          </cell>
          <cell r="D2125">
            <v>408.94</v>
          </cell>
        </row>
        <row r="2126">
          <cell r="A2126">
            <v>90854</v>
          </cell>
          <cell r="B2126" t="str">
            <v>CONCRETAGEM DE PAREDES EM EDIFICAÇÕES UNIFAMILIARES FEITAS COM SISTEMA DE FÔRMAS MANUSEÁVEIS COM CONCRETO USINADO BOMBEÁVEL, FCK 20 MPA, LANÇADO COM BOMBA LANÇA - LANÇAMENTO, ADENSAMENTO E ACABAMENTO. AF_06/2015</v>
          </cell>
          <cell r="C2126" t="str">
            <v>M3</v>
          </cell>
          <cell r="D2126">
            <v>396.18</v>
          </cell>
        </row>
        <row r="2127">
          <cell r="A2127">
            <v>90855</v>
          </cell>
          <cell r="B2127" t="str">
            <v>CONCRETAGEM DE PLATIBANDA EM EDIFICAÇÕES UNIFAMILIARES FEITAS COM SISTEMA DE FÔRMAS MANUSEÁVEIS COM CONCRETO USINADO BOMBEÁVEL, FCK 20 MPA, LANÇADO COM BOMBA LANÇA - LANÇAMENTO, ADENSAMENTO E ACABAMENTO. AF_06/2015</v>
          </cell>
          <cell r="C2127" t="str">
            <v>M3</v>
          </cell>
          <cell r="D2127">
            <v>435.74</v>
          </cell>
        </row>
        <row r="2128">
          <cell r="A2128">
            <v>90856</v>
          </cell>
          <cell r="B2128" t="str">
            <v>CONCRETAGEM DE LAJES EM EDIFICAÇÕES MULTIFAMILIARES FEITAS COM SISTEMA DE FÔRMAS MANUSEÁVEIS COM CONCRETO USINADO BOMBEÁVEL, FCK 20 MPA, LANÇADO COM BOMBA LANÇA - LANÇAMENTO, ADENSAMENTO E ACABAMENTO. AF_06/2015</v>
          </cell>
          <cell r="C2128" t="str">
            <v>M3</v>
          </cell>
          <cell r="D2128">
            <v>412.96</v>
          </cell>
        </row>
        <row r="2129">
          <cell r="A2129">
            <v>90857</v>
          </cell>
          <cell r="B2129" t="str">
            <v>CONCRETAGEM DE PAREDES EM EDIFICAÇÕES MULTIFAMILIARES FEITAS COM SISTEMA DE FÔRMAS MANUSEÁVEIS COM CONCRETO USINADO BOMBEÁVEL, FCK 20 MPA, LANÇADO COM BOMBA LANÇA - LANÇAMENTO, ADENSAMENTO E ACABAMENTO. AF_06/2015</v>
          </cell>
          <cell r="C2129" t="str">
            <v>M3</v>
          </cell>
          <cell r="D2129">
            <v>398.84</v>
          </cell>
        </row>
        <row r="2130">
          <cell r="A2130">
            <v>90858</v>
          </cell>
          <cell r="B2130" t="str">
            <v>CONCRETAGEM DE PLATIBANDA EM EDIFICAÇÕES MULTIFAMILIARES FEITAS COM SISTEMA DE FÔRMAS MANUSEÁVEIS COM CONCRETO USINADO BOMBEÁVEL, FCK 20 MPA, LANÇADO COM BOMBA LANÇA - LANÇAMENTO, ADENSAMENTO E ACABAMENTO. AF_06/2015</v>
          </cell>
          <cell r="C2130" t="str">
            <v>M3</v>
          </cell>
          <cell r="D2130">
            <v>454.18</v>
          </cell>
        </row>
        <row r="2131">
          <cell r="A2131">
            <v>90859</v>
          </cell>
          <cell r="B2131" t="str">
            <v>CONCRETAGEM DE PLATIBANDA EM EDIFICAÇÕES UNIFAMILIARES FEITAS COM SISTEMA DE FÔRMAS MANUSEÁVEIS COM CONCRETO USINADO AUTOADENSÁVEL, FCK 20 MPA, LANÇADO COM BOMBA LANÇA - LANÇAMENTO E ACABAMENTO. AF_06/2015</v>
          </cell>
          <cell r="C2131" t="str">
            <v>M3</v>
          </cell>
          <cell r="D2131">
            <v>388.42</v>
          </cell>
        </row>
        <row r="2132">
          <cell r="A2132">
            <v>90860</v>
          </cell>
          <cell r="B2132" t="str">
            <v>CONCRETAGEM DE PLATIBANDA EM EDIFICAÇÕES MULTIFAMILIARES FEITAS COM SISTEMA DE FÔRMAS MANUSEÁVEIS COM CONCRETO USINADO AUTOADENSÁVEL, FCK 20 MPA, LANÇADO COM BOMBA LANÇA - LANÇAMENTO E ACABAMENTO. AF_06/2015</v>
          </cell>
          <cell r="C2132" t="str">
            <v>M3</v>
          </cell>
          <cell r="D2132">
            <v>393.97</v>
          </cell>
        </row>
        <row r="2133">
          <cell r="A2133">
            <v>90861</v>
          </cell>
          <cell r="B2133" t="str">
            <v>CONCRETAGEM DE EDIFICAÇÕES (PAREDES E LAJES) FEITAS COM SISTEMA DE FÔRMAS MANUSEÁVEIS COM CONCRETO USINADO BOMBEÁVEL, FCK 20 MPA, LANÇADO COM BOMBA LANÇA - LANÇAMENTO, ADENSAMENTO E ACABAMENTO. AF_06/2015</v>
          </cell>
          <cell r="C2133" t="str">
            <v>M3</v>
          </cell>
          <cell r="D2133">
            <v>402.67</v>
          </cell>
        </row>
        <row r="2134">
          <cell r="A2134">
            <v>90862</v>
          </cell>
          <cell r="B2134" t="str">
            <v>CONCRETAGEM DE EDIFICAÇÕES (PAREDES E LAJES) FEITAS COM SISTEMA DE FÔRMAS MANUSEÁVEIS COM CONCRETO USINADO AUTOADENSÁVEL, FCK 20 MPA, LANÇADO COM BOMBA LANÇA - LANÇAMENTO E ACABAMENTO. AF_06/2015</v>
          </cell>
          <cell r="C2134" t="str">
            <v>M3</v>
          </cell>
          <cell r="D2134">
            <v>364.4</v>
          </cell>
        </row>
        <row r="2135">
          <cell r="A2135">
            <v>92718</v>
          </cell>
          <cell r="B2135" t="str">
            <v>CONCRETAGEM DE PILARES, FCK = 25 MPA,  COM USO DE BALDES EM EDIFICAÇÃO COM SEÇÃO MÉDIA DE PILARES MENOR OU IGUAL A 0,25 M² - LANÇAMENTO, ADENSAMENTO E ACABAMENTO. AF_12/2015</v>
          </cell>
          <cell r="C2135" t="str">
            <v>M3</v>
          </cell>
          <cell r="D2135">
            <v>501.44</v>
          </cell>
        </row>
        <row r="2136">
          <cell r="A2136">
            <v>92719</v>
          </cell>
          <cell r="B2136" t="str">
            <v>CONCRETAGEM DE PILARES, FCK = 25 MPA, COM USO DE GRUA EM EDIFICAÇÃO COM SEÇÃO MÉDIA DE PILARES MENOR OU IGUAL A 0,25 M² - LANÇAMENTO, ADENSAMENTO E ACABAMENTO. AF_12/2015</v>
          </cell>
          <cell r="C2136" t="str">
            <v>M3</v>
          </cell>
          <cell r="D2136">
            <v>353.6</v>
          </cell>
        </row>
        <row r="2137">
          <cell r="A2137">
            <v>92720</v>
          </cell>
          <cell r="B2137" t="str">
            <v>CONCRETAGEM DE PILARES, FCK = 25 MPA, COM USO DE BOMBA EM EDIFICAÇÃO COM SEÇÃO MÉDIA DE PILARES MENOR OU IGUAL A 0,25 M² - LANÇAMENTO, ADENSAMENTO E ACABAMENTO. AF_12/2015</v>
          </cell>
          <cell r="C2137" t="str">
            <v>M3</v>
          </cell>
          <cell r="D2137">
            <v>402.05</v>
          </cell>
        </row>
        <row r="2138">
          <cell r="A2138">
            <v>92721</v>
          </cell>
          <cell r="B2138" t="str">
            <v>CONCRETAGEM DE PILARES, FCK = 25 MPA, COM USO DE GRUA EM EDIFICAÇÃO COM SEÇÃO MÉDIA DE PILARES MAIOR QUE 0,25 M² - LANÇAMENTO, ADENSAMENTO E ACABAMENTO. AF_12/2015</v>
          </cell>
          <cell r="C2138" t="str">
            <v>M3</v>
          </cell>
          <cell r="D2138">
            <v>344.56</v>
          </cell>
        </row>
        <row r="2139">
          <cell r="A2139">
            <v>92722</v>
          </cell>
          <cell r="B2139" t="str">
            <v>CONCRETAGEM DE PILARES, FCK = 25 MPA, COM USO DE BOMBA EM EDIFICAÇÃO COM SEÇÃO MÉDIA DE PILARES MAIOR QUE 0,25 M² - LANÇAMENTO, ADENSAMENTO E ACABAMENTO. AF_12/2015</v>
          </cell>
          <cell r="C2139" t="str">
            <v>M3</v>
          </cell>
          <cell r="D2139">
            <v>398.3</v>
          </cell>
        </row>
        <row r="2140">
          <cell r="A2140">
            <v>92723</v>
          </cell>
          <cell r="B2140" t="str">
            <v>CONCRETAGEM DE VIGAS E LAJES, FCK=20 MPA, PARA LAJES PREMOLDADAS COM USO DE BOMBA EM EDIFICAÇÃO COM ÁREA MÉDIA DE LAJES MENOR OU IGUAL A 20 M² - LANÇAMENTO, ADENSAMENTO E ACABAMENTO. AF_12/2015</v>
          </cell>
          <cell r="C2140" t="str">
            <v>M3</v>
          </cell>
          <cell r="D2140">
            <v>387.65</v>
          </cell>
        </row>
        <row r="2141">
          <cell r="A2141">
            <v>92724</v>
          </cell>
          <cell r="B2141" t="str">
            <v>CONCRETAGEM DE VIGAS E LAJES, FCK=20 MPA, PARA LAJES PREMOLDADAS COM USO DE BOMBA EM EDIFICAÇÃO COM ÁREA MÉDIA DE LAJES MAIOR QUE 20 M² - LANÇAMENTO, ADENSAMENTO E ACABAMENTO. AF_12/2015</v>
          </cell>
          <cell r="C2141" t="str">
            <v>M3</v>
          </cell>
          <cell r="D2141">
            <v>384.37</v>
          </cell>
        </row>
        <row r="2142">
          <cell r="A2142">
            <v>92725</v>
          </cell>
          <cell r="B2142" t="str">
            <v>CONCRETAGEM DE VIGAS E LAJES, FCK=20 MPA, PARA LAJES MACIÇAS OU NERVURADAS COM USO DE BOMBA EM EDIFICAÇÃO COM ÁREA MÉDIA DE LAJES MENOR OU IGUAL A 20 M² - LANÇAMENTO, ADENSAMENTO E ACABAMENTO. AF_12/2015</v>
          </cell>
          <cell r="C2142" t="str">
            <v>M3</v>
          </cell>
          <cell r="D2142">
            <v>382.99</v>
          </cell>
        </row>
        <row r="2143">
          <cell r="A2143">
            <v>92726</v>
          </cell>
          <cell r="B2143" t="str">
            <v>CONCRETAGEM DE VIGAS E LAJES, FCK=20 MPA, PARA LAJES MACIÇAS OU NERVURADAS COM USO DE BOMBA EM EDIFICAÇÃO COM ÁREA MÉDIA DE LAJES MAIOR QUE 20 M² - LANÇAMENTO, ADENSAMENTO E ACABAMENTO. AF_12/2015</v>
          </cell>
          <cell r="C2143" t="str">
            <v>M3</v>
          </cell>
          <cell r="D2143">
            <v>380.67</v>
          </cell>
        </row>
        <row r="2144">
          <cell r="A2144">
            <v>92727</v>
          </cell>
          <cell r="B2144" t="str">
            <v>CONCRETAGEM DE VIGAS E LAJES, FCK=20 MPA, PARA LAJES PREMOLDADAS COM JERICAS EM ELEVADOR DE CABO EM EDIFICAÇÃO DE MULTIPAVIMENTOS ATÉ 16 ANDARES, COM ÁREA MÉDIA DE LAJES MENOR OU IGUAL A 20 M² - LANÇAMENTO, ADENSAMENTO E ACABAMENTO. AF_12/2015</v>
          </cell>
          <cell r="C2144" t="str">
            <v>M3</v>
          </cell>
          <cell r="D2144">
            <v>434.25</v>
          </cell>
        </row>
        <row r="2145">
          <cell r="A2145">
            <v>92728</v>
          </cell>
          <cell r="B2145" t="str">
            <v>CONCRETAGEM DE VIGAS E LAJES, FCK=20 MPA, PARA LAJES PREMOLDADAS COM JERICAS EM ELEVADOR DE CABO EM EDIFICAÇÃO DE MULTIPAVIMENTOS ATÉ 16 ANDARES, COM ÁREA MÉDIA DE LAJES MAIOR QUE 20 M² - LANÇAMENTO, ADENSAMENTO E ACABAMENTO. AF_12/2015</v>
          </cell>
          <cell r="C2145" t="str">
            <v>M3</v>
          </cell>
          <cell r="D2145">
            <v>410.84</v>
          </cell>
        </row>
        <row r="2146">
          <cell r="A2146">
            <v>92729</v>
          </cell>
          <cell r="B2146" t="str">
            <v>CONCRETAGEM DE VIGAS E LAJES, FCK=20 MPA, PARA LAJES MACIÇAS OU NERVURADAS COM JERICAS EM ELEVADOR DE CABO EM EDIFICAÇÃO DE MULTIPAVIMENTOS ATÉ 16 ANDARES, COM ÁREA MÉDIA DE LAJES MENOR OU IGUAL A 20 M² - LANÇAMENTO, ADENSAMENTO E ACABAMENTO. AF_12/2015</v>
          </cell>
          <cell r="C2146" t="str">
            <v>M3</v>
          </cell>
          <cell r="D2146">
            <v>400.93</v>
          </cell>
        </row>
        <row r="2147">
          <cell r="A2147">
            <v>92730</v>
          </cell>
          <cell r="B2147" t="str">
            <v>CONCRETAGEM DE VIGAS E LAJES, FCK=20 MPA, PARA LAJES MACIÇAS OU NERVURADAS COM JERICAS EM ELEVADOR DE CABO EM EDIFICAÇÃO DE MULTIPAVIMENTOS ATÉ 16 ANDARES, COM ÁREA MÉDIA DE LAJES MAIOR QUE 20 M² - LANÇAMENTO, ADENSAMENTO E ACABAMENTO. AF_12/2015</v>
          </cell>
          <cell r="C2147" t="str">
            <v>M3</v>
          </cell>
          <cell r="D2147">
            <v>384.41</v>
          </cell>
        </row>
        <row r="2148">
          <cell r="A2148">
            <v>92731</v>
          </cell>
          <cell r="B2148" t="str">
            <v>CONCRETAGEM DE VIGAS E LAJES, FCK=20 MPA, PARA LAJES PREMOLDADAS COM JERICAS EM CREMALHEIRA EM EDIFICAÇÃO DE MULTIPAVIMENTOS ATÉ 16 ANDARES, COM ÁREA MÉDIA DE LAJES MENOR OU IGUAL A 20 M² - LANÇAMENTO, ADENSAMENTO E ACABAMENTO. AF_12/2015</v>
          </cell>
          <cell r="C2148" t="str">
            <v>M3</v>
          </cell>
          <cell r="D2148">
            <v>403.5</v>
          </cell>
        </row>
        <row r="2149">
          <cell r="A2149">
            <v>92732</v>
          </cell>
          <cell r="B2149" t="str">
            <v>CONCRETAGEM DE VIGAS E LAJES, FCK=20 MPA, PARA LAJES PREMOLDADAS COM JERICAS EM CREMALHEIRA EM EDIFICAÇÃO DE MULTIPAVIMENTOS ATÉ 16 ANDARES, COM ÁREA MÉDIA DE LAJES MAIOR QUE 20 M² - LANÇAMENTO, ADENSAMENTO E ACABAMENTO. AF_12/2015</v>
          </cell>
          <cell r="C2149" t="str">
            <v>M3</v>
          </cell>
          <cell r="D2149">
            <v>387.46</v>
          </cell>
        </row>
        <row r="2150">
          <cell r="A2150">
            <v>92733</v>
          </cell>
          <cell r="B2150" t="str">
            <v>CONCRETAGEM DE VIGAS E LAJES, FCK=20 MPA, PARA LAJES MACIÇAS OU NERVURADAS COM JERICAS EM CREMALHEIRA EM EDIFICAÇÃO DE MULTIPAVIMENTOS ATÉ 16 ANDARES, COM ÁREA MÉDIA DE LAJES MENOR OU IGUAL A 20 M² - LANÇAMENTO, ADENSAMENTO E ACABAMENTO. AF_12/2015</v>
          </cell>
          <cell r="C2150" t="str">
            <v>M3</v>
          </cell>
          <cell r="D2150">
            <v>380.63</v>
          </cell>
        </row>
        <row r="2151">
          <cell r="A2151">
            <v>92734</v>
          </cell>
          <cell r="B2151" t="str">
            <v>CONCRETAGEM DE VIGAS E LAJES, FCK=20 MPA, PARA LAJES MACIÇAS OU NERVURADAS COM JERICAS EM CREMALHEIRA EM EDIFICAÇÃO DE MULTIPAVIMENTOS ATÉ 16 ANDARES, COM ÁREA MÉDIA DE LAJES MAIOR QUE 20 M² - LANÇAMENTO, ADENSAMENTO E ACABAMENTO. AF_12/2015</v>
          </cell>
          <cell r="C2151" t="str">
            <v>M3</v>
          </cell>
          <cell r="D2151">
            <v>369.32</v>
          </cell>
        </row>
        <row r="2152">
          <cell r="A2152">
            <v>92735</v>
          </cell>
          <cell r="B2152" t="str">
            <v>CONCRETAGEM DE VIGAS E LAJES, FCK=20 MPA, PARA LAJES PREMOLDADAS COM GRUA DE CAÇAMBA DE 350 L EM EDIFICAÇÃO DE MULTIPAVIMENTOS ATÉ 16 ANDARES, COM ÁREA MÉDIA DE LAJES MENOR OU IGUAL A 20 M² - LANÇAMENTO, ADENSAMENTO E ACABAMENTO. AF_12/2015</v>
          </cell>
          <cell r="C2152" t="str">
            <v>M3</v>
          </cell>
          <cell r="D2152">
            <v>375.87</v>
          </cell>
        </row>
        <row r="2153">
          <cell r="A2153">
            <v>92736</v>
          </cell>
          <cell r="B2153" t="str">
            <v>CONCRETAGEM DE VIGAS E LAJES, FCK=20 MPA, PARA LAJES PREMOLDADAS COM GRUA DE CAÇAMBA DE 350 L EM EDIFICAÇÃO DE MULTIPAVIMENTOS ATÉ 16 ANDARES, COM ÁREA MÉDIA DE LAJES MAIOR QUE 20 M² - LANÇAMENTO, ADENSAMENTO E ACABAMENTO. AF_12/2015</v>
          </cell>
          <cell r="C2153" t="str">
            <v>M3</v>
          </cell>
          <cell r="D2153">
            <v>363.64</v>
          </cell>
        </row>
        <row r="2154">
          <cell r="A2154">
            <v>92739</v>
          </cell>
          <cell r="B2154" t="str">
            <v>CONCRETAGEM DE VIGAS E LAJES, FCK=20 MPA, PARA LAJES MACIÇAS OU NERVURADAS COM GRUA DE CAÇAMBA DE 500 L EM EDIFICAÇÃO DE MULTIPAVIMENTOS ATÉ 16 ANDARES, COM ÁREA MÉDIA DE LAJES MENOR OU IGUAL A 20 M² - LANÇAMENTO, ADENSAMENTO E ACABAMENTO. AF_12/2015</v>
          </cell>
          <cell r="C2154" t="str">
            <v>M3</v>
          </cell>
          <cell r="D2154">
            <v>345.89</v>
          </cell>
        </row>
        <row r="2155">
          <cell r="A2155">
            <v>92740</v>
          </cell>
          <cell r="B2155" t="str">
            <v>CONCRETAGEM DE VIGAS E LAJES, FCK=20 MPA, PARA LAJES MACIÇAS OU NERVURADAS COM GRUA DE CAÇAMBA DE 500 L EM EDIFICAÇÃO DE MULTIPAVIMENTOS ATÉ 16 ANDARES, COM ÁREA MÉDIA DE LAJES MAIOR QUE 20 M² - LANÇAMENTO, ADENSAMENTO E ACABAMENTO. AF_12/2015</v>
          </cell>
          <cell r="C2155" t="str">
            <v>M3</v>
          </cell>
          <cell r="D2155">
            <v>339.83</v>
          </cell>
        </row>
        <row r="2156">
          <cell r="A2156">
            <v>92741</v>
          </cell>
          <cell r="B2156" t="str">
            <v>CONCRETAGEM DE VIGAS E LAJES, FCK=20 MPA, PARA QUALQUER TIPO DE LAJE COM BALDES EM EDIFICAÇÃO TÉRREA, COM ÁREA MÉDIA DE LAJES MENOR OU IGUAL A 20 M² - LANÇAMENTO, ADENSAMENTO E ACABAMENTO. AF_12/2015</v>
          </cell>
          <cell r="C2156" t="str">
            <v>M3</v>
          </cell>
          <cell r="D2156">
            <v>562.75</v>
          </cell>
        </row>
        <row r="2157">
          <cell r="A2157">
            <v>92742</v>
          </cell>
          <cell r="B2157" t="str">
            <v>CONCRETAGEM DE VIGAS E LAJES, FCK=20 MPA, PARA QUALQUER TIPO DE LAJE COM BALDES EM EDIFICAÇÃO DE MULTIPAVIMENTOS ATÉ 04 ANDARES, COM ÁREA MÉDIA DE LAJES MENOR OU IGUAL A 20 M² - LANÇAMENTO, ADENSAMENTO E ACABAMENTO. AF_12/2015</v>
          </cell>
          <cell r="C2157" t="str">
            <v>M3</v>
          </cell>
          <cell r="D2157">
            <v>797.14</v>
          </cell>
        </row>
        <row r="2158">
          <cell r="A2158">
            <v>92873</v>
          </cell>
          <cell r="B2158" t="str">
            <v>LANÇAMENTO COM USO DE BALDES, ADENSAMENTO E ACABAMENTO DE CONCRETO EM ESTRUTURAS. AF_12/2015</v>
          </cell>
          <cell r="C2158" t="str">
            <v>M3</v>
          </cell>
          <cell r="D2158">
            <v>182.81</v>
          </cell>
        </row>
        <row r="2159">
          <cell r="A2159">
            <v>92874</v>
          </cell>
          <cell r="B2159" t="str">
            <v>LANÇAMENTO COM USO DE BOMBA, ADENSAMENTO E ACABAMENTO DE CONCRETO EM ESTRUTURAS. AF_12/2015</v>
          </cell>
          <cell r="C2159" t="str">
            <v>M3</v>
          </cell>
          <cell r="D2159">
            <v>30.21</v>
          </cell>
        </row>
        <row r="2160">
          <cell r="A2160" t="str">
            <v>74141/1</v>
          </cell>
          <cell r="B2160" t="str">
            <v>LAJE PRE-MOLD BETA 11 P/1KN/M2 VAOS 4,40M/INCL VIGOTAS TIJOLOS ARMADURA NEGATIVA CAPEAMENTO 3CM CONCRETO 20MPA ESCORAMENTO MATERIAL E MAO  DE OBRA.</v>
          </cell>
          <cell r="C2160" t="str">
            <v>M2</v>
          </cell>
          <cell r="D2160">
            <v>87.2</v>
          </cell>
        </row>
        <row r="2161">
          <cell r="A2161" t="str">
            <v>74141/2</v>
          </cell>
          <cell r="B2161" t="str">
            <v>LAJE PRE-MOLD BETA 12 P/3,5KN/M2 VAO 4,1M INCL VIGOTAS TIJOLOS ARMADU-RA NEGATIVA CAPEAMENTO 3CM CONCRETO 15MPA ESCORAMENTO MATERIAIS E MAO DE OBRA.</v>
          </cell>
          <cell r="C2161" t="str">
            <v>M2</v>
          </cell>
          <cell r="D2161">
            <v>97.91</v>
          </cell>
        </row>
        <row r="2162">
          <cell r="A2162" t="str">
            <v>74141/3</v>
          </cell>
          <cell r="B2162" t="str">
            <v>LAJE PRE-MOLD BETA 16 P/3,5KN/M2 VAO 5,2M INCL VIGOTAS TIJOLOS ARMADU-RA NEGATIVA CAPEAMENTO 3CM CONCRETO 15MPA ESCORAMENTO MATERIAL E MAO  DE OBRA.</v>
          </cell>
          <cell r="C2162" t="str">
            <v>M2</v>
          </cell>
          <cell r="D2162">
            <v>115.97</v>
          </cell>
        </row>
        <row r="2163">
          <cell r="A2163" t="str">
            <v>74141/4</v>
          </cell>
          <cell r="B2163" t="str">
            <v>LAJE PRE-MOLD BETA 20 P/3,5KN/M2 VAO 6,2M INCL VIGOTAS TIJOLOS ARMADU-RA NEGATIVA CAPEAMENTO 3CM CONCRETO 15MPA ESCORAMENTO MATERIAL E MAO  DE OBRA.</v>
          </cell>
          <cell r="C2163" t="str">
            <v>M2</v>
          </cell>
          <cell r="D2163">
            <v>132.55000000000001</v>
          </cell>
        </row>
        <row r="2164">
          <cell r="A2164" t="str">
            <v>74202/1</v>
          </cell>
          <cell r="B2164" t="str">
            <v>LAJE PRE-MOLDADA P/FORRO, SOBRECARGA 100KG/M2, VAOS ATE 3,50M/E=8CM, C/LAJOTAS E CAP.C/CONC FCK=20MPA, 3CM, INTER-EIXO 38CM, C/ESCORAMENTO (REAPR.3X) E FERRAGEM NEGATIVA</v>
          </cell>
          <cell r="C2164" t="str">
            <v>M2</v>
          </cell>
          <cell r="D2164">
            <v>74.62</v>
          </cell>
        </row>
        <row r="2165">
          <cell r="A2165" t="str">
            <v>74202/2</v>
          </cell>
          <cell r="B2165" t="str">
            <v>LAJE PRE-MOLDADA P/PISO, SOBRECARGA 200KG/M2, VAOS ATE 3,50M/E=8CM, C/LAJOTAS E CAP.C/CONC FCK=20MPA, 4CM, INTER-EIXO 38CM, C/ESCORAMENTO (REAPR.3X) E FERRAGEM NEGATIVA</v>
          </cell>
          <cell r="C2165" t="str">
            <v>M2</v>
          </cell>
          <cell r="D2165">
            <v>82.53</v>
          </cell>
        </row>
        <row r="2166">
          <cell r="A2166">
            <v>6122</v>
          </cell>
          <cell r="B2166" t="str">
            <v>EMBASAMENTO C/PEDRA ARGAMASSADA UTILIZANDO ARG.CIM/AREIA 1:4</v>
          </cell>
          <cell r="C2166" t="str">
            <v>M3</v>
          </cell>
          <cell r="D2166">
            <v>424.95</v>
          </cell>
        </row>
        <row r="2167">
          <cell r="A2167" t="str">
            <v>73817/1</v>
          </cell>
          <cell r="B2167" t="str">
            <v>EMBASAMENTO DE MATERIAL GRANULAR - PO DE PEDRA</v>
          </cell>
          <cell r="C2167" t="str">
            <v>M3</v>
          </cell>
          <cell r="D2167">
            <v>102.55</v>
          </cell>
        </row>
        <row r="2168">
          <cell r="A2168" t="str">
            <v>73817/2</v>
          </cell>
          <cell r="B2168" t="str">
            <v>EMBASAMENTO DE MATERIAL GRANULAR - RACHAO</v>
          </cell>
          <cell r="C2168" t="str">
            <v>M3</v>
          </cell>
          <cell r="D2168">
            <v>135.11000000000001</v>
          </cell>
        </row>
        <row r="2169">
          <cell r="A2169" t="str">
            <v>74078/1</v>
          </cell>
          <cell r="B2169" t="str">
            <v>AGULHAMENTO FUNDO DE VALAS C/MACO 30KG PEDRA-DE-MAO H=10CM</v>
          </cell>
          <cell r="C2169" t="str">
            <v>M2</v>
          </cell>
          <cell r="D2169">
            <v>34.07</v>
          </cell>
        </row>
        <row r="2170">
          <cell r="A2170" t="str">
            <v>74078/2</v>
          </cell>
          <cell r="B2170" t="str">
            <v>AGULHAMENTO FUNDO DE VALAS C/MACO 30KG PEDRA-DE-MAO H=5CM</v>
          </cell>
          <cell r="C2170" t="str">
            <v>M2</v>
          </cell>
          <cell r="D2170">
            <v>17.03</v>
          </cell>
        </row>
        <row r="2171">
          <cell r="A2171">
            <v>83518</v>
          </cell>
          <cell r="B2171" t="str">
            <v>ALVENARIA EMBASAMENTO E=20 CM BLOCO CONCRETO</v>
          </cell>
          <cell r="C2171" t="str">
            <v>M3</v>
          </cell>
          <cell r="D2171">
            <v>312.64</v>
          </cell>
        </row>
        <row r="2172">
          <cell r="A2172">
            <v>83519</v>
          </cell>
          <cell r="B2172" t="str">
            <v>ALVENARIA EMBASAMENTO TIJOLO CERAMICO FURADO 10X20X20 CM</v>
          </cell>
          <cell r="C2172" t="str">
            <v>M3</v>
          </cell>
          <cell r="D2172">
            <v>466.01</v>
          </cell>
        </row>
        <row r="2173">
          <cell r="A2173">
            <v>68328</v>
          </cell>
          <cell r="B2173" t="str">
            <v>JUNTA DE DILATACAO COM ISOPOR 10 MM</v>
          </cell>
          <cell r="C2173" t="str">
            <v>M2</v>
          </cell>
          <cell r="D2173">
            <v>14.34</v>
          </cell>
        </row>
        <row r="2174">
          <cell r="A2174" t="str">
            <v>73898/1</v>
          </cell>
          <cell r="B2174" t="str">
            <v>JUNTA DE DILATACAO ELASTICA (PVC) O-220/6 PRESSAO ATE 30 MCA</v>
          </cell>
          <cell r="C2174" t="str">
            <v>M</v>
          </cell>
          <cell r="D2174">
            <v>150.47999999999999</v>
          </cell>
        </row>
        <row r="2175">
          <cell r="A2175" t="str">
            <v>74121/1</v>
          </cell>
          <cell r="B2175" t="str">
            <v>JUNTA DE DILATACAO PARA IMPERMEABILIZACAO, COM SELANTE ELASTICO MONOCOMPONENTE A BASE DE POLIURETANO, DIMENSOES 1X1CM.</v>
          </cell>
          <cell r="C2175" t="str">
            <v>M</v>
          </cell>
          <cell r="D2175">
            <v>19.09</v>
          </cell>
        </row>
        <row r="2176">
          <cell r="A2176">
            <v>79471</v>
          </cell>
          <cell r="B2176" t="str">
            <v>PINTURA ADESIVA P/ CONCRETO, A BASE DE RESINA EPOXI ( SIKADUR 32 )</v>
          </cell>
          <cell r="C2176" t="str">
            <v>KG</v>
          </cell>
          <cell r="D2176">
            <v>53.82</v>
          </cell>
        </row>
        <row r="2177">
          <cell r="A2177">
            <v>83499</v>
          </cell>
          <cell r="B2177" t="str">
            <v>JUNTA DE DILATACAO E VEDACAO TIPO JEENE, INCLUSO CORTE E REMOCAO DO PAVIMENTO</v>
          </cell>
          <cell r="C2177" t="str">
            <v>M</v>
          </cell>
          <cell r="D2177">
            <v>499.69</v>
          </cell>
        </row>
        <row r="2178">
          <cell r="A2178">
            <v>93182</v>
          </cell>
          <cell r="B2178" t="str">
            <v>VERGA PRÉ-MOLDADA PARA JANELAS COM ATÉ 1,5 M DE VÃO. AF_03/2016</v>
          </cell>
          <cell r="C2178" t="str">
            <v>M</v>
          </cell>
          <cell r="D2178">
            <v>26.85</v>
          </cell>
        </row>
        <row r="2179">
          <cell r="A2179">
            <v>93183</v>
          </cell>
          <cell r="B2179" t="str">
            <v>VERGA PRÉ-MOLDADA PARA JANELAS COM MAIS DE 1,5 M DE VÃO. AF_03/2016</v>
          </cell>
          <cell r="C2179" t="str">
            <v>M</v>
          </cell>
          <cell r="D2179">
            <v>34.25</v>
          </cell>
        </row>
        <row r="2180">
          <cell r="A2180">
            <v>93184</v>
          </cell>
          <cell r="B2180" t="str">
            <v>VERGA PRÉ-MOLDADA PARA PORTAS COM ATÉ 1,5 M DE VÃO. AF_03/2016</v>
          </cell>
          <cell r="C2180" t="str">
            <v>M</v>
          </cell>
          <cell r="D2180">
            <v>20.37</v>
          </cell>
        </row>
        <row r="2181">
          <cell r="A2181">
            <v>93185</v>
          </cell>
          <cell r="B2181" t="str">
            <v>VERGA PRÉ-MOLDADA PARA PORTAS COM MAIS DE 1,5 M DE VÃO. AF_03/2016</v>
          </cell>
          <cell r="C2181" t="str">
            <v>M</v>
          </cell>
          <cell r="D2181">
            <v>33.700000000000003</v>
          </cell>
        </row>
        <row r="2182">
          <cell r="A2182">
            <v>93186</v>
          </cell>
          <cell r="B2182" t="str">
            <v>VERGA MOLDADA IN LOCO EM CONCRETO PARA JANELAS COM ATÉ 1,5 M DE VÃO. AF_03/2016</v>
          </cell>
          <cell r="C2182" t="str">
            <v>M</v>
          </cell>
          <cell r="D2182">
            <v>48.52</v>
          </cell>
        </row>
        <row r="2183">
          <cell r="A2183">
            <v>93187</v>
          </cell>
          <cell r="B2183" t="str">
            <v>VERGA MOLDADA IN LOCO EM CONCRETO PARA JANELAS COM MAIS DE 1,5 M DE VÃO. AF_03/2016</v>
          </cell>
          <cell r="C2183" t="str">
            <v>M</v>
          </cell>
          <cell r="D2183">
            <v>54.96</v>
          </cell>
        </row>
        <row r="2184">
          <cell r="A2184">
            <v>93188</v>
          </cell>
          <cell r="B2184" t="str">
            <v>VERGA MOLDADA IN LOCO EM CONCRETO PARA PORTAS COM ATÉ 1,5 M DE VÃO. AF_03/2016</v>
          </cell>
          <cell r="C2184" t="str">
            <v>M</v>
          </cell>
          <cell r="D2184">
            <v>49.51</v>
          </cell>
        </row>
        <row r="2185">
          <cell r="A2185">
            <v>93189</v>
          </cell>
          <cell r="B2185" t="str">
            <v>VERGA MOLDADA IN LOCO EM CONCRETO PARA PORTAS COM MAIS DE 1,5 M DE VÃO. AF_03/2016</v>
          </cell>
          <cell r="C2185" t="str">
            <v>M</v>
          </cell>
          <cell r="D2185">
            <v>56.04</v>
          </cell>
        </row>
        <row r="2186">
          <cell r="A2186">
            <v>93190</v>
          </cell>
          <cell r="B2186" t="str">
            <v>VERGA MOLDADA IN LOCO COM UTILIZAÇÃO DE BLOCOS CANALETA PARA JANELAS COM ATÉ 1,5 M DE VÃO. AF_03/2016</v>
          </cell>
          <cell r="C2186" t="str">
            <v>M</v>
          </cell>
          <cell r="D2186">
            <v>31.17</v>
          </cell>
        </row>
        <row r="2187">
          <cell r="A2187">
            <v>93191</v>
          </cell>
          <cell r="B2187" t="str">
            <v>VERGA MOLDADA IN LOCO COM UTILIZAÇÃO DE BLOCOS CANALETA PARA JANELAS COM MAIS DE 1,5 M DE VÃO. AF_03/2016</v>
          </cell>
          <cell r="C2187" t="str">
            <v>M</v>
          </cell>
          <cell r="D2187">
            <v>32.24</v>
          </cell>
        </row>
        <row r="2188">
          <cell r="A2188">
            <v>93192</v>
          </cell>
          <cell r="B2188" t="str">
            <v>VERGA MOLDADA IN LOCO COM UTILIZAÇÃO DE BLOCOS CANALETA PARA PORTAS COM ATÉ 1,5 M DE VÃO. AF_03/2016</v>
          </cell>
          <cell r="C2188" t="str">
            <v>M</v>
          </cell>
          <cell r="D2188">
            <v>37.54</v>
          </cell>
        </row>
        <row r="2189">
          <cell r="A2189">
            <v>93193</v>
          </cell>
          <cell r="B2189" t="str">
            <v>VERGA MOLDADA IN LOCO COM UTILIZAÇÃO DE BLOCOS CANALETA PARA PORTAS COM MAIS DE 1,5 M DE VÃO. AF_03/2016</v>
          </cell>
          <cell r="C2189" t="str">
            <v>M</v>
          </cell>
          <cell r="D2189">
            <v>33.380000000000003</v>
          </cell>
        </row>
        <row r="2190">
          <cell r="A2190">
            <v>93194</v>
          </cell>
          <cell r="B2190" t="str">
            <v>CONTRAVERGA PRÉ-MOLDADA PARA VÃOS DE ATÉ 1,5 M DE COMPRIMENTO. AF_03/2016</v>
          </cell>
          <cell r="C2190" t="str">
            <v>M</v>
          </cell>
          <cell r="D2190">
            <v>26.47</v>
          </cell>
        </row>
        <row r="2191">
          <cell r="A2191">
            <v>93195</v>
          </cell>
          <cell r="B2191" t="str">
            <v>CONTRAVERGA PRÉ-MOLDADA PARA VÃOS DE MAIS DE 1,5 M DE COMPRIMENTO. AF_03/2016</v>
          </cell>
          <cell r="C2191" t="str">
            <v>M</v>
          </cell>
          <cell r="D2191">
            <v>31.33</v>
          </cell>
        </row>
        <row r="2192">
          <cell r="A2192">
            <v>93196</v>
          </cell>
          <cell r="B2192" t="str">
            <v>CONTRAVERGA MOLDADA IN LOCO EM CONCRETO PARA VÃOS DE ATÉ 1,5 M DE COMPRIMENTO. AF_03/2016</v>
          </cell>
          <cell r="C2192" t="str">
            <v>M</v>
          </cell>
          <cell r="D2192">
            <v>45.45</v>
          </cell>
        </row>
        <row r="2193">
          <cell r="A2193">
            <v>93197</v>
          </cell>
          <cell r="B2193" t="str">
            <v>CONTRAVERGA MOLDADA IN LOCO EM CONCRETO PARA VÃOS DE MAIS DE 1,5 M DE COMPRIMENTO. AF_03/2016</v>
          </cell>
          <cell r="C2193" t="str">
            <v>M</v>
          </cell>
          <cell r="D2193">
            <v>50.37</v>
          </cell>
        </row>
        <row r="2194">
          <cell r="A2194">
            <v>93198</v>
          </cell>
          <cell r="B2194" t="str">
            <v>CONTRAVERGA MOLDADA IN LOCO COM UTILIZAÇÃO DE BLOCOS CANALETA PARA VÃOS DE ATÉ 1,5 M DE COMPRIMENTO. AF_03/2016</v>
          </cell>
          <cell r="C2194" t="str">
            <v>M</v>
          </cell>
          <cell r="D2194">
            <v>26.76</v>
          </cell>
        </row>
        <row r="2195">
          <cell r="A2195">
            <v>93199</v>
          </cell>
          <cell r="B2195" t="str">
            <v>CONTRAVERGA MOLDADA IN LOCO COM UTILIZAÇÃO DE BLOCOS CANALETA PARA VÃOS DE MAIS DE 1,5 M DE COMPRIMENTO. AF_03/2016</v>
          </cell>
          <cell r="C2195" t="str">
            <v>M</v>
          </cell>
          <cell r="D2195">
            <v>26.27</v>
          </cell>
        </row>
        <row r="2196">
          <cell r="A2196">
            <v>93200</v>
          </cell>
          <cell r="B2196" t="str">
            <v>FIXAÇÃO (ENCUNHAMENTO) DE ALVENARIA DE VEDAÇÃO COM ARGAMASSA APLICADA COM BISNAGA. AF_03/2016</v>
          </cell>
          <cell r="C2196" t="str">
            <v>M</v>
          </cell>
          <cell r="D2196">
            <v>2.4</v>
          </cell>
        </row>
        <row r="2197">
          <cell r="A2197">
            <v>93201</v>
          </cell>
          <cell r="B2197" t="str">
            <v>FIXAÇÃO (ENCUNHAMENTO) DE ALVENARIA DE VEDAÇÃO COM ARGAMASSA APLICADA COM COLHER. AF_03/2016</v>
          </cell>
          <cell r="C2197" t="str">
            <v>M</v>
          </cell>
          <cell r="D2197">
            <v>5.13</v>
          </cell>
        </row>
        <row r="2198">
          <cell r="A2198">
            <v>93202</v>
          </cell>
          <cell r="B2198" t="str">
            <v>FIXAÇÃO (ENCUNHAMENTO) DE ALVENARIA DE VEDAÇÃO COM TIJOLO MACIÇO. AF_03/2016</v>
          </cell>
          <cell r="C2198" t="str">
            <v>M</v>
          </cell>
          <cell r="D2198">
            <v>18.34</v>
          </cell>
        </row>
        <row r="2199">
          <cell r="A2199">
            <v>93204</v>
          </cell>
          <cell r="B2199" t="str">
            <v>CINTA DE AMARRAÇÃO DE ALVENARIA MOLDADA IN LOCO EM CONCRETO. AF_03/2016</v>
          </cell>
          <cell r="C2199" t="str">
            <v>M</v>
          </cell>
          <cell r="D2199">
            <v>37.19</v>
          </cell>
        </row>
        <row r="2200">
          <cell r="A2200">
            <v>93205</v>
          </cell>
          <cell r="B2200" t="str">
            <v>CINTA DE AMARRAÇÃO DE ALVENARIA MOLDADA IN LOCO COM UTILIZAÇÃO DE BLOCOS CANALETA. AF_03/2016</v>
          </cell>
          <cell r="C2200" t="str">
            <v>M</v>
          </cell>
          <cell r="D2200">
            <v>25.1</v>
          </cell>
        </row>
        <row r="2201">
          <cell r="A2201">
            <v>71623</v>
          </cell>
          <cell r="B2201" t="str">
            <v>CHAPIM DE CONCRETO APARENTE COM ACABAMENTO DESEMPENADO, FORMA DE COMPENSADO PLASTIFICADO (MADEIRIT) DE 14 X 10 CM, FUNDIDO NO LOCAL.</v>
          </cell>
          <cell r="C2201" t="str">
            <v>M</v>
          </cell>
          <cell r="D2201">
            <v>29.55</v>
          </cell>
        </row>
        <row r="2202">
          <cell r="A2202" t="str">
            <v>74144/2</v>
          </cell>
          <cell r="B2202" t="str">
            <v>SUPORTE APOIO CAIXA D AGUA BARROTES MADEIRA DE 1</v>
          </cell>
          <cell r="C2202" t="str">
            <v>UN</v>
          </cell>
          <cell r="D2202">
            <v>26.95</v>
          </cell>
        </row>
        <row r="2203">
          <cell r="A2203">
            <v>83513</v>
          </cell>
          <cell r="B2203" t="str">
            <v>FORNECIMENTO DE PERFIL SIMPLES "I" OU "H" ATE 8" INCLUSIVE PERDAS</v>
          </cell>
          <cell r="C2203" t="str">
            <v>KG</v>
          </cell>
          <cell r="D2203">
            <v>4.96</v>
          </cell>
        </row>
        <row r="2204">
          <cell r="A2204">
            <v>83514</v>
          </cell>
          <cell r="B2204" t="str">
            <v>FORNECIMENTO DE PERFIL SIMPLES "I" OU "H" 8 A 12" INCLUSIVE PERDAS</v>
          </cell>
          <cell r="C2204" t="str">
            <v>KG</v>
          </cell>
          <cell r="D2204">
            <v>3.93</v>
          </cell>
        </row>
        <row r="2205">
          <cell r="A2205">
            <v>84153</v>
          </cell>
          <cell r="B2205" t="str">
            <v>APARELHO DE APOIO NEOPRENE NAO FRETADO (1,4KG/DM3)</v>
          </cell>
          <cell r="C2205" t="str">
            <v>KG</v>
          </cell>
          <cell r="D2205">
            <v>47.2</v>
          </cell>
        </row>
        <row r="2206">
          <cell r="A2206">
            <v>84154</v>
          </cell>
          <cell r="B2206" t="str">
            <v>APARELHO APOIO NEOPRENE FRETADO</v>
          </cell>
          <cell r="C2206" t="str">
            <v>DM3</v>
          </cell>
          <cell r="D2206">
            <v>145.54</v>
          </cell>
        </row>
        <row r="2207">
          <cell r="A2207">
            <v>85233</v>
          </cell>
          <cell r="B2207" t="str">
            <v>ESCADA EM CONCRETO ARMADO, FCK = 15 MPA, MOLDADA IN LOCO</v>
          </cell>
          <cell r="C2207" t="str">
            <v>M3</v>
          </cell>
          <cell r="D2207">
            <v>2431.0700000000002</v>
          </cell>
        </row>
        <row r="2208">
          <cell r="A2208">
            <v>5968</v>
          </cell>
          <cell r="B2208" t="str">
            <v>IMPERMEABILIZACAO DE SUPERFICIE COM ARGAMASSA DE CIMENTO E AREIA (MEDIA), TRACO 1:3, COM ADITIVO IMPERMEABILIZANTE, E=2CM.</v>
          </cell>
          <cell r="C2208" t="str">
            <v>M2</v>
          </cell>
          <cell r="D2208">
            <v>40.450000000000003</v>
          </cell>
        </row>
        <row r="2209">
          <cell r="A2209">
            <v>6130</v>
          </cell>
          <cell r="B2209" t="str">
            <v>IMPERMEABILIZACAO DE SUPERFICIE COM ARGAMASSA DE CIMENTO E AREIA (GROSSA), TRACO 1:4, COM ADITIVO IMPERMEABILIZANTE, E=2,5CM</v>
          </cell>
          <cell r="C2209" t="str">
            <v>M2</v>
          </cell>
          <cell r="D2209">
            <v>22.49</v>
          </cell>
        </row>
        <row r="2210">
          <cell r="A2210" t="str">
            <v>74000/1</v>
          </cell>
          <cell r="B2210" t="str">
            <v>IMPERMEABILIZACAO DE SUPERFICIE COM ARMAGASSA DE CIMENTO E AREIA (GROSSA), TRACO 1:3, COM ADITIVO IMPERMEABILIZANTE, E=2,5CM.</v>
          </cell>
          <cell r="C2210" t="str">
            <v>M2</v>
          </cell>
          <cell r="D2210">
            <v>56.09</v>
          </cell>
        </row>
        <row r="2211">
          <cell r="A2211">
            <v>83731</v>
          </cell>
          <cell r="B2211" t="str">
            <v>IMPERMEABILIZACAO DE SUPERFICIE COM ARGAMASSA DE CIMENTO E AREIA, TRACO 1:3, COM ADITIVO IMPERMEABILIZANTE, E=3 CM</v>
          </cell>
          <cell r="C2211" t="str">
            <v>M2</v>
          </cell>
          <cell r="D2211">
            <v>45.04</v>
          </cell>
        </row>
        <row r="2212">
          <cell r="A2212">
            <v>83732</v>
          </cell>
          <cell r="B2212" t="str">
            <v>IMPERMEABILIZACAO DE SUPERFICIE COM ARGAMASSA DE CIMENTO E AREIA, TRACO 1:3, COM ADITIVO IMPERMEABILIZANTE, E=1,5 CM</v>
          </cell>
          <cell r="C2212" t="str">
            <v>M2</v>
          </cell>
          <cell r="D2212">
            <v>34.9</v>
          </cell>
        </row>
        <row r="2213">
          <cell r="A2213">
            <v>83733</v>
          </cell>
          <cell r="B2213" t="str">
            <v>IMPERMEABILIZACAO DE SUPERFICIE COM ARGAMASSA DE CIMENTO E AREIA (GROSSA), TRACO 1:4, COM ADITIVO IMPERMEABILIZANTE, E=2 CM</v>
          </cell>
          <cell r="C2213" t="str">
            <v>M2</v>
          </cell>
          <cell r="D2213">
            <v>39.47</v>
          </cell>
        </row>
        <row r="2214">
          <cell r="A2214">
            <v>83735</v>
          </cell>
          <cell r="B2214" t="str">
            <v>IMPERMEABILIZACAO DE SUPERFICIE COM CIMENTO IMPERMEABILIZANTE DE PEGA ULTRA RAPIDA, TRACO 1:1, E=0,5 CM</v>
          </cell>
          <cell r="C2214" t="str">
            <v>M2</v>
          </cell>
          <cell r="D2214">
            <v>53.68</v>
          </cell>
        </row>
        <row r="2215">
          <cell r="A2215">
            <v>68053</v>
          </cell>
          <cell r="B2215" t="str">
            <v>FORNECIMENTO/INSTALACAO LONA PLASTICA PRETA, PARA IMPERMEABILIZACAO, ESPESSURA 150 MICRAS.</v>
          </cell>
          <cell r="C2215" t="str">
            <v>M2</v>
          </cell>
          <cell r="D2215">
            <v>5.28</v>
          </cell>
        </row>
        <row r="2216">
          <cell r="A2216" t="str">
            <v>73753/1</v>
          </cell>
          <cell r="B2216" t="str">
            <v>IMPERMEABILIZACAO DE SUPERFICIE COM MANTA ASFALTICA PROTEGIDA COM FILME DE ALUMINIO GOFRADO (DE ESPESSURA 0,8MM), INCLUSA APLICACAO DE  EMULSAO ASFALTICA, E=3MM.</v>
          </cell>
          <cell r="C2216" t="str">
            <v>M2</v>
          </cell>
          <cell r="D2216">
            <v>79.849999999999994</v>
          </cell>
        </row>
        <row r="2217">
          <cell r="A2217" t="str">
            <v>74033/1</v>
          </cell>
          <cell r="B2217" t="str">
            <v>IMPERMEABILIZACAO DE SUPERFICIE COM GEOMEMBRANA (MANTA TERMOPLASTICA LISA) TIPO PEAD, E=2MM.</v>
          </cell>
          <cell r="C2217" t="str">
            <v>M2</v>
          </cell>
          <cell r="D2217">
            <v>42.92</v>
          </cell>
        </row>
        <row r="2218">
          <cell r="A2218">
            <v>83737</v>
          </cell>
          <cell r="B2218" t="str">
            <v>IMPERMEABILIZACAO DE SUPERFICIE COM MANTA ASFALTICA (COM POLIMEROS TIPO APP), E=3 MM</v>
          </cell>
          <cell r="C2218" t="str">
            <v>M2</v>
          </cell>
          <cell r="D2218">
            <v>57.47</v>
          </cell>
        </row>
        <row r="2219">
          <cell r="A2219">
            <v>83738</v>
          </cell>
          <cell r="B2219" t="str">
            <v>IMPERMEABILIZACAO DE SUPERFICIE COM MANTA ASFALTICA (COM POLIMEROS TIPO APP), E=4 MM</v>
          </cell>
          <cell r="C2219" t="str">
            <v>M2</v>
          </cell>
          <cell r="D2219">
            <v>68.63</v>
          </cell>
        </row>
        <row r="2220">
          <cell r="A2220">
            <v>83740</v>
          </cell>
          <cell r="B2220" t="str">
            <v>IMPERMEABILIZACAO COM VÉU DE POLIESTER</v>
          </cell>
          <cell r="C2220" t="str">
            <v>M2</v>
          </cell>
          <cell r="D2220">
            <v>37.020000000000003</v>
          </cell>
        </row>
        <row r="2221">
          <cell r="A2221" t="str">
            <v>73929/1</v>
          </cell>
          <cell r="B2221" t="str">
            <v>IMPERMEABILIZACAO DE SUPERFICIE COM CIMENTO ESPECIAL CRISTALIZANTE COM ADESIVO LIQUIDO, UMA DEMAO.</v>
          </cell>
          <cell r="C2221" t="str">
            <v>M2</v>
          </cell>
          <cell r="D2221">
            <v>28.05</v>
          </cell>
        </row>
        <row r="2222">
          <cell r="A2222" t="str">
            <v>73929/3</v>
          </cell>
          <cell r="B2222" t="str">
            <v>IMPERMEABILIZACAO DE SUPERFICIE COM ADESIVO LIQUIDO E SELADOR.</v>
          </cell>
          <cell r="C2222" t="str">
            <v>M2</v>
          </cell>
          <cell r="D2222">
            <v>55.18</v>
          </cell>
        </row>
        <row r="2223">
          <cell r="A2223" t="str">
            <v>73929/4</v>
          </cell>
          <cell r="B2223" t="str">
            <v>IMPERMEABILIZACAO DE ESTRUTURAS ENTERRADAS COM CIMENTO CRISTALIZANTE E ADESIVO LIQUIDO, ATE 7M DE PROFUNDIDADE.</v>
          </cell>
          <cell r="C2223" t="str">
            <v>M2</v>
          </cell>
          <cell r="D2223">
            <v>55</v>
          </cell>
        </row>
        <row r="2224">
          <cell r="A2224">
            <v>6225</v>
          </cell>
          <cell r="B2224" t="str">
            <v>IMPERMEABILIZACAO DE CALHAS/LAJES DESCOBERTAS, COM EMULSAO ASFALTICA COM ELASTOMEROS, 3 DEMAOS</v>
          </cell>
          <cell r="C2224" t="str">
            <v>M2</v>
          </cell>
          <cell r="D2224">
            <v>39.369999999999997</v>
          </cell>
        </row>
        <row r="2225">
          <cell r="A2225">
            <v>72075</v>
          </cell>
          <cell r="B2225" t="str">
            <v>IMPERMEABILIZACAO DE SUPERFICIE COM REVESTIMENTO BICOMPONENTE SEMI FLEXIVEL.</v>
          </cell>
          <cell r="C2225" t="str">
            <v>M2</v>
          </cell>
          <cell r="D2225">
            <v>10</v>
          </cell>
        </row>
        <row r="2226">
          <cell r="A2226" t="str">
            <v>73762/1</v>
          </cell>
          <cell r="B2226" t="str">
            <v>IMPERMEABILIZACAO DE SUPERFICIE COM ASFALTO ELASTOMERICO, INCLUSOS PRIMER E VEU DE POLIESTER.</v>
          </cell>
          <cell r="C2226" t="str">
            <v>M2</v>
          </cell>
          <cell r="D2226">
            <v>78.709999999999994</v>
          </cell>
        </row>
        <row r="2227">
          <cell r="A2227" t="str">
            <v>73762/2</v>
          </cell>
          <cell r="B2227" t="str">
            <v>IMPERMEABILIZACAO DE SUPERFICIE COM ADESIVO LIQUIDO SOBRE CIMENTO CRISTALIZANTE, INCLUSO VEU DE FIBRA DE VIDRO.</v>
          </cell>
          <cell r="C2227" t="str">
            <v>M2</v>
          </cell>
          <cell r="D2227">
            <v>61.93</v>
          </cell>
        </row>
        <row r="2228">
          <cell r="A2228" t="str">
            <v>73762/3</v>
          </cell>
          <cell r="B2228" t="str">
            <v>IMPERMEABILIZACAO DE SUPERFICIE COM EMULSAO ACRILICA ESTILENADA COM TELA SOBRE CIMENTO CRISTALIZANTE, INCLUSO ADESIVO LIQUIDO.</v>
          </cell>
          <cell r="C2228" t="str">
            <v>M2</v>
          </cell>
          <cell r="D2228">
            <v>83.58</v>
          </cell>
        </row>
        <row r="2229">
          <cell r="A2229" t="str">
            <v>73762/4</v>
          </cell>
          <cell r="B2229" t="str">
            <v>IMPERMEABILIZACAO DE SUPERFICIE COM ASFALTO ELASTOMERICO, INCLUSOS PRIMER E VEU DE FIBRA DE VIDRO.</v>
          </cell>
          <cell r="C2229" t="str">
            <v>M2</v>
          </cell>
          <cell r="D2229">
            <v>111.9</v>
          </cell>
        </row>
        <row r="2230">
          <cell r="A2230" t="str">
            <v>74066/1</v>
          </cell>
          <cell r="B2230" t="str">
            <v>IMPERMEABILIZACAO DE SUPERFICIE, COM IMPERMEABILIZANTE FLEXIVEL A BASE DE ELASTOMERO.</v>
          </cell>
          <cell r="C2230" t="str">
            <v>M2</v>
          </cell>
          <cell r="D2230">
            <v>56.7</v>
          </cell>
        </row>
        <row r="2231">
          <cell r="A2231" t="str">
            <v>74066/2</v>
          </cell>
          <cell r="B2231" t="str">
            <v>IMPERMEABILIZACAO DE SUPERFICIE, COM IMPERMEABILIZANTE FLEXIVEL A BASE ACRILICA.</v>
          </cell>
          <cell r="C2231" t="str">
            <v>M2</v>
          </cell>
          <cell r="D2231">
            <v>76.400000000000006</v>
          </cell>
        </row>
        <row r="2232">
          <cell r="A2232" t="str">
            <v>74097/1</v>
          </cell>
          <cell r="B2232" t="str">
            <v>IMPERMEABILIZACAO DE SUPERFICIE, COM ASFALTO ELASTOMERICO.</v>
          </cell>
          <cell r="C2232" t="str">
            <v>M2</v>
          </cell>
          <cell r="D2232">
            <v>39.369999999999997</v>
          </cell>
        </row>
        <row r="2233">
          <cell r="A2233" t="str">
            <v>74106/1</v>
          </cell>
          <cell r="B2233" t="str">
            <v>IMPERMEABILIZACAO DE ESTRUTURAS ENTERRADAS, COM TINTA ASFALTICA, DUAS DEMAOS.</v>
          </cell>
          <cell r="C2233" t="str">
            <v>M2</v>
          </cell>
          <cell r="D2233">
            <v>9.61</v>
          </cell>
        </row>
        <row r="2234">
          <cell r="A2234">
            <v>83741</v>
          </cell>
          <cell r="B2234" t="str">
            <v>IMPERMEABILIZACAO DE SUPERFICIE COM EMULSAO ASFALTICA COM ELASTOMERO, INCLUSOS PRIMER E VEU DE POLIESTER</v>
          </cell>
          <cell r="C2234" t="str">
            <v>M2</v>
          </cell>
          <cell r="D2234">
            <v>76.33</v>
          </cell>
        </row>
        <row r="2235">
          <cell r="A2235">
            <v>83742</v>
          </cell>
          <cell r="B2235" t="str">
            <v>IMPERMEABILIZACAO DE SUPERFICIE COM EMULSAO ASFALTICA A BASE D'AGUA</v>
          </cell>
          <cell r="C2235" t="str">
            <v>M2</v>
          </cell>
          <cell r="D2235">
            <v>23.88</v>
          </cell>
        </row>
        <row r="2236">
          <cell r="A2236">
            <v>83743</v>
          </cell>
          <cell r="B2236" t="str">
            <v>JUNTA DE DILATACAO PARA IMPERMEABILIZACAO, COM ASFALTO OXIDADO APLICADO A QUENTE, DIMENSOES 2X2 CM</v>
          </cell>
          <cell r="C2236" t="str">
            <v>M</v>
          </cell>
          <cell r="D2236">
            <v>20.82</v>
          </cell>
        </row>
        <row r="2237">
          <cell r="A2237" t="str">
            <v>73872/1</v>
          </cell>
          <cell r="B2237" t="str">
            <v>IMPERMEABILIZACAO COM PINTURA A BASE DE RESINA EPOXI ALCATRAO, UMA DEMAO.</v>
          </cell>
          <cell r="C2237" t="str">
            <v>M2</v>
          </cell>
          <cell r="D2237">
            <v>28.19</v>
          </cell>
        </row>
        <row r="2238">
          <cell r="A2238" t="str">
            <v>73872/2</v>
          </cell>
          <cell r="B2238" t="str">
            <v>IMPERMEABILIZACAO COM PINTURA A BASE DE RESINA EPOXI ALCATRAO, DUAS DEMAOS.</v>
          </cell>
          <cell r="C2238" t="str">
            <v>M2</v>
          </cell>
          <cell r="D2238">
            <v>55.23</v>
          </cell>
        </row>
        <row r="2239">
          <cell r="A2239">
            <v>72124</v>
          </cell>
          <cell r="B2239" t="str">
            <v>IMPERMEABILIZACAO DE SUPERFICIE COM MASTIQUE ELASTICO A BASE DE SILICONE, POR VOLUME.</v>
          </cell>
          <cell r="C2239" t="str">
            <v>DM3</v>
          </cell>
          <cell r="D2239">
            <v>83.28</v>
          </cell>
        </row>
        <row r="2240">
          <cell r="A2240" t="str">
            <v>74025/1</v>
          </cell>
          <cell r="B2240" t="str">
            <v>IMPERMEABILIZACAO DE SUPERFICIE COM MASTIQUE BETUMINOSO A FRIO, POR METRO.</v>
          </cell>
          <cell r="C2240" t="str">
            <v>M</v>
          </cell>
          <cell r="D2240">
            <v>49.88</v>
          </cell>
        </row>
        <row r="2241">
          <cell r="A2241" t="str">
            <v>74190/1</v>
          </cell>
          <cell r="B2241" t="str">
            <v>IMPERMEABILIZACAO DE SUPERFICIE COM MASTIQUE BETUMINOSO A FRIO, POR AREA.</v>
          </cell>
          <cell r="C2241" t="str">
            <v>M2</v>
          </cell>
          <cell r="D2241">
            <v>165.71</v>
          </cell>
        </row>
        <row r="2242">
          <cell r="A2242">
            <v>83744</v>
          </cell>
          <cell r="B2242" t="str">
            <v>PROTECAO MECANICA DE SUPERFICIE COM ARGAMASSA DE CIMENTO E AREIA, TRACO 1:7 CM, E=3 CM</v>
          </cell>
          <cell r="C2242" t="str">
            <v>M2</v>
          </cell>
          <cell r="D2242">
            <v>33.25</v>
          </cell>
        </row>
        <row r="2243">
          <cell r="A2243">
            <v>83745</v>
          </cell>
          <cell r="B2243" t="str">
            <v>PROTECAO MECANICA DE SUPERFICIE COM ARGAMASSA DE CIMENTO E AREIA, TRACO 1:4, E=0,5 CM</v>
          </cell>
          <cell r="C2243" t="str">
            <v>M2</v>
          </cell>
          <cell r="D2243">
            <v>22.29</v>
          </cell>
        </row>
        <row r="2244">
          <cell r="A2244">
            <v>83746</v>
          </cell>
          <cell r="B2244" t="str">
            <v>PROTECAO MECANICA DE SUPERFICIE COM ARGAMASSA DE CIMENTO E AREIA, TRACO 1:4, E=2 CM</v>
          </cell>
          <cell r="C2244" t="str">
            <v>M2</v>
          </cell>
          <cell r="D2244">
            <v>29.99</v>
          </cell>
        </row>
        <row r="2245">
          <cell r="A2245">
            <v>83747</v>
          </cell>
          <cell r="B2245" t="str">
            <v>PROTECAO MECANICA DE SUPERFICIE COM ARGAMASSA DE CIMENTO E AREIA, TRACO 1:7, E=1,5 CM</v>
          </cell>
          <cell r="C2245" t="str">
            <v>M2</v>
          </cell>
          <cell r="D2245">
            <v>26.56</v>
          </cell>
        </row>
        <row r="2246">
          <cell r="A2246">
            <v>83748</v>
          </cell>
          <cell r="B2246" t="str">
            <v>PROTECAO MECANICA DE SUPERFICIE COM ARGAMASSA DE CIMENTO E AREIA, TRACO 1:3, E=2 CM</v>
          </cell>
          <cell r="C2246" t="str">
            <v>M2</v>
          </cell>
          <cell r="D2246">
            <v>30.94</v>
          </cell>
        </row>
        <row r="2247">
          <cell r="A2247">
            <v>83749</v>
          </cell>
          <cell r="B2247" t="str">
            <v>PROTECAO MECANICA DE SUPERFICIE COM ARGAMASSA DE CIMENTO E AREIA, TRACO 1:3, E=2,5 CM</v>
          </cell>
          <cell r="C2247" t="str">
            <v>M2</v>
          </cell>
          <cell r="D2247">
            <v>33.700000000000003</v>
          </cell>
        </row>
        <row r="2248">
          <cell r="A2248">
            <v>83750</v>
          </cell>
          <cell r="B2248" t="str">
            <v>PROTECAO MECANICA DE SUPERFICIE COM ARGAMASSA DE CIMENTO E AREIA, TRACO 1:3, E=3 CM</v>
          </cell>
          <cell r="C2248" t="str">
            <v>M2</v>
          </cell>
          <cell r="D2248">
            <v>36.47</v>
          </cell>
        </row>
        <row r="2249">
          <cell r="A2249">
            <v>83751</v>
          </cell>
          <cell r="B2249" t="str">
            <v>PROTECAO MECANICA DE SUPERFICIE COM ARGAMASSA DE CIMENTO E AREIA, TRACO 1:4, E=1,5 CM</v>
          </cell>
          <cell r="C2249" t="str">
            <v>M2</v>
          </cell>
          <cell r="D2249">
            <v>27.11</v>
          </cell>
        </row>
        <row r="2250">
          <cell r="A2250">
            <v>83752</v>
          </cell>
          <cell r="B2250" t="str">
            <v>PROTECAO MECANICA DE SUPERFICIE COM ARGAMASSA DE CIMENTO E AREIA, TRACO 1:6, E=1,5 CM</v>
          </cell>
          <cell r="C2250" t="str">
            <v>M2</v>
          </cell>
          <cell r="D2250">
            <v>26.56</v>
          </cell>
        </row>
        <row r="2251">
          <cell r="A2251">
            <v>83753</v>
          </cell>
          <cell r="B2251" t="str">
            <v>PROTECAO MECANICA DE SUPERFICIE COM ARGAMASSA DE CIMENTO E AREIA, TRACO 1:3, JUNTA BATIDA, E=3 CM</v>
          </cell>
          <cell r="C2251" t="str">
            <v>M2</v>
          </cell>
          <cell r="D2251">
            <v>41.77</v>
          </cell>
        </row>
        <row r="2252">
          <cell r="A2252">
            <v>83754</v>
          </cell>
          <cell r="B2252" t="str">
            <v>PROTECAO MECANICA DE SUPERFICIE COM ARGAMASSA DE CIMENTO E AREIA, TRACO 1:6, E=2 CM</v>
          </cell>
          <cell r="C2252" t="str">
            <v>M2</v>
          </cell>
          <cell r="D2252">
            <v>28.79</v>
          </cell>
        </row>
        <row r="2253">
          <cell r="A2253">
            <v>72308</v>
          </cell>
          <cell r="B2253" t="str">
            <v>ELETRODUTO DE ACO GALVANIZADO ELETROLITICO DN 20MM (3/4), TIPO LEVE - FORNECIMENTO E INSTALACAO</v>
          </cell>
          <cell r="C2253" t="str">
            <v>M</v>
          </cell>
          <cell r="D2253">
            <v>30.49</v>
          </cell>
        </row>
        <row r="2254">
          <cell r="A2254">
            <v>72309</v>
          </cell>
          <cell r="B2254" t="str">
            <v>ELETRODUTO DE ACO GALVANIZADO ELETROLITICO DN 25MM (1), TIPO LEVE - FORNECIMENTO E INSTALACAO</v>
          </cell>
          <cell r="C2254" t="str">
            <v>M</v>
          </cell>
          <cell r="D2254">
            <v>32.200000000000003</v>
          </cell>
        </row>
        <row r="2255">
          <cell r="A2255">
            <v>72310</v>
          </cell>
          <cell r="B2255" t="str">
            <v>ELETRODUTO DE ACO GALVANIZADO ELETROLITICO DN 40MM (1 1/2), TIPO SEMI-PESADO - FORNECIMENTO E INSTALACAO</v>
          </cell>
          <cell r="C2255" t="str">
            <v>M</v>
          </cell>
          <cell r="D2255">
            <v>54.62</v>
          </cell>
        </row>
        <row r="2256">
          <cell r="A2256">
            <v>72311</v>
          </cell>
          <cell r="B2256" t="str">
            <v>ELETRODUTO DE ACO GALVANIZADO ELETROLITICO DN 50MM (2 ), TIPO SEMI-PESADO - FORNECIMENTO E INSTALACAO</v>
          </cell>
          <cell r="C2256" t="str">
            <v>M</v>
          </cell>
          <cell r="D2256">
            <v>61.43</v>
          </cell>
        </row>
        <row r="2257">
          <cell r="A2257">
            <v>72312</v>
          </cell>
          <cell r="B2257" t="str">
            <v>ELETRODUTO DE ACO GALVANIZADO ELETROLITICO DN 62MM (2 1/2), TIPO SEMI-PESADO - FORNECIMENTO E INSTALACAO</v>
          </cell>
          <cell r="C2257" t="str">
            <v>M</v>
          </cell>
          <cell r="D2257">
            <v>85.21</v>
          </cell>
        </row>
        <row r="2258">
          <cell r="A2258">
            <v>72316</v>
          </cell>
          <cell r="B2258" t="str">
            <v>ELETRODUTO DE ACO GALVANIZADO ELETROLITICO DN 75MM (3), TIPO SEMI-PESADO - FORNECIMENTO E INSTALACAO</v>
          </cell>
          <cell r="C2258" t="str">
            <v>M</v>
          </cell>
          <cell r="D2258">
            <v>101.55</v>
          </cell>
        </row>
        <row r="2259">
          <cell r="A2259">
            <v>72925</v>
          </cell>
          <cell r="B2259" t="str">
            <v>ELETRODUTO METALICO FLEXIVEL DN 25MM FABRICADO COM FITA DE ACO ZINCADO, REVESTIDO EXTERNAMENTE COM  PVC PRETO, INCLUSIVE CONEXOES, FORNECIMENTO E INSTALACAO</v>
          </cell>
          <cell r="C2259" t="str">
            <v>M</v>
          </cell>
          <cell r="D2259">
            <v>19.39</v>
          </cell>
        </row>
        <row r="2260">
          <cell r="A2260">
            <v>72926</v>
          </cell>
          <cell r="B2260" t="str">
            <v>ELETRODUTO METALICO FLEXIVEL DN 40MM FABRICADO COM FITA DE ACO ZINCADO, REVESTIDO EXTERNAMENTE COM PVC PRETO, INCLUSIVE CONEXOES, FORNECIMENTO E INSTALACAO</v>
          </cell>
          <cell r="C2260" t="str">
            <v>M</v>
          </cell>
          <cell r="D2260">
            <v>33.35</v>
          </cell>
        </row>
        <row r="2261">
          <cell r="A2261">
            <v>73627</v>
          </cell>
          <cell r="B2261" t="str">
            <v>ELETRODUTO DE ACO GALVANIZADO ELETROLITICO DN 16MM (1/2"), TIPO LEVE, INCLUSIVE CONEXOES - FORNECIMENTO E INSTALACAO</v>
          </cell>
          <cell r="C2261" t="str">
            <v>M</v>
          </cell>
          <cell r="D2261">
            <v>28.27</v>
          </cell>
        </row>
        <row r="2262">
          <cell r="A2262" t="str">
            <v>73798/1</v>
          </cell>
          <cell r="B2262" t="str">
            <v>DUTO ESPIRAL FLEXIVEL SINGELO PEAD D=50MM(2") REVESTIDO COM PVC COM FIO GUIA DE ACO GALVANIZADO, LANCADO DIRETO NO SOLO, INCL CONEXOES</v>
          </cell>
          <cell r="C2262" t="str">
            <v>M</v>
          </cell>
          <cell r="D2262">
            <v>29.99</v>
          </cell>
        </row>
        <row r="2263">
          <cell r="A2263" t="str">
            <v>73798/3</v>
          </cell>
          <cell r="B2263" t="str">
            <v>DUTO ESPIRAL FLEXIVEL SINGELO PEAD D=75MM(3") REVESTIDO COM PVC COM FIO GUIA DE ACO GALVANIZADO, LANCADO DIRETO NO SOLO, INCL CONEXOES</v>
          </cell>
          <cell r="C2263" t="str">
            <v>M</v>
          </cell>
          <cell r="D2263">
            <v>48.14</v>
          </cell>
        </row>
        <row r="2264">
          <cell r="A2264">
            <v>83409</v>
          </cell>
          <cell r="B2264" t="str">
            <v>ELETRODUTO FLEXIVEL ACO GALV TIPO CONDUITE D = 1/2" (16MM) - FORNECIMENTO E INSTALACAO</v>
          </cell>
          <cell r="C2264" t="str">
            <v>M</v>
          </cell>
          <cell r="D2264">
            <v>10.23</v>
          </cell>
        </row>
        <row r="2265">
          <cell r="A2265">
            <v>83410</v>
          </cell>
          <cell r="B2265" t="str">
            <v>ELETRODUTO FLEXIVEL ACO GALV TIPO CONDUITE D = 1" (25MM) - FORNECIMENTO E INSTALACAO</v>
          </cell>
          <cell r="C2265" t="str">
            <v>M</v>
          </cell>
          <cell r="D2265">
            <v>14.21</v>
          </cell>
        </row>
        <row r="2266">
          <cell r="A2266">
            <v>83411</v>
          </cell>
          <cell r="B2266" t="str">
            <v>ELETRODUTO FLEXIVEL ACO GALV TIPO CONDUITE D = 1 1/4" (32MM) - FORNECIMENTO E INSTALACAO</v>
          </cell>
          <cell r="C2266" t="str">
            <v>M</v>
          </cell>
          <cell r="D2266">
            <v>18.27</v>
          </cell>
        </row>
        <row r="2267">
          <cell r="A2267">
            <v>83412</v>
          </cell>
          <cell r="B2267" t="str">
            <v>ELETRODUTO FLEXIVEL ACO GALV TIPO CONDUITE D = 1 1/2" (40MM) - FORNECIMENTO E INSTALACAO</v>
          </cell>
          <cell r="C2267" t="str">
            <v>M</v>
          </cell>
          <cell r="D2267">
            <v>20.62</v>
          </cell>
        </row>
        <row r="2268">
          <cell r="A2268">
            <v>83413</v>
          </cell>
          <cell r="B2268" t="str">
            <v>ELETRODUTO FLEXIVEL ACO GALV TIPO CONDUITE D = 2" (50MM) - FORNECIMENTO E INSTALACAO</v>
          </cell>
          <cell r="C2268" t="str">
            <v>M</v>
          </cell>
          <cell r="D2268">
            <v>27.99</v>
          </cell>
        </row>
        <row r="2269">
          <cell r="A2269">
            <v>83414</v>
          </cell>
          <cell r="B2269" t="str">
            <v>ELETRODUTO FLEXIVEL ACO GALV TIPO CONDUITE D = 2 1/2" (65MM) - FORNECIMENTO E INSTALACAO</v>
          </cell>
          <cell r="C2269" t="str">
            <v>M</v>
          </cell>
          <cell r="D2269">
            <v>34.159999999999997</v>
          </cell>
        </row>
        <row r="2270">
          <cell r="A2270">
            <v>83415</v>
          </cell>
          <cell r="B2270" t="str">
            <v>ELETRODUTO FLEXIVEL ACO GALV TIPO CONDUITE D = 3" (75MM) - FORNECIMENTO E INSTALACAO</v>
          </cell>
          <cell r="C2270" t="str">
            <v>M</v>
          </cell>
          <cell r="D2270">
            <v>49.45</v>
          </cell>
        </row>
        <row r="2271">
          <cell r="A2271">
            <v>91831</v>
          </cell>
          <cell r="B2271" t="str">
            <v>ELETRODUTO FLEXÍVEL CORRUGADO, PVC, DN 20 MM (1/2"), PARA CIRCUITOS TERMINAIS, INSTALADO EM FORRO - FORNECIMENTO E INSTALAÇÃO. AF_12/2015</v>
          </cell>
          <cell r="C2271" t="str">
            <v>M</v>
          </cell>
          <cell r="D2271">
            <v>3.51</v>
          </cell>
        </row>
        <row r="2272">
          <cell r="A2272">
            <v>91834</v>
          </cell>
          <cell r="B2272" t="str">
            <v>ELETRODUTO FLEXÍVEL CORRUGADO, PVC, DN 25 MM (3/4"), PARA CIRCUITOS TERMINAIS, INSTALADO EM FORRO - FORNECIMENTO E INSTALAÇÃO. AF_12/2015</v>
          </cell>
          <cell r="C2272" t="str">
            <v>M</v>
          </cell>
          <cell r="D2272">
            <v>4.24</v>
          </cell>
        </row>
        <row r="2273">
          <cell r="A2273">
            <v>91836</v>
          </cell>
          <cell r="B2273" t="str">
            <v>ELETRODUTO FLEXÍVEL CORRUGADO, PVC, DN 32 MM (1"), PARA CIRCUITOS TERMINAIS, INSTALADO EM FORRO - FORNECIMENTO E INSTALAÇÃO. AF_12/2015</v>
          </cell>
          <cell r="C2273" t="str">
            <v>M</v>
          </cell>
          <cell r="D2273">
            <v>6.02</v>
          </cell>
        </row>
        <row r="2274">
          <cell r="A2274">
            <v>91842</v>
          </cell>
          <cell r="B2274" t="str">
            <v>ELETRODUTO FLEXÍVEL CORRUGADO, PVC, DN 20 MM (1/2"), PARA CIRCUITOS TERMINAIS, INSTALADO EM LAJE - FORNECIMENTO E INSTALAÇÃO. AF_12/2015</v>
          </cell>
          <cell r="C2274" t="str">
            <v>M</v>
          </cell>
          <cell r="D2274">
            <v>4.24</v>
          </cell>
        </row>
        <row r="2275">
          <cell r="A2275">
            <v>91844</v>
          </cell>
          <cell r="B2275" t="str">
            <v>ELETRODUTO FLEXÍVEL CORRUGADO, PVC, DN 25 MM (3/4"), PARA CIRCUITOS TERMINAIS, INSTALADO EM LAJE - FORNECIMENTO E INSTALAÇÃO. AF_12/2015</v>
          </cell>
          <cell r="C2275" t="str">
            <v>M</v>
          </cell>
          <cell r="D2275">
            <v>4.96</v>
          </cell>
        </row>
        <row r="2276">
          <cell r="A2276">
            <v>91846</v>
          </cell>
          <cell r="B2276" t="str">
            <v>ELETRODUTO FLEXÍVEL CORRUGADO, PVC, DN 32 MM (1"), PARA CIRCUITOS TERMINAIS, INSTALADO EM LAJE - FORNECIMENTO E INSTALAÇÃO. AF_12/2015</v>
          </cell>
          <cell r="C2276" t="str">
            <v>M</v>
          </cell>
          <cell r="D2276">
            <v>6.75</v>
          </cell>
        </row>
        <row r="2277">
          <cell r="A2277">
            <v>91852</v>
          </cell>
          <cell r="B2277" t="str">
            <v>ELETRODUTO FLEXÍVEL CORRUGADO, PVC, DN 20 MM (1/2"), PARA CIRCUITOS TERMINAIS, INSTALADO EM PAREDE - FORNECIMENTO E INSTALAÇÃO. AF_12/2015</v>
          </cell>
          <cell r="C2277" t="str">
            <v>M</v>
          </cell>
          <cell r="D2277">
            <v>6.5</v>
          </cell>
        </row>
        <row r="2278">
          <cell r="A2278">
            <v>91854</v>
          </cell>
          <cell r="B2278" t="str">
            <v>ELETRODUTO FLEXÍVEL CORRUGADO, PVC, DN 25 MM (3/4"), PARA CIRCUITOS TERMINAIS, INSTALADO EM PAREDE - FORNECIMENTO E INSTALAÇÃO. AF_12/2015</v>
          </cell>
          <cell r="C2278" t="str">
            <v>M</v>
          </cell>
          <cell r="D2278">
            <v>7.22</v>
          </cell>
        </row>
        <row r="2279">
          <cell r="A2279">
            <v>91856</v>
          </cell>
          <cell r="B2279" t="str">
            <v>ELETRODUTO FLEXÍVEL CORRUGADO, PVC, DN 32 MM (1"), PARA CIRCUITOS TERMINAIS, INSTALADO EM PAREDE - FORNECIMENTO E INSTALAÇÃO. AF_12/2015</v>
          </cell>
          <cell r="C2279" t="str">
            <v>M</v>
          </cell>
          <cell r="D2279">
            <v>8.93</v>
          </cell>
        </row>
        <row r="2280">
          <cell r="A2280">
            <v>91862</v>
          </cell>
          <cell r="B2280" t="str">
            <v>ELETRODUTO RÍGIDO ROSCÁVEL, PVC, DN 20 MM (1/2"), PARA CIRCUITOS TERMINAIS, INSTALADO EM FORRO - FORNECIMENTO E INSTALAÇÃO. AF_12/2015</v>
          </cell>
          <cell r="C2280" t="str">
            <v>M</v>
          </cell>
          <cell r="D2280">
            <v>4.58</v>
          </cell>
        </row>
        <row r="2281">
          <cell r="A2281">
            <v>91863</v>
          </cell>
          <cell r="B2281" t="str">
            <v>ELETRODUTO RÍGIDO ROSCÁVEL, PVC, DN 25 MM (3/4"), PARA CIRCUITOS TERMINAIS, INSTALADO EM FORRO - FORNECIMENTO E INSTALAÇÃO. AF_12/2015</v>
          </cell>
          <cell r="C2281" t="str">
            <v>M</v>
          </cell>
          <cell r="D2281">
            <v>5.75</v>
          </cell>
        </row>
        <row r="2282">
          <cell r="A2282">
            <v>91864</v>
          </cell>
          <cell r="B2282" t="str">
            <v>ELETRODUTO RÍGIDO ROSCÁVEL, PVC, DN 32 MM (1"), PARA CIRCUITOS TERMINAIS, INSTALADO EM FORRO - FORNECIMENTO E INSTALAÇÃO. AF_12/2015</v>
          </cell>
          <cell r="C2282" t="str">
            <v>M</v>
          </cell>
          <cell r="D2282">
            <v>8.07</v>
          </cell>
        </row>
        <row r="2283">
          <cell r="A2283">
            <v>91865</v>
          </cell>
          <cell r="B2283" t="str">
            <v>ELETRODUTO RÍGIDO ROSCÁVEL, PVC, DN 40 MM (1 1/4"), PARA CIRCUITOS TERMINAIS, INSTALADO EM FORRO - FORNECIMENTO E INSTALAÇÃO. AF_12/2015</v>
          </cell>
          <cell r="C2283" t="str">
            <v>M</v>
          </cell>
          <cell r="D2283">
            <v>10.45</v>
          </cell>
        </row>
        <row r="2284">
          <cell r="A2284">
            <v>91866</v>
          </cell>
          <cell r="B2284" t="str">
            <v>ELETRODUTO RÍGIDO ROSCÁVEL, PVC, DN 20 MM (1/2"), PARA CIRCUITOS TERMINAIS, INSTALADO EM LAJE - FORNECIMENTO E INSTALAÇÃO. AF_12/2015</v>
          </cell>
          <cell r="C2284" t="str">
            <v>M</v>
          </cell>
          <cell r="D2284">
            <v>5.43</v>
          </cell>
        </row>
        <row r="2285">
          <cell r="A2285">
            <v>91867</v>
          </cell>
          <cell r="B2285" t="str">
            <v>ELETRODUTO RÍGIDO ROSCÁVEL, PVC, DN 25 MM (3/4"), PARA CIRCUITOS TERMINAIS, INSTALADO EM LAJE - FORNECIMENTO E INSTALAÇÃO. AF_12/2015</v>
          </cell>
          <cell r="C2285" t="str">
            <v>M</v>
          </cell>
          <cell r="D2285">
            <v>6.6</v>
          </cell>
        </row>
        <row r="2286">
          <cell r="A2286">
            <v>91868</v>
          </cell>
          <cell r="B2286" t="str">
            <v>ELETRODUTO RÍGIDO ROSCÁVEL, PVC, DN 32 MM (1"), PARA CIRCUITOS TERMINAIS, INSTALADO EM LAJE - FORNECIMENTO E INSTALAÇÃO. AF_12/2015</v>
          </cell>
          <cell r="C2286" t="str">
            <v>M</v>
          </cell>
          <cell r="D2286">
            <v>8.92</v>
          </cell>
        </row>
        <row r="2287">
          <cell r="A2287">
            <v>91869</v>
          </cell>
          <cell r="B2287" t="str">
            <v>ELETRODUTO RÍGIDO ROSCÁVEL, PVC, DN 40 MM (1 1/4"), PARA CIRCUITOS TERMINAIS, INSTALADO EM LAJE - FORNECIMENTO E INSTALAÇÃO. AF_12/2015</v>
          </cell>
          <cell r="C2287" t="str">
            <v>M</v>
          </cell>
          <cell r="D2287">
            <v>11.3</v>
          </cell>
        </row>
        <row r="2288">
          <cell r="A2288">
            <v>91870</v>
          </cell>
          <cell r="B2288" t="str">
            <v>ELETRODUTO RÍGIDO ROSCÁVEL, PVC, DN 20 MM (1/2"), PARA CIRCUITOS TERMINAIS, INSTALADO EM PAREDE - FORNECIMENTO E INSTALAÇÃO. AF_12/2015</v>
          </cell>
          <cell r="C2288" t="str">
            <v>M</v>
          </cell>
          <cell r="D2288">
            <v>8.1999999999999993</v>
          </cell>
        </row>
        <row r="2289">
          <cell r="A2289">
            <v>91871</v>
          </cell>
          <cell r="B2289" t="str">
            <v>ELETRODUTO RÍGIDO ROSCÁVEL, PVC, DN 25 MM (3/4"), PARA CIRCUITOS TERMINAIS, INSTALADO EM PAREDE - FORNECIMENTO E INSTALAÇÃO. AF_12/2015</v>
          </cell>
          <cell r="C2289" t="str">
            <v>M</v>
          </cell>
          <cell r="D2289">
            <v>9.41</v>
          </cell>
        </row>
        <row r="2290">
          <cell r="A2290">
            <v>91872</v>
          </cell>
          <cell r="B2290" t="str">
            <v>ELETRODUTO RÍGIDO ROSCÁVEL, PVC, DN 32 MM (1"), PARA CIRCUITOS TERMINAIS, INSTALADO EM PAREDE - FORNECIMENTO E INSTALAÇÃO. AF_12/2015</v>
          </cell>
          <cell r="C2290" t="str">
            <v>M</v>
          </cell>
          <cell r="D2290">
            <v>11.73</v>
          </cell>
        </row>
        <row r="2291">
          <cell r="A2291">
            <v>91873</v>
          </cell>
          <cell r="B2291" t="str">
            <v>ELETRODUTO RÍGIDO ROSCÁVEL, PVC, DN 40 MM (1 1/4"), PARA CIRCUITOS TERMINAIS, INSTALADO EM PAREDE - FORNECIMENTO E INSTALAÇÃO. AF_12/2015</v>
          </cell>
          <cell r="C2291" t="str">
            <v>M</v>
          </cell>
          <cell r="D2291">
            <v>14.06</v>
          </cell>
        </row>
        <row r="2292">
          <cell r="A2292">
            <v>93008</v>
          </cell>
          <cell r="B2292" t="str">
            <v>ELETRODUTO RÍGIDO ROSCÁVEL, PVC, DN 50 MM (1 1/2") - FORNECIMENTO E INSTALAÇÃO. AF_12/2015</v>
          </cell>
          <cell r="C2292" t="str">
            <v>M</v>
          </cell>
          <cell r="D2292">
            <v>10.45</v>
          </cell>
        </row>
        <row r="2293">
          <cell r="A2293">
            <v>93009</v>
          </cell>
          <cell r="B2293" t="str">
            <v>ELETRODUTO RÍGIDO ROSCÁVEL, PVC, DN 60 MM (2") - FORNECIMENTO E INSTALAÇÃO. AF_12/2015</v>
          </cell>
          <cell r="C2293" t="str">
            <v>M</v>
          </cell>
          <cell r="D2293">
            <v>14.83</v>
          </cell>
        </row>
        <row r="2294">
          <cell r="A2294">
            <v>93010</v>
          </cell>
          <cell r="B2294" t="str">
            <v>ELETRODUTO RÍGIDO ROSCÁVEL, PVC, DN 75 MM (2 1/2") - FORNECIMENTO E INSTALAÇÃO. AF_12/2015</v>
          </cell>
          <cell r="C2294" t="str">
            <v>M</v>
          </cell>
          <cell r="D2294">
            <v>20.22</v>
          </cell>
        </row>
        <row r="2295">
          <cell r="A2295">
            <v>93011</v>
          </cell>
          <cell r="B2295" t="str">
            <v>ELETRODUTO RÍGIDO ROSCÁVEL, PVC, DN 85 MM (3") - FORNECIMENTO E INSTALAÇÃO. AF_12/2015</v>
          </cell>
          <cell r="C2295" t="str">
            <v>M</v>
          </cell>
          <cell r="D2295">
            <v>24.44</v>
          </cell>
        </row>
        <row r="2296">
          <cell r="A2296">
            <v>93012</v>
          </cell>
          <cell r="B2296" t="str">
            <v>ELETRODUTO RÍGIDO ROSCÁVEL, PVC, DN 110 MM (4") - FORNECIMENTO E INSTALAÇÃO. AF_12/2015</v>
          </cell>
          <cell r="C2296" t="str">
            <v>M</v>
          </cell>
          <cell r="D2296">
            <v>36.159999999999997</v>
          </cell>
        </row>
        <row r="2297">
          <cell r="A2297">
            <v>72259</v>
          </cell>
          <cell r="B2297" t="str">
            <v>TERMINAL OU CONECTOR DE PRESSAO - PARA CABO 10MM2 - FORNECIMENTO E INSTALACAO</v>
          </cell>
          <cell r="C2297" t="str">
            <v>UN</v>
          </cell>
          <cell r="D2297">
            <v>14.51</v>
          </cell>
        </row>
        <row r="2298">
          <cell r="A2298">
            <v>72260</v>
          </cell>
          <cell r="B2298" t="str">
            <v>TERMINAL OU CONECTOR DE PRESSAO - PARA CABO 16MM2 - FORNECIMENTO E INSTALACAO</v>
          </cell>
          <cell r="C2298" t="str">
            <v>UN</v>
          </cell>
          <cell r="D2298">
            <v>14.48</v>
          </cell>
        </row>
        <row r="2299">
          <cell r="A2299">
            <v>72261</v>
          </cell>
          <cell r="B2299" t="str">
            <v>TERMINAL OU CONECTOR DE PRESSAO - PARA CABO 25MM2 - FORNECIMENTO E INSTALACAO</v>
          </cell>
          <cell r="C2299" t="str">
            <v>UN</v>
          </cell>
          <cell r="D2299">
            <v>15.05</v>
          </cell>
        </row>
        <row r="2300">
          <cell r="A2300">
            <v>72262</v>
          </cell>
          <cell r="B2300" t="str">
            <v>TERMINAL OU CONECTOR DE PRESSAO - PARA CABO 35MM2 - FORNECIMENTO E INSTALACAO</v>
          </cell>
          <cell r="C2300" t="str">
            <v>UN</v>
          </cell>
          <cell r="D2300">
            <v>15.05</v>
          </cell>
        </row>
        <row r="2301">
          <cell r="A2301">
            <v>72263</v>
          </cell>
          <cell r="B2301" t="str">
            <v>TERMINAL OU CONECTOR DE PRESSAO - PARA CABO 50MM2 - FORNECIMENTO E INSTALACAO</v>
          </cell>
          <cell r="C2301" t="str">
            <v>UN</v>
          </cell>
          <cell r="D2301">
            <v>20.170000000000002</v>
          </cell>
        </row>
        <row r="2302">
          <cell r="A2302">
            <v>72264</v>
          </cell>
          <cell r="B2302" t="str">
            <v>TERMINAL OU CONECTOR DE PRESSAO - PARA CABO 70MM2 - FORNECIMENTO E INSTALACAO</v>
          </cell>
          <cell r="C2302" t="str">
            <v>UN</v>
          </cell>
          <cell r="D2302">
            <v>20.29</v>
          </cell>
        </row>
        <row r="2303">
          <cell r="A2303">
            <v>72265</v>
          </cell>
          <cell r="B2303" t="str">
            <v>TERMINAL OU CONECTOR DE PRESSAO - PARA CABO 95MM2 - FORNECIMENTO E INSTALACAO</v>
          </cell>
          <cell r="C2303" t="str">
            <v>UN</v>
          </cell>
          <cell r="D2303">
            <v>23.06</v>
          </cell>
        </row>
        <row r="2304">
          <cell r="A2304">
            <v>72266</v>
          </cell>
          <cell r="B2304" t="str">
            <v>TERMINAL OU CONECTOR DE PRESSAO - PARA CABO 120MM2 - FORNECIMENTO E INSTALACAO</v>
          </cell>
          <cell r="C2304" t="str">
            <v>UN</v>
          </cell>
          <cell r="D2304">
            <v>30.32</v>
          </cell>
        </row>
        <row r="2305">
          <cell r="A2305">
            <v>72267</v>
          </cell>
          <cell r="B2305" t="str">
            <v>TERMINAL OU CONECTOR DE PRESSAO - PARA CABO 150MM2 - FORNECIMENTO E INSTALACAO</v>
          </cell>
          <cell r="C2305" t="str">
            <v>UN</v>
          </cell>
          <cell r="D2305">
            <v>30.52</v>
          </cell>
        </row>
        <row r="2306">
          <cell r="A2306">
            <v>72268</v>
          </cell>
          <cell r="B2306" t="str">
            <v>TERMINAL OU CONECTOR DE PRESSAO - PARA CABO 185MM2 - FORNECIMENTO E INSTALACAO</v>
          </cell>
          <cell r="C2306" t="str">
            <v>UN</v>
          </cell>
          <cell r="D2306">
            <v>31.42</v>
          </cell>
        </row>
        <row r="2307">
          <cell r="A2307">
            <v>72269</v>
          </cell>
          <cell r="B2307" t="str">
            <v>TERMINAL OU CONECTOR DE PRESSAO - PARA CABO 240MM2 - FORNECIMENTO E INSTALACAO</v>
          </cell>
          <cell r="C2307" t="str">
            <v>UN</v>
          </cell>
          <cell r="D2307">
            <v>34.82</v>
          </cell>
        </row>
        <row r="2308">
          <cell r="A2308">
            <v>72270</v>
          </cell>
          <cell r="B2308" t="str">
            <v>TERMINAL OU CONECTOR DE PRESSAO - PARA CABO 300MM2 - FORNECIMENTO E INSTALACAO</v>
          </cell>
          <cell r="C2308" t="str">
            <v>UN</v>
          </cell>
          <cell r="D2308">
            <v>41.2</v>
          </cell>
        </row>
        <row r="2309">
          <cell r="A2309">
            <v>72271</v>
          </cell>
          <cell r="B2309" t="str">
            <v>CONECTOR PARAFUSO FENDIDO SPLIT-BOLT - PARA CABO DE 16MM2 - FORNECIMENTO E INSTALACAO</v>
          </cell>
          <cell r="C2309" t="str">
            <v>UN</v>
          </cell>
          <cell r="D2309">
            <v>11.18</v>
          </cell>
        </row>
        <row r="2310">
          <cell r="A2310">
            <v>72272</v>
          </cell>
          <cell r="B2310" t="str">
            <v>CONECTOR PARAFUSO FENDIDO SPLIT-BOLT - PARA CABO DE 35MM2 - FORNECIMENTO E INSTALACAO</v>
          </cell>
          <cell r="C2310" t="str">
            <v>UN</v>
          </cell>
          <cell r="D2310">
            <v>12.1</v>
          </cell>
        </row>
        <row r="2311">
          <cell r="A2311" t="str">
            <v>73782/2</v>
          </cell>
          <cell r="B2311" t="str">
            <v>TERMINAL METALICO A PRESSAO PARA 1 CABO DE 50 MM2 - FORNECIMENTO E INSTALACAO</v>
          </cell>
          <cell r="C2311" t="str">
            <v>UN</v>
          </cell>
          <cell r="D2311">
            <v>35.35</v>
          </cell>
        </row>
        <row r="2312">
          <cell r="A2312" t="str">
            <v>73782/3</v>
          </cell>
          <cell r="B2312" t="str">
            <v>TERMINAL METALICO A PRESSAO PARA 1 CABO DE 95 MM2 - FORNECIMENTO E INSTALACAO</v>
          </cell>
          <cell r="C2312" t="str">
            <v>UN</v>
          </cell>
          <cell r="D2312">
            <v>54.15</v>
          </cell>
        </row>
        <row r="2313">
          <cell r="A2313" t="str">
            <v>73782/4</v>
          </cell>
          <cell r="B2313" t="str">
            <v>TERMINAL A PRESSAO REFORCADO PARA CONEXAO DE CABO DE COBRE A BARRA, CABO 150 E 185MM2 - FORNECIMENTO E INSTALACAO</v>
          </cell>
          <cell r="C2313" t="str">
            <v>UN</v>
          </cell>
          <cell r="D2313">
            <v>105.59</v>
          </cell>
        </row>
        <row r="2314">
          <cell r="A2314" t="str">
            <v>73782/5</v>
          </cell>
          <cell r="B2314" t="str">
            <v>TERMINAL METALICO A PRESSAO P/ 1 CABO DE COBRE DE 25 MM2 COM 1 FURO DE FIXAÇÃO - FORNECIMENTO E INSTALACAO</v>
          </cell>
          <cell r="C2314" t="str">
            <v>UN</v>
          </cell>
          <cell r="D2314">
            <v>21.88</v>
          </cell>
        </row>
        <row r="2315">
          <cell r="A2315">
            <v>83377</v>
          </cell>
          <cell r="B2315" t="str">
            <v>CONECTOR DE PARAFUSO FENDIDO EM LIGA DE COBRE COM SEPARADOR DE CABOS PARA CABO 50 MM2 - FORNECIMENTO E INSTALACAO</v>
          </cell>
          <cell r="C2315" t="str">
            <v>UN</v>
          </cell>
          <cell r="D2315">
            <v>7.64</v>
          </cell>
        </row>
        <row r="2316">
          <cell r="A2316">
            <v>91874</v>
          </cell>
          <cell r="B2316" t="str">
            <v>LUVA PARA ELETRODUTO, PVC, ROSCÁVEL, DN 20 MM (1/2"), PARA CIRCUITOS TERMINAIS, INSTALADA EM FORRO - FORNECIMENTO E INSTALAÇÃO. AF_12/2015</v>
          </cell>
          <cell r="C2316" t="str">
            <v>UN</v>
          </cell>
          <cell r="D2316">
            <v>4.59</v>
          </cell>
        </row>
        <row r="2317">
          <cell r="A2317">
            <v>91875</v>
          </cell>
          <cell r="B2317" t="str">
            <v>LUVA PARA ELETRODUTO, PVC, ROSCÁVEL, DN 25 MM (3/4"), PARA CIRCUITOS TERMINAIS, INSTALADA EM FORRO - FORNECIMENTO E INSTALAÇÃO. AF_12/2015</v>
          </cell>
          <cell r="C2317" t="str">
            <v>UN</v>
          </cell>
          <cell r="D2317">
            <v>6.17</v>
          </cell>
        </row>
        <row r="2318">
          <cell r="A2318">
            <v>91876</v>
          </cell>
          <cell r="B2318" t="str">
            <v>LUVA PARA ELETRODUTO, PVC, ROSCÁVEL, DN 32 MM (1"), PARA CIRCUITOS TERMINAIS, INSTALADA EM FORRO - FORNECIMENTO E INSTALAÇÃO. AF_12/2015</v>
          </cell>
          <cell r="C2318" t="str">
            <v>UN</v>
          </cell>
          <cell r="D2318">
            <v>7.96</v>
          </cell>
        </row>
        <row r="2319">
          <cell r="A2319">
            <v>91877</v>
          </cell>
          <cell r="B2319" t="str">
            <v>LUVA PARA ELETRODUTO, PVC, ROSCÁVEL, DN 40 MM (1 1/4"), PARA CIRCUITOS TERMINAIS, INSTALADA EM FORRO - FORNECIMENTO E INSTALAÇÃO. AF_12/2015</v>
          </cell>
          <cell r="C2319" t="str">
            <v>UN</v>
          </cell>
          <cell r="D2319">
            <v>10.99</v>
          </cell>
        </row>
        <row r="2320">
          <cell r="A2320">
            <v>91878</v>
          </cell>
          <cell r="B2320" t="str">
            <v>LUVA PARA ELETRODUTO, PVC, ROSCÁVEL, DN 20 MM (1/2"), PARA CIRCUITOS TERMINAIS, INSTALADA EM LAJE - FORNECIMENTO E INSTALAÇÃO. AF_12/2015</v>
          </cell>
          <cell r="C2320" t="str">
            <v>UN</v>
          </cell>
          <cell r="D2320">
            <v>5.8</v>
          </cell>
        </row>
        <row r="2321">
          <cell r="A2321">
            <v>91879</v>
          </cell>
          <cell r="B2321" t="str">
            <v>LUVA PARA ELETRODUTO, PVC, ROSCÁVEL, DN 25 MM (3/4"), PARA CIRCUITOS TERMINAIS, INSTALADA EM LAJE - FORNECIMENTO E INSTALAÇÃO. AF_12/2015</v>
          </cell>
          <cell r="C2321" t="str">
            <v>UN</v>
          </cell>
          <cell r="D2321">
            <v>7.33</v>
          </cell>
        </row>
        <row r="2322">
          <cell r="A2322">
            <v>91880</v>
          </cell>
          <cell r="B2322" t="str">
            <v>LUVA PARA ELETRODUTO, PVC, ROSCÁVEL, DN 32 MM (1"), PARA CIRCUITOS TERMINAIS, INSTALADA EM LAJE - FORNECIMENTO E INSTALAÇÃO. AF_12/2015</v>
          </cell>
          <cell r="C2322" t="str">
            <v>UN</v>
          </cell>
          <cell r="D2322">
            <v>9.16</v>
          </cell>
        </row>
        <row r="2323">
          <cell r="A2323">
            <v>91881</v>
          </cell>
          <cell r="B2323" t="str">
            <v>LUVA PARA ELETRODUTO, PVC, ROSCÁVEL, DN 40 MM (1 1/4"), PARA CIRCUITOS TERMINAIS, INSTALADA EM LAJE - FORNECIMENTO E INSTALAÇÃO. AF_12/2015</v>
          </cell>
          <cell r="C2323" t="str">
            <v>UN</v>
          </cell>
          <cell r="D2323">
            <v>12.19</v>
          </cell>
        </row>
        <row r="2324">
          <cell r="A2324">
            <v>91882</v>
          </cell>
          <cell r="B2324" t="str">
            <v>LUVA PARA ELETRODUTO, PVC, ROSCÁVEL, DN 20 MM (1/2"), PARA CIRCUITOS TERMINAIS, INSTALADA EM PAREDE - FORNECIMENTO E INSTALAÇÃO. AF_12/2015</v>
          </cell>
          <cell r="C2324" t="str">
            <v>UN</v>
          </cell>
          <cell r="D2324">
            <v>7.09</v>
          </cell>
        </row>
        <row r="2325">
          <cell r="A2325">
            <v>91884</v>
          </cell>
          <cell r="B2325" t="str">
            <v>LUVA PARA ELETRODUTO, PVC, ROSCÁVEL, DN 25 MM (3/4"), PARA CIRCUITOS TERMINAIS, INSTALADA EM PAREDE - FORNECIMENTO E INSTALAÇÃO. AF_12/2015</v>
          </cell>
          <cell r="C2325" t="str">
            <v>UN</v>
          </cell>
          <cell r="D2325">
            <v>8.33</v>
          </cell>
        </row>
        <row r="2326">
          <cell r="A2326">
            <v>91885</v>
          </cell>
          <cell r="B2326" t="str">
            <v>LUVA PARA ELETRODUTO, PVC, ROSCÁVEL, DN 32 MM (1"), PARA CIRCUITOS TERMINAIS, INSTALADA EM PAREDE - FORNECIMENTO E INSTALAÇÃO. AF_12/2015</v>
          </cell>
          <cell r="C2326" t="str">
            <v>UN</v>
          </cell>
          <cell r="D2326">
            <v>9.75</v>
          </cell>
        </row>
        <row r="2327">
          <cell r="A2327">
            <v>91886</v>
          </cell>
          <cell r="B2327" t="str">
            <v>LUVA PARA ELETRODUTO, PVC, ROSCÁVEL, DN 40 MM (1 1/4"), PARA CIRCUITOS TERMINAIS, INSTALADA EM PAREDE - FORNECIMENTO E INSTALAÇÃO. AF_12/2015</v>
          </cell>
          <cell r="C2327" t="str">
            <v>UN</v>
          </cell>
          <cell r="D2327">
            <v>12.32</v>
          </cell>
        </row>
        <row r="2328">
          <cell r="A2328">
            <v>91887</v>
          </cell>
          <cell r="B2328" t="str">
            <v>CURVA 90 GRAUS PARA ELETRODUTO, PVC, ROSCÁVEL, DN 20 MM (1/2"), PARA CIRCUITOS TERMINAIS, INSTALADA EM FORRO - FORNECIMENTO E INSTALAÇÃO. AF_12/2015</v>
          </cell>
          <cell r="C2328" t="str">
            <v>UN</v>
          </cell>
          <cell r="D2328">
            <v>6.92</v>
          </cell>
        </row>
        <row r="2329">
          <cell r="A2329">
            <v>91888</v>
          </cell>
          <cell r="B2329" t="str">
            <v>CURVA 135 GRAUS PARA ELETRODUTO, PVC, ROSCÁVEL, DN 20 MM (1/2"), PARA CIRCUITOS TERMINAIS, INSTALADA EM FORRO - FORNECIMENTO E INSTALAÇÃO. AF_12/2015</v>
          </cell>
          <cell r="C2329" t="str">
            <v>UN</v>
          </cell>
          <cell r="D2329">
            <v>9.61</v>
          </cell>
        </row>
        <row r="2330">
          <cell r="A2330">
            <v>91890</v>
          </cell>
          <cell r="B2330" t="str">
            <v>CURVA 90 GRAUS PARA ELETRODUTO, PVC, ROSCÁVEL, DN 25 MM (3/4"), PARA CIRCUITOS TERMINAIS, INSTALADA EM FORRO - FORNECIMENTO E INSTALAÇÃO. AF_12/2015</v>
          </cell>
          <cell r="C2330" t="str">
            <v>UN</v>
          </cell>
          <cell r="D2330">
            <v>9.6300000000000008</v>
          </cell>
        </row>
        <row r="2331">
          <cell r="A2331">
            <v>91892</v>
          </cell>
          <cell r="B2331" t="str">
            <v>CURVA 180 GRAUS PARA ELETRODUTO, PVC, ROSCÁVEL, DN 25 MM (3/4"), PARA CIRCUITOS TERMINAIS, INSTALADA EM FORRO - FORNECIMENTO E INSTALAÇÃO. AF_12/2015</v>
          </cell>
          <cell r="C2331" t="str">
            <v>UN</v>
          </cell>
          <cell r="D2331">
            <v>10.84</v>
          </cell>
        </row>
        <row r="2332">
          <cell r="A2332">
            <v>91893</v>
          </cell>
          <cell r="B2332" t="str">
            <v>CURVA 90 GRAUS PARA ELETRODUTO, PVC, ROSCÁVEL, DN 32 MM (1"), PARA CIRCUITOS TERMINAIS, INSTALADA EM FORRO - FORNECIMENTO E INSTALAÇÃO. AF_12/2015</v>
          </cell>
          <cell r="C2332" t="str">
            <v>UN</v>
          </cell>
          <cell r="D2332">
            <v>13.28</v>
          </cell>
        </row>
        <row r="2333">
          <cell r="A2333">
            <v>91894</v>
          </cell>
          <cell r="B2333" t="str">
            <v>CURVA 135 GRAUS PARA ELETRODUTO, PVC, ROSCÁVEL, DN 32 MM (1"), PARA CIRCUITOS TERMINAIS, INSTALADA EM FORRO - FORNECIMENTO E INSTALAÇÃO. AF_12/2015</v>
          </cell>
          <cell r="C2333" t="str">
            <v>UN</v>
          </cell>
          <cell r="D2333">
            <v>14.08</v>
          </cell>
        </row>
        <row r="2334">
          <cell r="A2334">
            <v>91896</v>
          </cell>
          <cell r="B2334" t="str">
            <v>CURVA 90 GRAUS PARA ELETRODUTO, PVC, ROSCÁVEL, DN 40 MM (1 1/4"), PARA CIRCUITOS TERMINAIS, INSTALADA EM FORRO - FORNECIMENTO E INSTALAÇÃO. AF_12/2015</v>
          </cell>
          <cell r="C2334" t="str">
            <v>UN</v>
          </cell>
          <cell r="D2334">
            <v>17.28</v>
          </cell>
        </row>
        <row r="2335">
          <cell r="A2335">
            <v>91897</v>
          </cell>
          <cell r="B2335" t="str">
            <v>CURVA 135 GRAUS PARA ELETRODUTO, PVC, ROSCÁVEL, DN 40 MM (1 1/4"), PARA CIRCUITOS TERMINAIS, INSTALADA EM FORRO - FORNECIMENTO E INSTALAÇÃO. AF_12/2015</v>
          </cell>
          <cell r="C2335" t="str">
            <v>UN</v>
          </cell>
          <cell r="D2335">
            <v>21.58</v>
          </cell>
        </row>
        <row r="2336">
          <cell r="A2336">
            <v>91899</v>
          </cell>
          <cell r="B2336" t="str">
            <v>CURVA 90 GRAUS PARA ELETRODUTO, PVC, ROSCÁVEL, DN 20 MM (1/2"), PARA CIRCUITOS TERMINAIS, INSTALADA EM LAJE - FORNECIMENTO E INSTALAÇÃO. AF_12/2015</v>
          </cell>
          <cell r="C2336" t="str">
            <v>UN</v>
          </cell>
          <cell r="D2336">
            <v>8.66</v>
          </cell>
        </row>
        <row r="2337">
          <cell r="A2337">
            <v>91900</v>
          </cell>
          <cell r="B2337" t="str">
            <v>CURVA 135 GRAUS PARA ELETRODUTO, PVC, ROSCÁVEL, DN 20 MM (1/2"), PARA CIRCUITOS TERMINAIS, INSTALADA EM LAJE - FORNECIMENTO E INSTALAÇÃO. AF_12/2015</v>
          </cell>
          <cell r="C2337" t="str">
            <v>UN</v>
          </cell>
          <cell r="D2337">
            <v>11.36</v>
          </cell>
        </row>
        <row r="2338">
          <cell r="A2338">
            <v>91902</v>
          </cell>
          <cell r="B2338" t="str">
            <v>CURVA 90 GRAUS PARA ELETRODUTO, PVC, ROSCÁVEL, DN 25 MM (3/4"), PARA CIRCUITOS TERMINAIS, INSTALADA EM LAJE - FORNECIMENTO E INSTALAÇÃO. AF_12/2015</v>
          </cell>
          <cell r="C2338" t="str">
            <v>UN</v>
          </cell>
          <cell r="D2338">
            <v>11.38</v>
          </cell>
        </row>
        <row r="2339">
          <cell r="A2339">
            <v>91904</v>
          </cell>
          <cell r="B2339" t="str">
            <v>CURVA 180 GRAUS PARA ELETRODUTO, PVC, ROSCÁVEL, DN 25 MM (3/4"), PARA CIRCUITOS TERMINAIS, INSTALADA EM LAJE - FORNECIMENTO E INSTALAÇÃO. AF_12/2015</v>
          </cell>
          <cell r="C2339" t="str">
            <v>UN</v>
          </cell>
          <cell r="D2339">
            <v>12.58</v>
          </cell>
        </row>
        <row r="2340">
          <cell r="A2340">
            <v>91905</v>
          </cell>
          <cell r="B2340" t="str">
            <v>CURVA 90 GRAUS PARA ELETRODUTO, PVC, ROSCÁVEL, DN 32 MM (1"), PARA CIRCUITOS TERMINAIS, INSTALADA EM LAJE - FORNECIMENTO E INSTALAÇÃO. AF_12/2015</v>
          </cell>
          <cell r="C2340" t="str">
            <v>UN</v>
          </cell>
          <cell r="D2340">
            <v>15.02</v>
          </cell>
        </row>
        <row r="2341">
          <cell r="A2341">
            <v>91906</v>
          </cell>
          <cell r="B2341" t="str">
            <v>CURVA 135 GRAUS PARA ELETRODUTO, PVC, ROSCÁVEL, DN 32 MM (1"), PARA CIRCUITOS TERMINAIS, INSTALADA EM LAJE - FORNECIMENTO E INSTALAÇÃO. AF_12/2015</v>
          </cell>
          <cell r="C2341" t="str">
            <v>UN</v>
          </cell>
          <cell r="D2341">
            <v>15.83</v>
          </cell>
        </row>
        <row r="2342">
          <cell r="A2342">
            <v>91908</v>
          </cell>
          <cell r="B2342" t="str">
            <v>CURVA 90 GRAUS PARA ELETRODUTO, PVC, ROSCÁVEL, DN 40 MM (1 1/4"), PARA CIRCUITOS TERMINAIS, INSTALADA EM LAJE - FORNECIMENTO E INSTALAÇÃO. AF_12/2015</v>
          </cell>
          <cell r="C2342" t="str">
            <v>UN</v>
          </cell>
          <cell r="D2342">
            <v>19.07</v>
          </cell>
        </row>
        <row r="2343">
          <cell r="A2343">
            <v>91909</v>
          </cell>
          <cell r="B2343" t="str">
            <v>CURVA 135 GRAUS PARA ELETRODUTO, PVC, ROSCÁVEL, DN 40 MM (1 1/4"), PARA CIRCUITOS TERMINAIS, INSTALADA EM LAJE - FORNECIMENTO E INSTALAÇÃO. AF_12/2015</v>
          </cell>
          <cell r="C2343" t="str">
            <v>UN</v>
          </cell>
          <cell r="D2343">
            <v>23.37</v>
          </cell>
        </row>
        <row r="2344">
          <cell r="A2344">
            <v>91911</v>
          </cell>
          <cell r="B2344" t="str">
            <v>CURVA 90 GRAUS PARA ELETRODUTO, PVC, ROSCÁVEL, DN 20 MM (1/2"), PARA CIRCUITOS TERMINAIS, INSTALADA EM PAREDE - FORNECIMENTO E INSTALAÇÃO. AF_12/2015</v>
          </cell>
          <cell r="C2344" t="str">
            <v>UN</v>
          </cell>
          <cell r="D2344">
            <v>10.66</v>
          </cell>
        </row>
        <row r="2345">
          <cell r="A2345">
            <v>91912</v>
          </cell>
          <cell r="B2345" t="str">
            <v>CURVA 135 GRAUS PARA ELETRODUTO, PVC, ROSCÁVEL, DN 20 MM (1/2"), PARA CIRCUITOS TERMINAIS, INSTALADA EM PAREDE - FORNECIMENTO E INSTALAÇÃO. AF_12/2015</v>
          </cell>
          <cell r="C2345" t="str">
            <v>UN</v>
          </cell>
          <cell r="D2345">
            <v>13.35</v>
          </cell>
        </row>
        <row r="2346">
          <cell r="A2346">
            <v>91914</v>
          </cell>
          <cell r="B2346" t="str">
            <v>CURVA 90 GRAUS PARA ELETRODUTO, PVC, ROSCÁVEL, DN 25 MM (3/4"), PARA CIRCUITOS TERMINAIS, INSTALADA EM PAREDE - FORNECIMENTO E INSTALAÇÃO. AF_12/2015</v>
          </cell>
          <cell r="C2346" t="str">
            <v>UN</v>
          </cell>
          <cell r="D2346">
            <v>12.92</v>
          </cell>
        </row>
        <row r="2347">
          <cell r="A2347">
            <v>91916</v>
          </cell>
          <cell r="B2347" t="str">
            <v>CURVA 180 GRAUS PARA ELETRODUTO, PVC, ROSCÁVEL, DN 25 MM (3/4"), PARA CIRCUITOS TERMINAIS, INSTALADA EM PAREDE - FORNECIMENTO E INSTALAÇÃO. AF_12/2015</v>
          </cell>
          <cell r="C2347" t="str">
            <v>UN</v>
          </cell>
          <cell r="D2347">
            <v>14.12</v>
          </cell>
        </row>
        <row r="2348">
          <cell r="A2348">
            <v>91917</v>
          </cell>
          <cell r="B2348" t="str">
            <v>CURVA 90 GRAUS PARA ELETRODUTO, PVC, ROSCÁVEL, DN 32 MM (1"), PARA CIRCUITOS TERMINAIS, INSTALADA EM PAREDE - FORNECIMENTO E INSTALAÇÃO. AF_12/2015</v>
          </cell>
          <cell r="C2348" t="str">
            <v>UN</v>
          </cell>
          <cell r="D2348">
            <v>15.94</v>
          </cell>
        </row>
        <row r="2349">
          <cell r="A2349">
            <v>91918</v>
          </cell>
          <cell r="B2349" t="str">
            <v>CURVA 135 GRAUS PARA ELETRODUTO, PVC, ROSCÁVEL, DN 32 MM (1"), PARA CIRCUITOS TERMINAIS, INSTALADA EM PAREDE - FORNECIMENTO E INSTALAÇÃO. AF_12/2015</v>
          </cell>
          <cell r="C2349" t="str">
            <v>UN</v>
          </cell>
          <cell r="D2349">
            <v>16.739999999999998</v>
          </cell>
        </row>
        <row r="2350">
          <cell r="A2350">
            <v>91920</v>
          </cell>
          <cell r="B2350" t="str">
            <v>CURVA 90 GRAUS PARA ELETRODUTO, PVC, ROSCÁVEL, DN 40 MM (1 1/4"), PARA CIRCUITOS TERMINAIS, INSTALADA EM PAREDE - FORNECIMENTO E INSTALAÇÃO. AF_12/2015</v>
          </cell>
          <cell r="C2350" t="str">
            <v>UN</v>
          </cell>
          <cell r="D2350">
            <v>19.28</v>
          </cell>
        </row>
        <row r="2351">
          <cell r="A2351">
            <v>91921</v>
          </cell>
          <cell r="B2351" t="str">
            <v>CURVA 135 GRAUS PARA ELETRODUTO, PVC, ROSCÁVEL, DN 40 MM (1 1/4"), PARA CIRCUITOS TERMINAIS, INSTALADA EM PAREDE - FORNECIMENTO E INSTALAÇÃO. AF_12/2015</v>
          </cell>
          <cell r="C2351" t="str">
            <v>UN</v>
          </cell>
          <cell r="D2351">
            <v>23.58</v>
          </cell>
        </row>
        <row r="2352">
          <cell r="A2352">
            <v>93013</v>
          </cell>
          <cell r="B2352" t="str">
            <v>LUVA PARA ELETRODUTO, PVC, ROSCÁVEL, DN 50 MM (1 1/2") - FORNECIMENTO E INSTALAÇÃO. AF_12/2015</v>
          </cell>
          <cell r="C2352" t="str">
            <v>UN</v>
          </cell>
          <cell r="D2352">
            <v>13.9</v>
          </cell>
        </row>
        <row r="2353">
          <cell r="A2353">
            <v>93014</v>
          </cell>
          <cell r="B2353" t="str">
            <v>LUVA PARA ELETRODUTO, PVC, ROSCÁVEL, DN 60 MM (2") - FORNECIMENTO E INSTALAÇÃO. AF_12/2015</v>
          </cell>
          <cell r="C2353" t="str">
            <v>UN</v>
          </cell>
          <cell r="D2353">
            <v>18.12</v>
          </cell>
        </row>
        <row r="2354">
          <cell r="A2354">
            <v>93015</v>
          </cell>
          <cell r="B2354" t="str">
            <v>LUVA PARA ELETRODUTO, PVC, ROSCÁVEL, DN 75 MM (2 1/2") - FORNECIMENTO E INSTALAÇÃO. AF_12/2015</v>
          </cell>
          <cell r="C2354" t="str">
            <v>UN</v>
          </cell>
          <cell r="D2354">
            <v>32.93</v>
          </cell>
        </row>
        <row r="2355">
          <cell r="A2355">
            <v>93016</v>
          </cell>
          <cell r="B2355" t="str">
            <v>LUVA PARA ELETRODUTO, PVC, ROSCÁVEL, DN 85 MM (3") - FORNECIMENTO E INSTALAÇÃO. AF_12/2015</v>
          </cell>
          <cell r="C2355" t="str">
            <v>UN</v>
          </cell>
          <cell r="D2355">
            <v>38.76</v>
          </cell>
        </row>
        <row r="2356">
          <cell r="A2356">
            <v>93017</v>
          </cell>
          <cell r="B2356" t="str">
            <v>LUVA PARA ELETRODUTO, PVC, ROSCÁVEL, DN 110 MM (4") - FORNECIMENTO E INSTALAÇÃO. AF_12/2015</v>
          </cell>
          <cell r="C2356" t="str">
            <v>UN</v>
          </cell>
          <cell r="D2356">
            <v>65.36</v>
          </cell>
        </row>
        <row r="2357">
          <cell r="A2357">
            <v>93018</v>
          </cell>
          <cell r="B2357" t="str">
            <v>CURVA 90 GRAUS PARA ELETRODUTO, PVC, ROSCÁVEL, DN 50 MM (1 1/2") - FORNECIMENTO E INSTALAÇÃO. AF_12/2015</v>
          </cell>
          <cell r="C2357" t="str">
            <v>UN</v>
          </cell>
          <cell r="D2357">
            <v>21.08</v>
          </cell>
        </row>
        <row r="2358">
          <cell r="A2358">
            <v>93019</v>
          </cell>
          <cell r="B2358" t="str">
            <v>CURVA 135 GRAUS PARA ELETRODUTO, PVC, ROSCÁVEL, DN 50 MM (1 1/2") - FORNECIMENTO E INSTALAÇÃO. AF_12/2015</v>
          </cell>
          <cell r="C2358" t="str">
            <v>UN</v>
          </cell>
          <cell r="D2358">
            <v>26.13</v>
          </cell>
        </row>
        <row r="2359">
          <cell r="A2359">
            <v>93020</v>
          </cell>
          <cell r="B2359" t="str">
            <v>CURVA 90 GRAUS PARA ELETRODUTO, PVC, ROSCÁVEL, DN 60 MM (2") - FORNECIMENTO E INSTALAÇÃO. AF_12/2015</v>
          </cell>
          <cell r="C2359" t="str">
            <v>UN</v>
          </cell>
          <cell r="D2359">
            <v>26.76</v>
          </cell>
        </row>
        <row r="2360">
          <cell r="A2360">
            <v>93021</v>
          </cell>
          <cell r="B2360" t="str">
            <v>CURVA 135 GRAUS PARA ELETRODUTO, PVC, ROSCÁVEL, DN 60 MM (2") - FORNECIMENTO E INSTALAÇÃO. AF_12/2015</v>
          </cell>
          <cell r="C2360" t="str">
            <v>UN</v>
          </cell>
          <cell r="D2360">
            <v>32.15</v>
          </cell>
        </row>
        <row r="2361">
          <cell r="A2361">
            <v>93022</v>
          </cell>
          <cell r="B2361" t="str">
            <v>CURVA 90 GRAUS PARA ELETRODUTO, PVC, ROSCÁVEL, DN 75 MM (2 1/2") - FORNECIMENTO E INSTALAÇÃO. AF_12/2015</v>
          </cell>
          <cell r="C2361" t="str">
            <v>UN</v>
          </cell>
          <cell r="D2361">
            <v>45.34</v>
          </cell>
        </row>
        <row r="2362">
          <cell r="A2362">
            <v>93023</v>
          </cell>
          <cell r="B2362" t="str">
            <v>CURVA 135 GRAUS PARA ELETRODUTO, PVC, ROSCÁVEL, DN 75 MM (2 1/2") - FORNECIMENTO E INSTALAÇÃO. AF_12/2015</v>
          </cell>
          <cell r="C2362" t="str">
            <v>UN</v>
          </cell>
          <cell r="D2362">
            <v>37.6</v>
          </cell>
        </row>
        <row r="2363">
          <cell r="A2363">
            <v>93024</v>
          </cell>
          <cell r="B2363" t="str">
            <v>CURVA 90 GRAUS PARA ELETRODUTO, PVC, ROSCÁVEL, DN 85 MM (3") - FORNECIMENTO E INSTALAÇÃO. AF_12/2015</v>
          </cell>
          <cell r="C2363" t="str">
            <v>UN</v>
          </cell>
          <cell r="D2363">
            <v>51.84</v>
          </cell>
        </row>
        <row r="2364">
          <cell r="A2364">
            <v>93025</v>
          </cell>
          <cell r="B2364" t="str">
            <v>CURVA 135 GRAUS PARA ELETRODUTO, PVC, ROSCÁVEL, DN 85 MM (3") - FORNECIMENTO E INSTALAÇÃO. AF_12/2015</v>
          </cell>
          <cell r="C2364" t="str">
            <v>UN</v>
          </cell>
          <cell r="D2364">
            <v>64.739999999999995</v>
          </cell>
        </row>
        <row r="2365">
          <cell r="A2365">
            <v>93026</v>
          </cell>
          <cell r="B2365" t="str">
            <v>CURVA 90 GRAUS PARA ELETRODUTO, PVC, ROSCÁVEL, DN 110 MM (4") - FORNECIMENTO E INSTALAÇÃO. AF_12/2015</v>
          </cell>
          <cell r="C2365" t="str">
            <v>UN</v>
          </cell>
          <cell r="D2365">
            <v>84.77</v>
          </cell>
        </row>
        <row r="2366">
          <cell r="A2366">
            <v>93027</v>
          </cell>
          <cell r="B2366" t="str">
            <v>CURVA 135 GRAUS PARA ELETRODUTO, PVC, ROSCÁVEL, DN 110 MM (4") - FORNECIMENTO E INSTALAÇÃO. AF_12/2015</v>
          </cell>
          <cell r="C2366" t="str">
            <v>UN</v>
          </cell>
          <cell r="D2366">
            <v>72.959999999999994</v>
          </cell>
        </row>
        <row r="2367">
          <cell r="A2367">
            <v>72250</v>
          </cell>
          <cell r="B2367" t="str">
            <v>CABO DE COBRE NU 10MM2 - FORNECIMENTO E INSTALACAO</v>
          </cell>
          <cell r="C2367" t="str">
            <v>M</v>
          </cell>
          <cell r="D2367">
            <v>8.16</v>
          </cell>
        </row>
        <row r="2368">
          <cell r="A2368">
            <v>72251</v>
          </cell>
          <cell r="B2368" t="str">
            <v>CABO DE COBRE NU 16MM2 - FORNECIMENTO E INSTALACAO</v>
          </cell>
          <cell r="C2368" t="str">
            <v>M</v>
          </cell>
          <cell r="D2368">
            <v>11.78</v>
          </cell>
        </row>
        <row r="2369">
          <cell r="A2369">
            <v>72252</v>
          </cell>
          <cell r="B2369" t="str">
            <v>CABO DE COBRE NU 25MM2 - FORNECIMENTO E INSTALACAO</v>
          </cell>
          <cell r="C2369" t="str">
            <v>M</v>
          </cell>
          <cell r="D2369">
            <v>16.91</v>
          </cell>
        </row>
        <row r="2370">
          <cell r="A2370">
            <v>72253</v>
          </cell>
          <cell r="B2370" t="str">
            <v>CABO DE COBRE NU 35MM2 - FORNECIMENTO E INSTALACAO</v>
          </cell>
          <cell r="C2370" t="str">
            <v>M</v>
          </cell>
          <cell r="D2370">
            <v>22.34</v>
          </cell>
        </row>
        <row r="2371">
          <cell r="A2371">
            <v>72254</v>
          </cell>
          <cell r="B2371" t="str">
            <v>CABO DE COBRE NU 50MM2 - FORNECIMENTO E INSTALACAO</v>
          </cell>
          <cell r="C2371" t="str">
            <v>M</v>
          </cell>
          <cell r="D2371">
            <v>31.84</v>
          </cell>
        </row>
        <row r="2372">
          <cell r="A2372">
            <v>72255</v>
          </cell>
          <cell r="B2372" t="str">
            <v>CABO DE COBRE NU 70MM2 - FORNECIMENTO E INSTALACAO</v>
          </cell>
          <cell r="C2372" t="str">
            <v>M</v>
          </cell>
          <cell r="D2372">
            <v>40.83</v>
          </cell>
        </row>
        <row r="2373">
          <cell r="A2373">
            <v>72256</v>
          </cell>
          <cell r="B2373" t="str">
            <v>CABO DE COBRE NU 95MM2 - FORNECIMENTO E INSTALACAO</v>
          </cell>
          <cell r="C2373" t="str">
            <v>M</v>
          </cell>
          <cell r="D2373">
            <v>52.56</v>
          </cell>
        </row>
        <row r="2374">
          <cell r="A2374">
            <v>72257</v>
          </cell>
          <cell r="B2374" t="str">
            <v>CABO DE COBRE NU 120MM2 - FORNECIMENTO E INSTALACAO</v>
          </cell>
          <cell r="C2374" t="str">
            <v>M</v>
          </cell>
          <cell r="D2374">
            <v>68.38</v>
          </cell>
        </row>
        <row r="2375">
          <cell r="A2375">
            <v>84682</v>
          </cell>
          <cell r="B2375" t="str">
            <v>FIO DE COBRE NU 4 MM2 - FORNECIMENTO E INSTALACAO</v>
          </cell>
          <cell r="C2375" t="str">
            <v>M</v>
          </cell>
          <cell r="D2375">
            <v>2.56</v>
          </cell>
        </row>
        <row r="2376">
          <cell r="A2376">
            <v>91924</v>
          </cell>
          <cell r="B2376" t="str">
            <v>CABO DE COBRE FLEXÍVEL ISOLADO, 1,5 MM², ANTI-CHAMA 450/750 V, PARA CIRCUITOS TERMINAIS - FORNECIMENTO E INSTALAÇÃO. AF_12/2015</v>
          </cell>
          <cell r="C2376" t="str">
            <v>M</v>
          </cell>
          <cell r="D2376">
            <v>2.27</v>
          </cell>
        </row>
        <row r="2377">
          <cell r="A2377">
            <v>91925</v>
          </cell>
          <cell r="B2377" t="str">
            <v>CABO DE COBRE FLEXÍVEL ISOLADO, 1,5 MM², ANTI-CHAMA 0,6/1,0 KV, PARA CIRCUITOS TERMINAIS - FORNECIMENTO E INSTALAÇÃO. AF_12/2015</v>
          </cell>
          <cell r="C2377" t="str">
            <v>M</v>
          </cell>
          <cell r="D2377">
            <v>2.75</v>
          </cell>
        </row>
        <row r="2378">
          <cell r="A2378">
            <v>91926</v>
          </cell>
          <cell r="B2378" t="str">
            <v>CABO DE COBRE FLEXÍVEL ISOLADO, 2,5 MM², ANTI-CHAMA 450/750 V, PARA CIRCUITOS TERMINAIS - FORNECIMENTO E INSTALAÇÃO. AF_12/2015</v>
          </cell>
          <cell r="C2378" t="str">
            <v>M</v>
          </cell>
          <cell r="D2378">
            <v>3</v>
          </cell>
        </row>
        <row r="2379">
          <cell r="A2379">
            <v>91927</v>
          </cell>
          <cell r="B2379" t="str">
            <v>CABO DE COBRE FLEXÍVEL ISOLADO, 2,5 MM², ANTI-CHAMA 0,6/1,0 KV, PARA CIRCUITOS TERMINAIS - FORNECIMENTO E INSTALAÇÃO. AF_12/2015</v>
          </cell>
          <cell r="C2379" t="str">
            <v>M</v>
          </cell>
          <cell r="D2379">
            <v>3.49</v>
          </cell>
        </row>
        <row r="2380">
          <cell r="A2380">
            <v>91928</v>
          </cell>
          <cell r="B2380" t="str">
            <v>CABO DE COBRE FLEXÍVEL ISOLADO, 4 MM², ANTI-CHAMA 450/750 V, PARA CIRCUITOS TERMINAIS - FORNECIMENTO E INSTALAÇÃO. AF_12/2015</v>
          </cell>
          <cell r="C2380" t="str">
            <v>M</v>
          </cell>
          <cell r="D2380">
            <v>4.1500000000000004</v>
          </cell>
        </row>
        <row r="2381">
          <cell r="A2381">
            <v>91929</v>
          </cell>
          <cell r="B2381" t="str">
            <v>CABO DE COBRE FLEXÍVEL ISOLADO, 4 MM², ANTI-CHAMA 0,6/1,0 KV, PARA CIRCUITOS TERMINAIS - FORNECIMENTO E INSTALAÇÃO. AF_12/2015</v>
          </cell>
          <cell r="C2381" t="str">
            <v>M</v>
          </cell>
          <cell r="D2381">
            <v>5.38</v>
          </cell>
        </row>
        <row r="2382">
          <cell r="A2382">
            <v>91930</v>
          </cell>
          <cell r="B2382" t="str">
            <v>CABO DE COBRE FLEXÍVEL ISOLADO, 6 MM², ANTI-CHAMA 450/750 V, PARA CIRCUITOS TERMINAIS - FORNECIMENTO E INSTALAÇÃO. AF_12/2015</v>
          </cell>
          <cell r="C2382" t="str">
            <v>M</v>
          </cell>
          <cell r="D2382">
            <v>5.96</v>
          </cell>
        </row>
        <row r="2383">
          <cell r="A2383">
            <v>91931</v>
          </cell>
          <cell r="B2383" t="str">
            <v>CABO DE COBRE FLEXÍVEL ISOLADO, 6 MM², ANTI-CHAMA 0,6/1,0 KV, PARA CIRCUITOS TERMINAIS - FORNECIMENTO E INSTALAÇÃO. AF_12/2015</v>
          </cell>
          <cell r="C2383" t="str">
            <v>M</v>
          </cell>
          <cell r="D2383">
            <v>6.77</v>
          </cell>
        </row>
        <row r="2384">
          <cell r="A2384">
            <v>91932</v>
          </cell>
          <cell r="B2384" t="str">
            <v>CABO DE COBRE FLEXÍVEL ISOLADO, 10 MM², ANTI-CHAMA 450/750 V, PARA CIRCUITOS TERMINAIS - FORNECIMENTO E INSTALAÇÃO. AF_12/2015</v>
          </cell>
          <cell r="C2384" t="str">
            <v>M</v>
          </cell>
          <cell r="D2384">
            <v>9.52</v>
          </cell>
        </row>
        <row r="2385">
          <cell r="A2385">
            <v>91933</v>
          </cell>
          <cell r="B2385" t="str">
            <v>CABO DE COBRE FLEXÍVEL ISOLADO, 10 MM², ANTI-CHAMA 0,6/1,0 KV, PARA CIRCUITOS TERMINAIS - FORNECIMENTO E INSTALAÇÃO. AF_12/2015</v>
          </cell>
          <cell r="C2385" t="str">
            <v>M</v>
          </cell>
          <cell r="D2385">
            <v>10.25</v>
          </cell>
        </row>
        <row r="2386">
          <cell r="A2386">
            <v>91934</v>
          </cell>
          <cell r="B2386" t="str">
            <v>CABO DE COBRE FLEXÍVEL ISOLADO, 16 MM², ANTI-CHAMA 450/750 V, PARA CIRCUITOS TERMINAIS - FORNECIMENTO E INSTALAÇÃO. AF_12/2015</v>
          </cell>
          <cell r="C2386" t="str">
            <v>M</v>
          </cell>
          <cell r="D2386">
            <v>17.86</v>
          </cell>
        </row>
        <row r="2387">
          <cell r="A2387">
            <v>91935</v>
          </cell>
          <cell r="B2387" t="str">
            <v>CABO DE COBRE FLEXÍVEL ISOLADO, 16 MM², ANTI-CHAMA 0,6/1,0 KV, PARA CIRCUITOS TERMINAIS - FORNECIMENTO E INSTALAÇÃO. AF_12/2015</v>
          </cell>
          <cell r="C2387" t="str">
            <v>M</v>
          </cell>
          <cell r="D2387">
            <v>15.34</v>
          </cell>
        </row>
        <row r="2388">
          <cell r="A2388">
            <v>92979</v>
          </cell>
          <cell r="B2388" t="str">
            <v>CABO DE COBRE FLEXÍVEL ISOLADO, 10 MM², ANTI-CHAMA 450/750 V, PARA DISTRIBUIÇÃO - FORNECIMENTO E INSTALAÇÃO. AF_12/2015</v>
          </cell>
          <cell r="C2388" t="str">
            <v>M</v>
          </cell>
          <cell r="D2388">
            <v>5.84</v>
          </cell>
        </row>
        <row r="2389">
          <cell r="A2389">
            <v>92980</v>
          </cell>
          <cell r="B2389" t="str">
            <v>CABO DE COBRE FLEXÍVEL ISOLADO, 10 MM², ANTI-CHAMA 0,6/1,0 KV, PARA DISTRIBUIÇÃO - FORNECIMENTO E INSTALAÇÃO. AF_12/2015</v>
          </cell>
          <cell r="C2389" t="str">
            <v>M</v>
          </cell>
          <cell r="D2389">
            <v>6.47</v>
          </cell>
        </row>
        <row r="2390">
          <cell r="A2390">
            <v>92981</v>
          </cell>
          <cell r="B2390" t="str">
            <v>CABO DE COBRE FLEXÍVEL ISOLADO, 16 MM², ANTI-CHAMA 450/750 V, PARA DISTRIBUIÇÃO - FORNECIMENTO E INSTALAÇÃO. AF_12/2015</v>
          </cell>
          <cell r="C2390" t="str">
            <v>M</v>
          </cell>
          <cell r="D2390">
            <v>11.84</v>
          </cell>
        </row>
        <row r="2391">
          <cell r="A2391">
            <v>92982</v>
          </cell>
          <cell r="B2391" t="str">
            <v>CABO DE COBRE FLEXÍVEL ISOLADO, 16 MM², ANTI-CHAMA 0,6/1,0 KV, PARA DISTRIBUIÇÃO - FORNECIMENTO E INSTALAÇÃO. AF_12/2015</v>
          </cell>
          <cell r="C2391" t="str">
            <v>M</v>
          </cell>
          <cell r="D2391">
            <v>9.66</v>
          </cell>
        </row>
        <row r="2392">
          <cell r="A2392">
            <v>92983</v>
          </cell>
          <cell r="B2392" t="str">
            <v>CABO DE COBRE FLEXÍVEL ISOLADO, 25 MM², ANTI-CHAMA 450/750 V, PARA DISTRIBUIÇÃO - FORNECIMENTO E INSTALAÇÃO. AF_12/2015</v>
          </cell>
          <cell r="C2392" t="str">
            <v>M</v>
          </cell>
          <cell r="D2392">
            <v>14.66</v>
          </cell>
        </row>
        <row r="2393">
          <cell r="A2393">
            <v>92984</v>
          </cell>
          <cell r="B2393" t="str">
            <v>CABO DE COBRE FLEXÍVEL ISOLADO, 25 MM², ANTI-CHAMA 0,6/1,0 KV, PARA DISTRIBUIÇÃO - FORNECIMENTO E INSTALAÇÃO. AF_12/2015</v>
          </cell>
          <cell r="C2393" t="str">
            <v>M</v>
          </cell>
          <cell r="D2393">
            <v>16.53</v>
          </cell>
        </row>
        <row r="2394">
          <cell r="A2394">
            <v>92985</v>
          </cell>
          <cell r="B2394" t="str">
            <v>CABO DE COBRE FLEXÍVEL ISOLADO, 35 MM², ANTI-CHAMA 450/750 V, PARA DISTRIBUIÇÃO - FORNECIMENTO E INSTALAÇÃO. AF_12/2015</v>
          </cell>
          <cell r="C2394" t="str">
            <v>M</v>
          </cell>
          <cell r="D2394">
            <v>18.920000000000002</v>
          </cell>
        </row>
        <row r="2395">
          <cell r="A2395">
            <v>92986</v>
          </cell>
          <cell r="B2395" t="str">
            <v>CABO DE COBRE FLEXÍVEL ISOLADO, 35 MM², ANTI-CHAMA 0,6/1,0 KV, PARA DISTRIBUIÇÃO - FORNECIMENTO E INSTALAÇÃO. AF_12/2015</v>
          </cell>
          <cell r="C2395" t="str">
            <v>M</v>
          </cell>
          <cell r="D2395">
            <v>21.29</v>
          </cell>
        </row>
        <row r="2396">
          <cell r="A2396">
            <v>92987</v>
          </cell>
          <cell r="B2396" t="str">
            <v>CABO DE COBRE FLEXÍVEL ISOLADO, 50 MM², ANTI-CHAMA 450/750 V, PARA DISTRIBUIÇÃO - FORNECIMENTO E INSTALAÇÃO. AF_12/2015</v>
          </cell>
          <cell r="C2396" t="str">
            <v>M</v>
          </cell>
          <cell r="D2396">
            <v>25.06</v>
          </cell>
        </row>
        <row r="2397">
          <cell r="A2397">
            <v>92988</v>
          </cell>
          <cell r="B2397" t="str">
            <v>CABO DE COBRE FLEXÍVEL ISOLADO, 50 MM², ANTI-CHAMA 0,6/1,0 KV, PARA DISTRIBUIÇÃO - FORNECIMENTO E INSTALAÇÃO. AF_12/2015</v>
          </cell>
          <cell r="C2397" t="str">
            <v>M</v>
          </cell>
          <cell r="D2397">
            <v>28.33</v>
          </cell>
        </row>
        <row r="2398">
          <cell r="A2398">
            <v>92989</v>
          </cell>
          <cell r="B2398" t="str">
            <v>CABO DE COBRE FLEXÍVEL ISOLADO, 70 MM², ANTI-CHAMA 450/750 V, PARA DISTRIBUIÇÃO - FORNECIMENTO E INSTALAÇÃO. AF_12/2015</v>
          </cell>
          <cell r="C2398" t="str">
            <v>M</v>
          </cell>
          <cell r="D2398">
            <v>35.82</v>
          </cell>
        </row>
        <row r="2399">
          <cell r="A2399">
            <v>92990</v>
          </cell>
          <cell r="B2399" t="str">
            <v>CABO DE COBRE FLEXÍVEL ISOLADO, 70 MM², ANTI-CHAMA 0,6/1,0 KV, PARA DISTRIBUIÇÃO - FORNECIMENTO E INSTALAÇÃO. AF_12/2015</v>
          </cell>
          <cell r="C2399" t="str">
            <v>M</v>
          </cell>
          <cell r="D2399">
            <v>38.880000000000003</v>
          </cell>
        </row>
        <row r="2400">
          <cell r="A2400">
            <v>92991</v>
          </cell>
          <cell r="B2400" t="str">
            <v>CABO DE COBRE FLEXÍVEL ISOLADO, 95 MM², ANTI-CHAMA 450/750 V, PARA DISTRIBUIÇÃO - FORNECIMENTO E INSTALAÇÃO. AF_12/2015</v>
          </cell>
          <cell r="C2400" t="str">
            <v>M</v>
          </cell>
          <cell r="D2400">
            <v>47.68</v>
          </cell>
        </row>
        <row r="2401">
          <cell r="A2401">
            <v>92992</v>
          </cell>
          <cell r="B2401" t="str">
            <v>CABO DE COBRE FLEXÍVEL ISOLADO, 95 MM², ANTI-CHAMA 0,6/1,0 KV, PARA DISTRIBUIÇÃO - FORNECIMENTO E INSTALAÇÃO. AF_12/2015</v>
          </cell>
          <cell r="C2401" t="str">
            <v>M</v>
          </cell>
          <cell r="D2401">
            <v>53.66</v>
          </cell>
        </row>
        <row r="2402">
          <cell r="A2402">
            <v>92993</v>
          </cell>
          <cell r="B2402" t="str">
            <v>CABO DE COBRE FLEXÍVEL ISOLADO, 120 MM², ANTI-CHAMA 450/750 V, PARA DISTRIBUIÇÃO - FORNECIMENTO E INSTALAÇÃO. AF_12/2015</v>
          </cell>
          <cell r="C2402" t="str">
            <v>M</v>
          </cell>
          <cell r="D2402">
            <v>59.11</v>
          </cell>
        </row>
        <row r="2403">
          <cell r="A2403">
            <v>92994</v>
          </cell>
          <cell r="B2403" t="str">
            <v>CABO DE COBRE FLEXÍVEL ISOLADO, 120 MM², ANTI-CHAMA 0,6/1,0 KV, PARA DISTRIBUIÇÃO - FORNECIMENTO E INSTALAÇÃO. AF_12/2015</v>
          </cell>
          <cell r="C2403" t="str">
            <v>M</v>
          </cell>
          <cell r="D2403">
            <v>62.16</v>
          </cell>
        </row>
        <row r="2404">
          <cell r="A2404">
            <v>92995</v>
          </cell>
          <cell r="B2404" t="str">
            <v>CABO DE COBRE FLEXÍVEL ISOLADO, 150 MM², ANTI-CHAMA 450/750 V, PARA DISTRIBUIÇÃO - FORNECIMENTO E INSTALAÇÃO. AF_12/2015</v>
          </cell>
          <cell r="C2404" t="str">
            <v>M</v>
          </cell>
          <cell r="D2404">
            <v>71.209999999999994</v>
          </cell>
        </row>
        <row r="2405">
          <cell r="A2405">
            <v>92996</v>
          </cell>
          <cell r="B2405" t="str">
            <v>CABO DE COBRE FLEXÍVEL ISOLADO, 150 MM², ANTI-CHAMA 0,6/1,0 KV, PARA DISTRIBUIÇÃO - FORNECIMENTO E INSTALAÇÃO. AF_12/2015</v>
          </cell>
          <cell r="C2405" t="str">
            <v>M</v>
          </cell>
          <cell r="D2405">
            <v>78.36</v>
          </cell>
        </row>
        <row r="2406">
          <cell r="A2406">
            <v>92997</v>
          </cell>
          <cell r="B2406" t="str">
            <v>CABO DE COBRE FLEXÍVEL ISOLADO, 185 MM², ANTI-CHAMA 450/750 V, PARA DISTRIBUIÇÃO - FORNECIMENTO E INSTALAÇÃO. AF_12/2015</v>
          </cell>
          <cell r="C2406" t="str">
            <v>M</v>
          </cell>
          <cell r="D2406">
            <v>88.56</v>
          </cell>
        </row>
        <row r="2407">
          <cell r="A2407">
            <v>92998</v>
          </cell>
          <cell r="B2407" t="str">
            <v>CABO DE COBRE FLEXÍVEL ISOLADO, 185 MM², ANTI-CHAMA 0,6/1,0 KV, PARA DISTRIBUIÇÃO - FORNECIMENTO E INSTALAÇÃO. AF_12/2015</v>
          </cell>
          <cell r="C2407" t="str">
            <v>M</v>
          </cell>
          <cell r="D2407">
            <v>95.72</v>
          </cell>
        </row>
        <row r="2408">
          <cell r="A2408">
            <v>92999</v>
          </cell>
          <cell r="B2408" t="str">
            <v>CABO DE COBRE FLEXÍVEL ISOLADO, 240 MM², ANTI-CHAMA 450/750 V, PARA DISTRIBUIÇÃO - FORNECIMENTO E INSTALAÇÃO. AF_12/2015</v>
          </cell>
          <cell r="C2408" t="str">
            <v>M</v>
          </cell>
          <cell r="D2408">
            <v>114.72</v>
          </cell>
        </row>
        <row r="2409">
          <cell r="A2409">
            <v>93000</v>
          </cell>
          <cell r="B2409" t="str">
            <v>CABO DE COBRE FLEXÍVEL ISOLADO, 240 MM², ANTI-CHAMA 0,6/1,0 KV, PARA DISTRIBUIÇÃO - FORNECIMENTO E INSTALAÇÃO. AF_12/2015</v>
          </cell>
          <cell r="C2409" t="str">
            <v>M</v>
          </cell>
          <cell r="D2409">
            <v>128.62</v>
          </cell>
        </row>
        <row r="2410">
          <cell r="A2410">
            <v>93001</v>
          </cell>
          <cell r="B2410" t="str">
            <v>CABO DE COBRE FLEXÍVEL ISOLADO, 300 MM², ANTI-CHAMA 450/750 V, PARA DISTRIBUIÇÃO - FORNECIMENTO E INSTALAÇÃO. AF_12/2015</v>
          </cell>
          <cell r="C2410" t="str">
            <v>M</v>
          </cell>
          <cell r="D2410">
            <v>139.09</v>
          </cell>
        </row>
        <row r="2411">
          <cell r="A2411">
            <v>93002</v>
          </cell>
          <cell r="B2411" t="str">
            <v>CABO DE COBRE FLEXÍVEL ISOLADO, 300 MM², ANTI-CHAMA 0,6/1,0 KV, PARA DISTRIBUIÇÃO - FORNECIMENTO E INSTALAÇÃO. AF_12/2015</v>
          </cell>
          <cell r="C2411" t="str">
            <v>M</v>
          </cell>
          <cell r="D2411">
            <v>152.91999999999999</v>
          </cell>
        </row>
        <row r="2412">
          <cell r="A2412" t="str">
            <v>73861/1</v>
          </cell>
          <cell r="B2412" t="str">
            <v>CONDULETE 1/2" EM LIGA DE ALUMÍNIO FUNDIDO TIPO B - FORNECIMENTO E INSTALACAO</v>
          </cell>
          <cell r="C2412" t="str">
            <v>UN</v>
          </cell>
          <cell r="D2412">
            <v>11.2</v>
          </cell>
        </row>
        <row r="2413">
          <cell r="A2413" t="str">
            <v>73861/2</v>
          </cell>
          <cell r="B2413" t="str">
            <v>CONDULETE 3/4" EM LIGA DE ALUMÍNIO FUNDIDO TIPO "B" - FORNECIMENTO E INSTALACAO</v>
          </cell>
          <cell r="C2413" t="str">
            <v>UN</v>
          </cell>
          <cell r="D2413">
            <v>12.55</v>
          </cell>
        </row>
        <row r="2414">
          <cell r="A2414" t="str">
            <v>73861/3</v>
          </cell>
          <cell r="B2414" t="str">
            <v>CONDULETE 1" EM LIGA DE ALUMÍNIO FUNDIDO TIPO "B" - FORNECIMENTO E INSTALACAO</v>
          </cell>
          <cell r="C2414" t="str">
            <v>UN</v>
          </cell>
          <cell r="D2414">
            <v>15.58</v>
          </cell>
        </row>
        <row r="2415">
          <cell r="A2415" t="str">
            <v>73861/4</v>
          </cell>
          <cell r="B2415" t="str">
            <v>CONDULETE 1/2" EM LIGA DE ALUMÍNIO FUNDIDO TIPO "C" - FORNECIMENTO E INSTALACAO</v>
          </cell>
          <cell r="C2415" t="str">
            <v>UN</v>
          </cell>
          <cell r="D2415">
            <v>10.48</v>
          </cell>
        </row>
        <row r="2416">
          <cell r="A2416" t="str">
            <v>73861/5</v>
          </cell>
          <cell r="B2416" t="str">
            <v>CONDULETE  3/4" EM LIGA DE ALUMÍNIO FUNDIDO TIPO "C" - FORNECIMENTO E INSTALACAO</v>
          </cell>
          <cell r="C2416" t="str">
            <v>UN</v>
          </cell>
          <cell r="D2416">
            <v>13.78</v>
          </cell>
        </row>
        <row r="2417">
          <cell r="A2417" t="str">
            <v>73861/6</v>
          </cell>
          <cell r="B2417" t="str">
            <v>CONDULETE 1" EM LIGA DE ALUMÍNIO FUNDIDO TIPO "C" - FORNECIMENTO E INSTALACAO</v>
          </cell>
          <cell r="C2417" t="str">
            <v>UN</v>
          </cell>
          <cell r="D2417">
            <v>16.920000000000002</v>
          </cell>
        </row>
        <row r="2418">
          <cell r="A2418" t="str">
            <v>73861/7</v>
          </cell>
          <cell r="B2418" t="str">
            <v>CONDULETE 1/2" EM LIGA DE ALUMÍNIO FUNDIDO TIPO "E" - FORNECIMENTO E INSTALACAO</v>
          </cell>
          <cell r="C2418" t="str">
            <v>UN</v>
          </cell>
          <cell r="D2418">
            <v>10.41</v>
          </cell>
        </row>
        <row r="2419">
          <cell r="A2419" t="str">
            <v>73861/8</v>
          </cell>
          <cell r="B2419" t="str">
            <v>CONDULETE 3/4" EM LIGA DE ALUMÍNIO FUNDIDO TIPO "E" - FORNECIMENTO E INSTALACAO</v>
          </cell>
          <cell r="C2419" t="str">
            <v>UN</v>
          </cell>
          <cell r="D2419">
            <v>11.68</v>
          </cell>
        </row>
        <row r="2420">
          <cell r="A2420" t="str">
            <v>73861/9</v>
          </cell>
          <cell r="B2420" t="str">
            <v>CONDULETE 1" EM LIGA DE ALUMÍNIO FUNDIDO TIPO "E" - FORNECIMENTO E INSTALACAO</v>
          </cell>
          <cell r="C2420" t="str">
            <v>UN</v>
          </cell>
          <cell r="D2420">
            <v>16.579999999999998</v>
          </cell>
        </row>
        <row r="2421">
          <cell r="A2421" t="str">
            <v>73861/10</v>
          </cell>
          <cell r="B2421" t="str">
            <v>CONDULETE 1/2" EM LIGA DE ALUMÍNIO FUNDIDO TIPO "LB" - FORNECIMENTO E INSTALACAO</v>
          </cell>
          <cell r="C2421" t="str">
            <v>UN</v>
          </cell>
          <cell r="D2421">
            <v>10.97</v>
          </cell>
        </row>
        <row r="2422">
          <cell r="A2422" t="str">
            <v>73861/11</v>
          </cell>
          <cell r="B2422" t="str">
            <v>CONDULETE 3/4" EM LIGA DE ALUMÍNIO FUNDIDO TIPO "LB" - FORNECIMENTO E INSTALACAO</v>
          </cell>
          <cell r="C2422" t="str">
            <v>UN</v>
          </cell>
          <cell r="D2422">
            <v>12.71</v>
          </cell>
        </row>
        <row r="2423">
          <cell r="A2423" t="str">
            <v>73861/12</v>
          </cell>
          <cell r="B2423" t="str">
            <v>CONDULETE 1" EM LIGA DE ALUMÍNIO FUNDIDO TIPO "LB" - FORNECIMENTO E INSTALACAO</v>
          </cell>
          <cell r="C2423" t="str">
            <v>UN</v>
          </cell>
          <cell r="D2423">
            <v>17.350000000000001</v>
          </cell>
        </row>
        <row r="2424">
          <cell r="A2424" t="str">
            <v>73861/13</v>
          </cell>
          <cell r="B2424" t="str">
            <v>CONDULETE 1/2" EM LIGA DE ALUMÍNIO FUNDIDO TIPO "LL" - FORNECIMENTO E INSTALACAO</v>
          </cell>
          <cell r="C2424" t="str">
            <v>UN</v>
          </cell>
          <cell r="D2424">
            <v>10.97</v>
          </cell>
        </row>
        <row r="2425">
          <cell r="A2425" t="str">
            <v>73861/14</v>
          </cell>
          <cell r="B2425" t="str">
            <v>CONDULETE 3/4" EM LIGA DE ALUMÍNIO FUNDIDO TIPO "LL" - FORNECIMENTO E INSTALACAO</v>
          </cell>
          <cell r="C2425" t="str">
            <v>UN</v>
          </cell>
          <cell r="D2425">
            <v>12.71</v>
          </cell>
        </row>
        <row r="2426">
          <cell r="A2426" t="str">
            <v>73861/15</v>
          </cell>
          <cell r="B2426" t="str">
            <v>CONDULETE 1" EM LIGA DE ALUMÍNIO FUNDIDO TIPO "LL" - FORNECIMENTO E INSTALACAO</v>
          </cell>
          <cell r="C2426" t="str">
            <v>UN</v>
          </cell>
          <cell r="D2426">
            <v>17.350000000000001</v>
          </cell>
        </row>
        <row r="2427">
          <cell r="A2427" t="str">
            <v>73861/16</v>
          </cell>
          <cell r="B2427" t="str">
            <v>CONDULETE 1/2" EM LIGA DE ALUMÍNIO FUNDIDO TIPO "X" - FORNECIMENTO E INSTALACAO</v>
          </cell>
          <cell r="C2427" t="str">
            <v>UN</v>
          </cell>
          <cell r="D2427">
            <v>14.86</v>
          </cell>
        </row>
        <row r="2428">
          <cell r="A2428" t="str">
            <v>73861/17</v>
          </cell>
          <cell r="B2428" t="str">
            <v>CONDULETE 3/4" EM LIGA DE ALUMÍNIO FUNDIDO TIPO "X" - FORNECIMENTO E INSTALACAO</v>
          </cell>
          <cell r="C2428" t="str">
            <v>UN</v>
          </cell>
          <cell r="D2428">
            <v>17.29</v>
          </cell>
        </row>
        <row r="2429">
          <cell r="A2429" t="str">
            <v>73861/18</v>
          </cell>
          <cell r="B2429" t="str">
            <v>CONDULETE 1" EM LIGA DE ALUMÍNIO FUNDIDO TIPO "X" - FORNECIMENTO E INSTALACAO</v>
          </cell>
          <cell r="C2429" t="str">
            <v>UN</v>
          </cell>
          <cell r="D2429">
            <v>20.6</v>
          </cell>
        </row>
        <row r="2430">
          <cell r="A2430" t="str">
            <v>73861/19</v>
          </cell>
          <cell r="B2430" t="str">
            <v>CONDULETE 1/2" EM LIGA DE ALUMÍNIO FUNDIDO TIPO "T" - FORNECIMENTO E INSTALACAO</v>
          </cell>
          <cell r="C2430" t="str">
            <v>UN</v>
          </cell>
          <cell r="D2430">
            <v>12.82</v>
          </cell>
        </row>
        <row r="2431">
          <cell r="A2431" t="str">
            <v>73861/20</v>
          </cell>
          <cell r="B2431" t="str">
            <v>CONDULETE 3/4" EM LIGA DE ALUMÍNIO FUNDIDO TIPO "T" - FORNECIMENTO E INSTALACAO</v>
          </cell>
          <cell r="C2431" t="str">
            <v>UN</v>
          </cell>
          <cell r="D2431">
            <v>14.41</v>
          </cell>
        </row>
        <row r="2432">
          <cell r="A2432" t="str">
            <v>73861/21</v>
          </cell>
          <cell r="B2432" t="str">
            <v>CONDULETE 1" EM LIGA DE ALUMÍNIO FUNDIDO TIPO "T" - FORNECIMENTO E INSTALACAO</v>
          </cell>
          <cell r="C2432" t="str">
            <v>UN</v>
          </cell>
          <cell r="D2432">
            <v>19.97</v>
          </cell>
        </row>
        <row r="2433">
          <cell r="A2433" t="str">
            <v>74043/1</v>
          </cell>
          <cell r="B2433" t="str">
            <v>CONDULETE PVC TIPO  B  3/4  SEM TAMPA, FORNECIMENTO E INSTALACAO</v>
          </cell>
          <cell r="C2433" t="str">
            <v>UN</v>
          </cell>
          <cell r="D2433">
            <v>21.87</v>
          </cell>
        </row>
        <row r="2434">
          <cell r="A2434" t="str">
            <v>74043/2</v>
          </cell>
          <cell r="B2434" t="str">
            <v>CONDULETE PVC TIPO  LL  3/4  SEM TAMPA, FORNECIMENTO E INSTALACAO</v>
          </cell>
          <cell r="C2434" t="str">
            <v>UN</v>
          </cell>
          <cell r="D2434">
            <v>18.88</v>
          </cell>
        </row>
        <row r="2435">
          <cell r="A2435" t="str">
            <v>74043/3</v>
          </cell>
          <cell r="B2435" t="str">
            <v>CONDULETE PVC TIPO TB 3/4 SEM TAMPA, FORNECIMENTO E INSTALACAO</v>
          </cell>
          <cell r="C2435" t="str">
            <v>UN</v>
          </cell>
          <cell r="D2435">
            <v>27.99</v>
          </cell>
        </row>
        <row r="2436">
          <cell r="A2436">
            <v>83443</v>
          </cell>
          <cell r="B2436" t="str">
            <v>CAIXA DE PASSAGEM 20X20X25 FUNDO BRITA COM TAMPA</v>
          </cell>
          <cell r="C2436" t="str">
            <v>UN</v>
          </cell>
          <cell r="D2436">
            <v>47.58</v>
          </cell>
        </row>
        <row r="2437">
          <cell r="A2437">
            <v>83446</v>
          </cell>
          <cell r="B2437" t="str">
            <v>CAIXA DE PASSAGEM 30X30X40 COM TAMPA E DRENO BRITA</v>
          </cell>
          <cell r="C2437" t="str">
            <v>UN</v>
          </cell>
          <cell r="D2437">
            <v>159.62</v>
          </cell>
        </row>
        <row r="2438">
          <cell r="A2438">
            <v>83447</v>
          </cell>
          <cell r="B2438" t="str">
            <v>CAIXA DE PASSAGEM 40X40X50 FUNDO BRITA COM TAMPA</v>
          </cell>
          <cell r="C2438" t="str">
            <v>UN</v>
          </cell>
          <cell r="D2438">
            <v>169.97</v>
          </cell>
        </row>
        <row r="2439">
          <cell r="A2439">
            <v>83448</v>
          </cell>
          <cell r="B2439" t="str">
            <v>CAIXA DE PASSGEM 50X50X60 FUNDO BRITA C/ TAMPA</v>
          </cell>
          <cell r="C2439" t="str">
            <v>UN</v>
          </cell>
          <cell r="D2439">
            <v>256.79000000000002</v>
          </cell>
        </row>
        <row r="2440">
          <cell r="A2440">
            <v>83449</v>
          </cell>
          <cell r="B2440" t="str">
            <v>CAIXA DE PASSAGEM 60X60X70 FUNDO BRITA COM TAMPA</v>
          </cell>
          <cell r="C2440" t="str">
            <v>UN</v>
          </cell>
          <cell r="D2440">
            <v>361.15</v>
          </cell>
        </row>
        <row r="2441">
          <cell r="A2441">
            <v>83450</v>
          </cell>
          <cell r="B2441" t="str">
            <v>CAIXA DE PASSAGEM 80X80X62 FUNDO BRITA COM TAMPA</v>
          </cell>
          <cell r="C2441" t="str">
            <v>UN</v>
          </cell>
          <cell r="D2441">
            <v>430.69</v>
          </cell>
        </row>
        <row r="2442">
          <cell r="A2442">
            <v>83451</v>
          </cell>
          <cell r="B2442" t="str">
            <v>CONDULETE EM LIGA DE ALUMINIO TIPO "LR" 3/4" - FORNECIMENTO E INSTALACAO</v>
          </cell>
          <cell r="C2442" t="str">
            <v>UN</v>
          </cell>
          <cell r="D2442">
            <v>17.940000000000001</v>
          </cell>
        </row>
        <row r="2443">
          <cell r="A2443">
            <v>83452</v>
          </cell>
          <cell r="B2443" t="str">
            <v>CONDULETE EM LIGA DE ALUMINIO TIPO "LR" 1" - FORNECIMENTO E INSTALACAO</v>
          </cell>
          <cell r="C2443" t="str">
            <v>UN</v>
          </cell>
          <cell r="D2443">
            <v>21.07</v>
          </cell>
        </row>
        <row r="2444">
          <cell r="A2444">
            <v>83455</v>
          </cell>
          <cell r="B2444" t="str">
            <v>CONDULETE PVC TIPO "B" 1/2" SEM TAMPA - FORNECIMENTO E INSTALACAO</v>
          </cell>
          <cell r="C2444" t="str">
            <v>UN</v>
          </cell>
          <cell r="D2444">
            <v>21.96</v>
          </cell>
        </row>
        <row r="2445">
          <cell r="A2445">
            <v>83456</v>
          </cell>
          <cell r="B2445" t="str">
            <v>CONDULETE PVC TIPO "LB" 1/2" SEM TAMPA - FORNECIMENTO E INSTALACAO</v>
          </cell>
          <cell r="C2445" t="str">
            <v>UN</v>
          </cell>
          <cell r="D2445">
            <v>18.760000000000002</v>
          </cell>
        </row>
        <row r="2446">
          <cell r="A2446">
            <v>83457</v>
          </cell>
          <cell r="B2446" t="str">
            <v>CONDULETE PVC TIPO "LB" 3/4" SEM TAMPA - FORNECIMENTO E INSTALACAO</v>
          </cell>
          <cell r="C2446" t="str">
            <v>UN</v>
          </cell>
          <cell r="D2446">
            <v>18.84</v>
          </cell>
        </row>
        <row r="2447">
          <cell r="A2447">
            <v>83458</v>
          </cell>
          <cell r="B2447" t="str">
            <v>CONDULETE PVC TIPO "LL" 1/2" SEM TAMPA - FORNECIMENTO E INSTALACAO</v>
          </cell>
          <cell r="C2447" t="str">
            <v>UN</v>
          </cell>
          <cell r="D2447">
            <v>19.079999999999998</v>
          </cell>
        </row>
        <row r="2448">
          <cell r="A2448">
            <v>83460</v>
          </cell>
          <cell r="B2448" t="str">
            <v>CONDULETE PVC TIPO "TA" 3/4" SEM TAMPA - FORNECIMENTO E INSTALACAO</v>
          </cell>
          <cell r="C2448" t="str">
            <v>UN</v>
          </cell>
          <cell r="D2448">
            <v>30.79</v>
          </cell>
        </row>
        <row r="2449">
          <cell r="A2449">
            <v>83461</v>
          </cell>
          <cell r="B2449" t="str">
            <v>CONDULETE PVC TIPO "TB" 1/2" SEM TAMPA - FORNECIMENTO E INSTALACAO</v>
          </cell>
          <cell r="C2449" t="str">
            <v>UN</v>
          </cell>
          <cell r="D2449">
            <v>27.79</v>
          </cell>
        </row>
        <row r="2450">
          <cell r="A2450">
            <v>83462</v>
          </cell>
          <cell r="B2450" t="str">
            <v>CONDULETE PVC TIPO "XA" 3/4" SEM TAMPA - FORNECIMENTO E INSTALACAO</v>
          </cell>
          <cell r="C2450" t="str">
            <v>UN</v>
          </cell>
          <cell r="D2450">
            <v>28.36</v>
          </cell>
        </row>
        <row r="2451">
          <cell r="A2451">
            <v>83471</v>
          </cell>
          <cell r="B2451" t="str">
            <v>CONDULETE EM ALUMINIO FUNDIDO 2" TIPO "E" - FORNECIMENTO E INSTALACAO</v>
          </cell>
          <cell r="C2451" t="str">
            <v>UN</v>
          </cell>
          <cell r="D2451">
            <v>32.29</v>
          </cell>
        </row>
        <row r="2452">
          <cell r="A2452">
            <v>83472</v>
          </cell>
          <cell r="B2452" t="str">
            <v>CONDULETE EM ALUMINIO FUNDIDO 3" TIPO "E" - FORNECIMENTO E INSTALACAO</v>
          </cell>
          <cell r="C2452" t="str">
            <v>UN</v>
          </cell>
          <cell r="D2452">
            <v>70.03</v>
          </cell>
        </row>
        <row r="2453">
          <cell r="A2453">
            <v>91936</v>
          </cell>
          <cell r="B2453" t="str">
            <v>CAIXA OCTOGONAL 4" X 4", PVC, INSTALADA EM LAJE - FORNECIMENTO E INSTALAÇÃO. AF_12/2015</v>
          </cell>
          <cell r="C2453" t="str">
            <v>UN</v>
          </cell>
          <cell r="D2453">
            <v>10.6</v>
          </cell>
        </row>
        <row r="2454">
          <cell r="A2454">
            <v>91937</v>
          </cell>
          <cell r="B2454" t="str">
            <v>CAIXA OCTOGONAL 3" X 3", PVC, INSTALADA EM LAJE - FORNECIMENTO E INSTALAÇÃO. AF_12/2015</v>
          </cell>
          <cell r="C2454" t="str">
            <v>UN</v>
          </cell>
          <cell r="D2454">
            <v>12.02</v>
          </cell>
        </row>
        <row r="2455">
          <cell r="A2455">
            <v>91939</v>
          </cell>
          <cell r="B2455" t="str">
            <v>CAIXA RETANGULAR 4" X 2" ALTA (2,00 M DO PISO), PVC, INSTALADA EM PAREDE - FORNECIMENTO E INSTALAÇÃO. AF_12/2015</v>
          </cell>
          <cell r="C2455" t="str">
            <v>UN</v>
          </cell>
          <cell r="D2455">
            <v>24.21</v>
          </cell>
        </row>
        <row r="2456">
          <cell r="A2456">
            <v>91940</v>
          </cell>
          <cell r="B2456" t="str">
            <v>CAIXA RETANGULAR 4" X 2" MÉDIA (1,30 M DO PISO), PVC, INSTALADA EM PAREDE - FORNECIMENTO E INSTALAÇÃO. AF_12/2015</v>
          </cell>
          <cell r="C2456" t="str">
            <v>UN</v>
          </cell>
          <cell r="D2456">
            <v>12.9</v>
          </cell>
        </row>
        <row r="2457">
          <cell r="A2457">
            <v>91941</v>
          </cell>
          <cell r="B2457" t="str">
            <v>CAIXA RETANGULAR 4" X 2" BAIXA (0,30 M DO PISO), PVC, INSTALADA EM PAREDE - FORNECIMENTO E INSTALAÇÃO. AF_12/2015</v>
          </cell>
          <cell r="C2457" t="str">
            <v>UN</v>
          </cell>
          <cell r="D2457">
            <v>8.65</v>
          </cell>
        </row>
        <row r="2458">
          <cell r="A2458">
            <v>91942</v>
          </cell>
          <cell r="B2458" t="str">
            <v>CAIXA RETANGULAR 4" X 4" ALTA (2,00 M DO PISO), PVC, INSTALADA EM PAREDE - FORNECIMENTO E INSTALAÇÃO. AF_12/2015</v>
          </cell>
          <cell r="C2458" t="str">
            <v>UN</v>
          </cell>
          <cell r="D2458">
            <v>28.87</v>
          </cell>
        </row>
        <row r="2459">
          <cell r="A2459">
            <v>91943</v>
          </cell>
          <cell r="B2459" t="str">
            <v>CAIXA RETANGULAR 4" X 4" MÉDIA (1,30 M DO PISO), PVC, INSTALADA EM PAREDE - FORNECIMENTO E INSTALAÇÃO. AF_12/2015</v>
          </cell>
          <cell r="C2459" t="str">
            <v>UN</v>
          </cell>
          <cell r="D2459">
            <v>15.84</v>
          </cell>
        </row>
        <row r="2460">
          <cell r="A2460">
            <v>91944</v>
          </cell>
          <cell r="B2460" t="str">
            <v>CAIXA RETANGULAR 4" X 4" BAIXA (0,30 M DO PISO), PVC, INSTALADA EM PAREDE - FORNECIMENTO E INSTALAÇÃO. AF_12/2015</v>
          </cell>
          <cell r="C2460" t="str">
            <v>UN</v>
          </cell>
          <cell r="D2460">
            <v>10.98</v>
          </cell>
        </row>
        <row r="2461">
          <cell r="A2461">
            <v>92865</v>
          </cell>
          <cell r="B2461" t="str">
            <v>CAIXA OCTOGONAL 4" X 4", METÁLICA, INSTALADA EM LAJE - FORNECIMENTO E INSTALAÇÃO. AF_12/2015</v>
          </cell>
          <cell r="C2461" t="str">
            <v>UN</v>
          </cell>
          <cell r="D2461">
            <v>8.17</v>
          </cell>
        </row>
        <row r="2462">
          <cell r="A2462">
            <v>92866</v>
          </cell>
          <cell r="B2462" t="str">
            <v>CAIXA SEXTAVADA 3" X 3", METÁLICA, INSTALADA EM LAJE - FORNECIMENTO E INSTALAÇÃO. AF_12/2015</v>
          </cell>
          <cell r="C2462" t="str">
            <v>UN</v>
          </cell>
          <cell r="D2462">
            <v>7.8</v>
          </cell>
        </row>
        <row r="2463">
          <cell r="A2463">
            <v>92867</v>
          </cell>
          <cell r="B2463" t="str">
            <v>CAIXA RETANGULAR 4" X 2" ALTA (2,00 M DO PISO), METÁLICA, INSTALADA EM PAREDE - FORNECIMENTO E INSTALAÇÃO. AF_12/2015</v>
          </cell>
          <cell r="C2463" t="str">
            <v>UN</v>
          </cell>
          <cell r="D2463">
            <v>23.09</v>
          </cell>
        </row>
        <row r="2464">
          <cell r="A2464">
            <v>92868</v>
          </cell>
          <cell r="B2464" t="str">
            <v>CAIXA RETANGULAR 4" X 2" MÉDIA (1,30 M DO PISO), METÁLICA, INSTALADA EM PAREDE - FORNECIMENTO E INSTALAÇÃO. AF_12/2015</v>
          </cell>
          <cell r="C2464" t="str">
            <v>UN</v>
          </cell>
          <cell r="D2464">
            <v>11.77</v>
          </cell>
        </row>
        <row r="2465">
          <cell r="A2465">
            <v>92869</v>
          </cell>
          <cell r="B2465" t="str">
            <v>CAIXA RETANGULAR 4" X 2" BAIXA (0,30 M DO PISO), METÁLICA, INSTALADA EM PAREDE - FORNECIMENTO E INSTALAÇÃO. AF_12/2015</v>
          </cell>
          <cell r="C2465" t="str">
            <v>UN</v>
          </cell>
          <cell r="D2465">
            <v>7.53</v>
          </cell>
        </row>
        <row r="2466">
          <cell r="A2466">
            <v>92870</v>
          </cell>
          <cell r="B2466" t="str">
            <v>CAIXA RETANGULAR 4" X 4" ALTA (2,00 M DO PISO), METÁLICA, INSTALADA EM PAREDE - FORNECIMENTO E INSTALAÇÃO. AF_12/2015</v>
          </cell>
          <cell r="C2466" t="str">
            <v>UN</v>
          </cell>
          <cell r="D2466">
            <v>27.16</v>
          </cell>
        </row>
        <row r="2467">
          <cell r="A2467">
            <v>92871</v>
          </cell>
          <cell r="B2467" t="str">
            <v>CAIXA RETANGULAR 4" X 4" MÉDIA (1,30 M DO PISO), METÁLICA, INSTALADA EM PAREDE - FORNECIMENTO E INSTALAÇÃO. AF_12/2015</v>
          </cell>
          <cell r="C2467" t="str">
            <v>UN</v>
          </cell>
          <cell r="D2467">
            <v>14.14</v>
          </cell>
        </row>
        <row r="2468">
          <cell r="A2468">
            <v>92872</v>
          </cell>
          <cell r="B2468" t="str">
            <v>CAIXA RETANGULAR 4" X 4" BAIXA (0,30 M DO PISO), METÁLICA, INSTALADA EM PAREDE - FORNECIMENTO E INSTALAÇÃO. AF_12/2015</v>
          </cell>
          <cell r="C2468" t="str">
            <v>UN</v>
          </cell>
          <cell r="D2468">
            <v>9.27</v>
          </cell>
        </row>
        <row r="2469">
          <cell r="A2469">
            <v>68066</v>
          </cell>
          <cell r="B2469" t="str">
            <v>CAIXA DE PROTECAO PARA MEDIDOR MONOFASICO, FORNECIMENTO E INSTALACAO</v>
          </cell>
          <cell r="C2469" t="str">
            <v>UN</v>
          </cell>
          <cell r="D2469">
            <v>121.15</v>
          </cell>
        </row>
        <row r="2470">
          <cell r="A2470">
            <v>72319</v>
          </cell>
          <cell r="B2470" t="str">
            <v>DISJUNTOR BAIXA TENSAO TRIPOLAR A SECO  800A/600V, INCLUSIVE ELETROTÉCNICO</v>
          </cell>
          <cell r="C2470" t="str">
            <v>UN</v>
          </cell>
          <cell r="D2470">
            <v>4189.63</v>
          </cell>
        </row>
        <row r="2471">
          <cell r="A2471">
            <v>72341</v>
          </cell>
          <cell r="B2471" t="str">
            <v>CONTATOR TRIPOLAR I NOMINAL 12A - FORNECIMENTO E INSTALACAO INCLUSIVE ELETROTÉCNICO</v>
          </cell>
          <cell r="C2471" t="str">
            <v>UN</v>
          </cell>
          <cell r="D2471">
            <v>299.97000000000003</v>
          </cell>
        </row>
        <row r="2472">
          <cell r="A2472">
            <v>72343</v>
          </cell>
          <cell r="B2472" t="str">
            <v>CONTATOR TRIPOLAR I NOMINAL 22A - FORNECIMENTO E INSTALACAO INCLUSIVE ELETROTÉCNICO</v>
          </cell>
          <cell r="C2472" t="str">
            <v>UN</v>
          </cell>
          <cell r="D2472">
            <v>356.92</v>
          </cell>
        </row>
        <row r="2473">
          <cell r="A2473">
            <v>72344</v>
          </cell>
          <cell r="B2473" t="str">
            <v>CONTATOR TRIPOLAR I NOMINAL 36A - FORNECIMENTO E INSTALACAO INCLUSIVE ELETROTÉCNICO</v>
          </cell>
          <cell r="C2473" t="str">
            <v>UN</v>
          </cell>
          <cell r="D2473">
            <v>586.23</v>
          </cell>
        </row>
        <row r="2474">
          <cell r="A2474">
            <v>72345</v>
          </cell>
          <cell r="B2474" t="str">
            <v>CONTATOR TRIPOLAR I NOMIMAL 94A - FORNECIMENTO E INSTALACAO INCLUSIVE ELETROTÉCNICO</v>
          </cell>
          <cell r="C2474" t="str">
            <v>UN</v>
          </cell>
          <cell r="D2474">
            <v>1772.75</v>
          </cell>
        </row>
        <row r="2475">
          <cell r="A2475" t="str">
            <v>74052/5</v>
          </cell>
          <cell r="B2475" t="str">
            <v>QUADRO DE MEDICAO GERAL EM CHAPA METALICA PARA EDIFICIOS COM 16 APTOS, INCLUSIVE DISJUNTORES E ATERRAMENTO</v>
          </cell>
          <cell r="C2475" t="str">
            <v>UN</v>
          </cell>
          <cell r="D2475">
            <v>1200.05</v>
          </cell>
        </row>
        <row r="2476">
          <cell r="A2476" t="str">
            <v>74130/1</v>
          </cell>
          <cell r="B2476" t="str">
            <v>DISJUNTOR TERMOMAGNETICO MONOPOLAR PADRAO NEMA (AMERICANO) 10 A 30A 240V, FORNECIMENTO E INSTALACAO</v>
          </cell>
          <cell r="C2476" t="str">
            <v>UN</v>
          </cell>
          <cell r="D2476">
            <v>12.55</v>
          </cell>
        </row>
        <row r="2477">
          <cell r="A2477" t="str">
            <v>74130/2</v>
          </cell>
          <cell r="B2477" t="str">
            <v>DISJUNTOR TERMOMAGNETICO MONOPOLAR PADRAO NEMA (AMERICANO) 35 A 50A 240V, FORNECIMENTO E INSTALACAO</v>
          </cell>
          <cell r="C2477" t="str">
            <v>UN</v>
          </cell>
          <cell r="D2477">
            <v>19.18</v>
          </cell>
        </row>
        <row r="2478">
          <cell r="A2478" t="str">
            <v>74130/3</v>
          </cell>
          <cell r="B2478" t="str">
            <v>DISJUNTOR TERMOMAGNETICO BIPOLAR PADRAO NEMA (AMERICANO) 10 A 50A 240V, FORNECIMENTO E INSTALACAO</v>
          </cell>
          <cell r="C2478" t="str">
            <v>UN</v>
          </cell>
          <cell r="D2478">
            <v>56</v>
          </cell>
        </row>
        <row r="2479">
          <cell r="A2479" t="str">
            <v>74130/4</v>
          </cell>
          <cell r="B2479" t="str">
            <v>DISJUNTOR TERMOMAGNETICO TRIPOLAR PADRAO NEMA (AMERICANO) 10 A 50A 240V, FORNECIMENTO E INSTALACAO</v>
          </cell>
          <cell r="C2479" t="str">
            <v>UN</v>
          </cell>
          <cell r="D2479">
            <v>82.36</v>
          </cell>
        </row>
        <row r="2480">
          <cell r="A2480" t="str">
            <v>74130/5</v>
          </cell>
          <cell r="B2480" t="str">
            <v>DISJUNTOR TERMOMAGNETICO TRIPOLAR PADRAO NEMA (AMERICANO) 60 A 100A 240V, FORNECIMENTO E INSTALACAO</v>
          </cell>
          <cell r="C2480" t="str">
            <v>UN</v>
          </cell>
          <cell r="D2480">
            <v>109.23</v>
          </cell>
        </row>
        <row r="2481">
          <cell r="A2481" t="str">
            <v>74130/6</v>
          </cell>
          <cell r="B2481" t="str">
            <v>DISJUNTOR TERMOMAGNETICO TRIPOLAR PADRAO NEMA (AMERICANO) 125 A 150A 240V, FORNECIMENTO E INSTALACAO</v>
          </cell>
          <cell r="C2481" t="str">
            <v>UN</v>
          </cell>
          <cell r="D2481">
            <v>306.2</v>
          </cell>
        </row>
        <row r="2482">
          <cell r="A2482" t="str">
            <v>74130/7</v>
          </cell>
          <cell r="B2482" t="str">
            <v>DISJUNTOR TERMOMAGNETICO TRIPOLAR EM CAIXA MOLDADA 250A 600V, FORNECIMENTO E INSTALACAO</v>
          </cell>
          <cell r="C2482" t="str">
            <v>UN</v>
          </cell>
          <cell r="D2482">
            <v>788.68</v>
          </cell>
        </row>
        <row r="2483">
          <cell r="A2483" t="str">
            <v>74130/8</v>
          </cell>
          <cell r="B2483" t="str">
            <v>DISJUNTOR TERMOMAGNETICO TRIPOLAR EM CAIXA MOLDADA 300 A 400A 600V, FORNECIMENTO E INSTALACAO</v>
          </cell>
          <cell r="C2483" t="str">
            <v>UN</v>
          </cell>
          <cell r="D2483">
            <v>1077.1400000000001</v>
          </cell>
        </row>
        <row r="2484">
          <cell r="A2484" t="str">
            <v>74130/9</v>
          </cell>
          <cell r="B2484" t="str">
            <v>DISJUNTOR TERMOMAGNETICO TRIPOLAR EM CAIXA MOLDADA 500 A 600A 600V, FORNECIMENTO E INSTALACAO</v>
          </cell>
          <cell r="C2484" t="str">
            <v>UN</v>
          </cell>
          <cell r="D2484">
            <v>1763.27</v>
          </cell>
        </row>
        <row r="2485">
          <cell r="A2485" t="str">
            <v>74130/10</v>
          </cell>
          <cell r="B2485" t="str">
            <v>DISJUNTOR TERMOMAGNETICO TRIPOLAR EM CAIXA MOLDADA 175 A 225A 240V, FORNECIMENTO E INSTALACAO</v>
          </cell>
          <cell r="C2485" t="str">
            <v>UN</v>
          </cell>
          <cell r="D2485">
            <v>477.66</v>
          </cell>
        </row>
        <row r="2486">
          <cell r="A2486" t="str">
            <v>74131/1</v>
          </cell>
          <cell r="B2486" t="str">
            <v>QUADRO DE DISTRIBUICAO DE ENERGIA DE EMBUTIR, EM CHAPA METALICA, PARA 3 DISJUNTORES TERMOMAGNETICOS MONOPOLARES SEM BARRAMENTO FORNECIMENTO E INSTALACAO</v>
          </cell>
          <cell r="C2486" t="str">
            <v>UN</v>
          </cell>
          <cell r="D2486">
            <v>57.6</v>
          </cell>
        </row>
        <row r="2487">
          <cell r="A2487" t="str">
            <v>74131/4</v>
          </cell>
          <cell r="B2487" t="str">
            <v>QUADRO DE DISTRIBUICAO DE ENERGIA DE EMBUTIR, EM CHAPA METALICA, PARA 18 DISJUNTORES TERMOMAGNETICOS MONOPOLARES, COM BARRAMENTO TRIFASICO E NEUTRO, FORNECIMENTO E INSTALACAO</v>
          </cell>
          <cell r="C2487" t="str">
            <v>UN</v>
          </cell>
          <cell r="D2487">
            <v>360.07</v>
          </cell>
        </row>
        <row r="2488">
          <cell r="A2488" t="str">
            <v>74131/5</v>
          </cell>
          <cell r="B2488" t="str">
            <v>QUADRO DE DISTRIBUICAO DE ENERGIA DE EMBUTIR, EM CHAPA METALICA, PARA 24 DISJUNTORES TERMOMAGNETICOS MONOPOLARES, COM BARRAMENTO TRIFASICO E NEUTRO, FORNECIMENTO E INSTALACAO</v>
          </cell>
          <cell r="C2488" t="str">
            <v>UN</v>
          </cell>
          <cell r="D2488">
            <v>401.46</v>
          </cell>
        </row>
        <row r="2489">
          <cell r="A2489" t="str">
            <v>74131/6</v>
          </cell>
          <cell r="B2489" t="str">
            <v>QUADRO DE DISTRIBUICAO DE ENERGIA DE EMBUTIR, EM CHAPA METALICA, PARA 32 DISJUNTORES TERMOMAGNETICOS MONOPOLARES, COM BARRAMENTO TRIFASICO E NEUTRO, FORNECIMENTO E INSTALACAO</v>
          </cell>
          <cell r="C2489" t="str">
            <v>UN</v>
          </cell>
          <cell r="D2489">
            <v>578.82000000000005</v>
          </cell>
        </row>
        <row r="2490">
          <cell r="A2490" t="str">
            <v>74131/7</v>
          </cell>
          <cell r="B2490" t="str">
            <v>QUADRO DE DISTRIBUICAO DE ENERGIA DE EMBUTIR, EM CHAPA METALICA, PARA 40 DISJUNTORES TERMOMAGNETICOS MONOPOLARES, COM BARRAMENTO TRIFASICO E NEUTRO, FORNECIMENTO E INSTALACAO</v>
          </cell>
          <cell r="C2490" t="str">
            <v>UN</v>
          </cell>
          <cell r="D2490">
            <v>627.51</v>
          </cell>
        </row>
        <row r="2491">
          <cell r="A2491" t="str">
            <v>74131/8</v>
          </cell>
          <cell r="B2491" t="str">
            <v>QUADRO DE DISTRIBUICAO DE ENERGIA DE EMBUTIR, EM CHAPA METALICA, PARA 50 DISJUNTORES TERMOMAGNETICOS MONOPOLARES, COM BARRAMENTO TRIFASICO E NEUTRO, FORNECIMENTO E INSTALACAO</v>
          </cell>
          <cell r="C2491" t="str">
            <v>UN</v>
          </cell>
          <cell r="D2491">
            <v>931.08</v>
          </cell>
        </row>
        <row r="2492">
          <cell r="A2492">
            <v>83372</v>
          </cell>
          <cell r="B2492" t="str">
            <v>CAIXA DE MEDICAO EM ALTA TENSAO - FORNECIMENTO E INSTALACAO</v>
          </cell>
          <cell r="C2492" t="str">
            <v>UN</v>
          </cell>
          <cell r="D2492">
            <v>675.03</v>
          </cell>
        </row>
        <row r="2493">
          <cell r="A2493">
            <v>83463</v>
          </cell>
          <cell r="B2493" t="str">
            <v>QUADRO DE DISTRIBUICAO DE ENERGIA EM CHAPA DE ACO GALVANIZADO, PARA 12 DISJUNTORES TERMOMAGNETICOS MONOPOLARES, COM BARRAMENTO TRIFASICO E NEUTRO - FORNECIMENTO E INSTALACAO</v>
          </cell>
          <cell r="C2493" t="str">
            <v>UN</v>
          </cell>
          <cell r="D2493">
            <v>249.16</v>
          </cell>
        </row>
        <row r="2494">
          <cell r="A2494">
            <v>84402</v>
          </cell>
          <cell r="B2494" t="str">
            <v>QUADRO DE DISTRIBUICAO DE ENERGIA P/ 6 DISJUNTORES TERMOMAGNETICOS MONOPOLARES SEM BARRAMENTO, DE EMBUTIR, EM CHAPA METALICA - FORNECIMENTO E INSTALACAO</v>
          </cell>
          <cell r="C2494" t="str">
            <v>UN</v>
          </cell>
          <cell r="D2494">
            <v>65.86</v>
          </cell>
        </row>
        <row r="2495">
          <cell r="A2495">
            <v>93653</v>
          </cell>
          <cell r="B2495" t="str">
            <v>DISJUNTOR MONOPOLAR TIPO DIN, CORRENTE NOMINAL DE 10A - FORNECIMENTO E INSTALAÇÃO. AF_04/2016</v>
          </cell>
          <cell r="C2495" t="str">
            <v>UN</v>
          </cell>
          <cell r="D2495">
            <v>9.3800000000000008</v>
          </cell>
        </row>
        <row r="2496">
          <cell r="A2496">
            <v>93654</v>
          </cell>
          <cell r="B2496" t="str">
            <v>DISJUNTOR MONOPOLAR TIPO DIN, CORRENTE NOMINAL DE 16A - FORNECIMENTO E INSTALAÇÃO. AF_04/2016</v>
          </cell>
          <cell r="C2496" t="str">
            <v>UN</v>
          </cell>
          <cell r="D2496">
            <v>9.93</v>
          </cell>
        </row>
        <row r="2497">
          <cell r="A2497">
            <v>93655</v>
          </cell>
          <cell r="B2497" t="str">
            <v>DISJUNTOR MONOPOLAR TIPO DIN, CORRENTE NOMINAL DE 20A - FORNECIMENTO E INSTALAÇÃO. AF_04/2016</v>
          </cell>
          <cell r="C2497" t="str">
            <v>UN</v>
          </cell>
          <cell r="D2497">
            <v>10.79</v>
          </cell>
        </row>
        <row r="2498">
          <cell r="A2498">
            <v>93656</v>
          </cell>
          <cell r="B2498" t="str">
            <v>DISJUNTOR MONOPOLAR TIPO DIN, CORRENTE NOMINAL DE 25A - FORNECIMENTO E INSTALAÇÃO. AF_04/2016</v>
          </cell>
          <cell r="C2498" t="str">
            <v>UN</v>
          </cell>
          <cell r="D2498">
            <v>10.79</v>
          </cell>
        </row>
        <row r="2499">
          <cell r="A2499">
            <v>93657</v>
          </cell>
          <cell r="B2499" t="str">
            <v>DISJUNTOR MONOPOLAR TIPO DIN, CORRENTE NOMINAL DE 32A - FORNECIMENTO E INSTALAÇÃO. AF_04/2016</v>
          </cell>
          <cell r="C2499" t="str">
            <v>UN</v>
          </cell>
          <cell r="D2499">
            <v>11.92</v>
          </cell>
        </row>
        <row r="2500">
          <cell r="A2500">
            <v>93658</v>
          </cell>
          <cell r="B2500" t="str">
            <v>DISJUNTOR MONOPOLAR TIPO DIN, CORRENTE NOMINAL DE 40A - FORNECIMENTO E INSTALAÇÃO. AF_04/2016</v>
          </cell>
          <cell r="C2500" t="str">
            <v>UN</v>
          </cell>
          <cell r="D2500">
            <v>17.45</v>
          </cell>
        </row>
        <row r="2501">
          <cell r="A2501">
            <v>93659</v>
          </cell>
          <cell r="B2501" t="str">
            <v>DISJUNTOR MONOPOLAR TIPO DIN, CORRENTE NOMINAL DE 50A - FORNECIMENTO E INSTALAÇÃO. AF_04/2016</v>
          </cell>
          <cell r="C2501" t="str">
            <v>UN</v>
          </cell>
          <cell r="D2501">
            <v>19.809999999999999</v>
          </cell>
        </row>
        <row r="2502">
          <cell r="A2502">
            <v>93660</v>
          </cell>
          <cell r="B2502" t="str">
            <v>DISJUNTOR BIPOLAR TIPO DIN, CORRENTE NOMINAL DE 10A - FORNECIMENTO E INSTALAÇÃO. AF_04/2016</v>
          </cell>
          <cell r="C2502" t="str">
            <v>UN</v>
          </cell>
          <cell r="D2502">
            <v>46.98</v>
          </cell>
        </row>
        <row r="2503">
          <cell r="A2503">
            <v>93661</v>
          </cell>
          <cell r="B2503" t="str">
            <v>DISJUNTOR BIPOLAR TIPO DIN, CORRENTE NOMINAL DE 16A - FORNECIMENTO E INSTALAÇÃO. AF_04/2016</v>
          </cell>
          <cell r="C2503" t="str">
            <v>UN</v>
          </cell>
          <cell r="D2503">
            <v>48.02</v>
          </cell>
        </row>
        <row r="2504">
          <cell r="A2504">
            <v>93662</v>
          </cell>
          <cell r="B2504" t="str">
            <v>DISJUNTOR BIPOLAR TIPO DIN, CORRENTE NOMINAL DE 20A - FORNECIMENTO E INSTALAÇÃO. AF_04/2016</v>
          </cell>
          <cell r="C2504" t="str">
            <v>UN</v>
          </cell>
          <cell r="D2504">
            <v>49.83</v>
          </cell>
        </row>
        <row r="2505">
          <cell r="A2505">
            <v>93663</v>
          </cell>
          <cell r="B2505" t="str">
            <v>DISJUNTOR BIPOLAR TIPO DIN, CORRENTE NOMINAL DE 25A - FORNECIMENTO E INSTALAÇÃO. AF_04/2016</v>
          </cell>
          <cell r="C2505" t="str">
            <v>UN</v>
          </cell>
          <cell r="D2505">
            <v>49.83</v>
          </cell>
        </row>
        <row r="2506">
          <cell r="A2506">
            <v>93664</v>
          </cell>
          <cell r="B2506" t="str">
            <v>DISJUNTOR BIPOLAR TIPO DIN, CORRENTE NOMINAL DE 32A - FORNECIMENTO E INSTALAÇÃO. AF_04/2016</v>
          </cell>
          <cell r="C2506" t="str">
            <v>UN</v>
          </cell>
          <cell r="D2506">
            <v>52.05</v>
          </cell>
        </row>
        <row r="2507">
          <cell r="A2507">
            <v>93665</v>
          </cell>
          <cell r="B2507" t="str">
            <v>DISJUNTOR BIPOLAR TIPO DIN, CORRENTE NOMINAL DE 40A - FORNECIMENTO E INSTALAÇÃO. AF_04/2016</v>
          </cell>
          <cell r="C2507" t="str">
            <v>UN</v>
          </cell>
          <cell r="D2507">
            <v>55.14</v>
          </cell>
        </row>
        <row r="2508">
          <cell r="A2508">
            <v>93666</v>
          </cell>
          <cell r="B2508" t="str">
            <v>DISJUNTOR BIPOLAR TIPO DIN, CORRENTE NOMINAL DE 50A - FORNECIMENTO E INSTALAÇÃO. AF_04/2016</v>
          </cell>
          <cell r="C2508" t="str">
            <v>UN</v>
          </cell>
          <cell r="D2508">
            <v>59.87</v>
          </cell>
        </row>
        <row r="2509">
          <cell r="A2509">
            <v>93667</v>
          </cell>
          <cell r="B2509" t="str">
            <v>DISJUNTOR TRIPOLAR TIPO DIN, CORRENTE NOMINAL DE 10A - FORNECIMENTO E INSTALAÇÃO. AF_04/2016</v>
          </cell>
          <cell r="C2509" t="str">
            <v>UN</v>
          </cell>
          <cell r="D2509">
            <v>58.57</v>
          </cell>
        </row>
        <row r="2510">
          <cell r="A2510">
            <v>93668</v>
          </cell>
          <cell r="B2510" t="str">
            <v>DISJUNTOR TRIPOLAR TIPO DIN, CORRENTE NOMINAL DE 16A - FORNECIMENTO E INSTALAÇÃO. AF_04/2016</v>
          </cell>
          <cell r="C2510" t="str">
            <v>UN</v>
          </cell>
          <cell r="D2510">
            <v>60.15</v>
          </cell>
        </row>
        <row r="2511">
          <cell r="A2511">
            <v>93669</v>
          </cell>
          <cell r="B2511" t="str">
            <v>DISJUNTOR TRIPOLAR TIPO DIN, CORRENTE NOMINAL DE 20A - FORNECIMENTO E INSTALAÇÃO. AF_04/2016</v>
          </cell>
          <cell r="C2511" t="str">
            <v>UN</v>
          </cell>
          <cell r="D2511">
            <v>62.82</v>
          </cell>
        </row>
        <row r="2512">
          <cell r="A2512">
            <v>93670</v>
          </cell>
          <cell r="B2512" t="str">
            <v>DISJUNTOR TRIPOLAR TIPO DIN, CORRENTE NOMINAL DE 25A - FORNECIMENTO E INSTALAÇÃO. AF_04/2016</v>
          </cell>
          <cell r="C2512" t="str">
            <v>UN</v>
          </cell>
          <cell r="D2512">
            <v>62.82</v>
          </cell>
        </row>
        <row r="2513">
          <cell r="A2513">
            <v>93671</v>
          </cell>
          <cell r="B2513" t="str">
            <v>DISJUNTOR TRIPOLAR TIPO DIN, CORRENTE NOMINAL DE 32A - FORNECIMENTO E INSTALAÇÃO. AF_04/2016</v>
          </cell>
          <cell r="C2513" t="str">
            <v>UN</v>
          </cell>
          <cell r="D2513">
            <v>66.17</v>
          </cell>
        </row>
        <row r="2514">
          <cell r="A2514">
            <v>93672</v>
          </cell>
          <cell r="B2514" t="str">
            <v>DISJUNTOR TRIPOLAR TIPO DIN, CORRENTE NOMINAL DE 40A - FORNECIMENTO E INSTALAÇÃO. AF_04/2016</v>
          </cell>
          <cell r="C2514" t="str">
            <v>UN</v>
          </cell>
          <cell r="D2514">
            <v>71.849999999999994</v>
          </cell>
        </row>
        <row r="2515">
          <cell r="A2515">
            <v>93673</v>
          </cell>
          <cell r="B2515" t="str">
            <v>DISJUNTOR TRIPOLAR TIPO DIN, CORRENTE NOMINAL DE 50A - FORNECIMENTO E INSTALAÇÃO. AF_04/2016</v>
          </cell>
          <cell r="C2515" t="str">
            <v>UN</v>
          </cell>
          <cell r="D2515">
            <v>78.930000000000007</v>
          </cell>
        </row>
        <row r="2516">
          <cell r="A2516">
            <v>93677</v>
          </cell>
          <cell r="B2516" t="str">
            <v>DISJUNTOR TETRAPOLAR TIPO DR, CORRENTE NOMINAL DE 40A - FORNECIMENTO E INSTALAÇÃO. AF_04/2016</v>
          </cell>
          <cell r="C2516" t="str">
            <v>UN</v>
          </cell>
          <cell r="D2516">
            <v>67.66</v>
          </cell>
        </row>
        <row r="2517">
          <cell r="A2517">
            <v>72333</v>
          </cell>
          <cell r="B2517" t="str">
            <v>INTERRUPTOR BIPOLAR DE EMBUTIR 20A/250V, TECLA DUPLA C/ PLACA- FORNECIMENTO E INSTALACAO</v>
          </cell>
          <cell r="C2517" t="str">
            <v>UN</v>
          </cell>
          <cell r="D2517">
            <v>37.340000000000003</v>
          </cell>
        </row>
        <row r="2518">
          <cell r="A2518">
            <v>72339</v>
          </cell>
          <cell r="B2518" t="str">
            <v>TOMADA 3P+T 30A/440V SEM PLACA - FORNECIMENTO E INSTALACAO</v>
          </cell>
          <cell r="C2518" t="str">
            <v>UN</v>
          </cell>
          <cell r="D2518">
            <v>39.24</v>
          </cell>
        </row>
        <row r="2519">
          <cell r="A2519">
            <v>83403</v>
          </cell>
          <cell r="B2519" t="str">
            <v>INTERRUPTOR PULSADOR DE CAMPAINHA OU MINUTERIA 2A/250V C/ CAIXA - FORNECIMENTO E INSTALACAO</v>
          </cell>
          <cell r="C2519" t="str">
            <v>UN</v>
          </cell>
          <cell r="D2519">
            <v>17.190000000000001</v>
          </cell>
        </row>
        <row r="2520">
          <cell r="A2520">
            <v>83465</v>
          </cell>
          <cell r="B2520" t="str">
            <v>INTERRUPTOR INTERMEDIARIO (FOUR-WAY) - FORNECIMENTO E INSTALACAO</v>
          </cell>
          <cell r="C2520" t="str">
            <v>UN</v>
          </cell>
          <cell r="D2520">
            <v>43.24</v>
          </cell>
        </row>
        <row r="2521">
          <cell r="A2521">
            <v>91945</v>
          </cell>
          <cell r="B2521" t="str">
            <v>SUPORTE PARAFUSADO COM PLACA DE ENCAIXE 4" X 2" ALTO (2,00 M DO PISO) PARA PONTO ELÉTRICO - FORNECIMENTO E INSTALAÇÃO. AF_12/2015</v>
          </cell>
          <cell r="C2521" t="str">
            <v>UN</v>
          </cell>
          <cell r="D2521">
            <v>7.81</v>
          </cell>
        </row>
        <row r="2522">
          <cell r="A2522">
            <v>91946</v>
          </cell>
          <cell r="B2522" t="str">
            <v>SUPORTE PARAFUSADO COM PLACA DE ENCAIXE 4" X 2" MÉDIO (1,30 M DO PISO) PARA PONTO ELÉTRICO - FORNECIMENTO E INSTALAÇÃO. AF_12/2015</v>
          </cell>
          <cell r="C2522" t="str">
            <v>UN</v>
          </cell>
          <cell r="D2522">
            <v>6.52</v>
          </cell>
        </row>
        <row r="2523">
          <cell r="A2523">
            <v>91947</v>
          </cell>
          <cell r="B2523" t="str">
            <v>SUPORTE PARAFUSADO COM PLACA DE ENCAIXE 4" X 2" BAIXO (0,30 M DO PISO) PARA PONTO ELÉTRICO - FORNECIMENTO E INSTALAÇÃO. AF_12/2015</v>
          </cell>
          <cell r="C2523" t="str">
            <v>UN</v>
          </cell>
          <cell r="D2523">
            <v>5.73</v>
          </cell>
        </row>
        <row r="2524">
          <cell r="A2524">
            <v>91949</v>
          </cell>
          <cell r="B2524" t="str">
            <v>SUPORTE PARAFUSADO COM PLACA DE ENCAIXE 4" X 4" ALTO (2,00 M DO PISO) PARA PONTO ELÉTRICO - FORNECIMENTO E INSTALAÇÃO. AF_12/2015</v>
          </cell>
          <cell r="C2524" t="str">
            <v>UN</v>
          </cell>
          <cell r="D2524">
            <v>13.36</v>
          </cell>
        </row>
        <row r="2525">
          <cell r="A2525">
            <v>91950</v>
          </cell>
          <cell r="B2525" t="str">
            <v>SUPORTE PARAFUSADO COM PLACA DE ENCAIXE 4" X 4" MÉDIO (1,30 M DO PISO) PARA PONTO ELÉTRICO - FORNECIMENTO E INSTALAÇÃO. AF_12/2015</v>
          </cell>
          <cell r="C2525" t="str">
            <v>UN</v>
          </cell>
          <cell r="D2525">
            <v>11.81</v>
          </cell>
        </row>
        <row r="2526">
          <cell r="A2526">
            <v>91951</v>
          </cell>
          <cell r="B2526" t="str">
            <v>SUPORTE PARAFUSADO COM PLACA DE ENCAIXE 4" X 4" BAIXO (0,30 M DO PISO) PARA PONTO ELÉTRICO - FORNECIMENTO E INSTALAÇÃO. AF_12/2015</v>
          </cell>
          <cell r="C2526" t="str">
            <v>UN</v>
          </cell>
          <cell r="D2526">
            <v>10.88</v>
          </cell>
        </row>
        <row r="2527">
          <cell r="A2527">
            <v>91952</v>
          </cell>
          <cell r="B2527" t="str">
            <v>INTERRUPTOR SIMPLES (1 MÓDULO), 10A/250V, SEM SUPORTE E SEM PLACA - FORNECIMENTO E INSTALAÇÃO. AF_12/2015</v>
          </cell>
          <cell r="C2527" t="str">
            <v>UN</v>
          </cell>
          <cell r="D2527">
            <v>15.53</v>
          </cell>
        </row>
        <row r="2528">
          <cell r="A2528">
            <v>91953</v>
          </cell>
          <cell r="B2528" t="str">
            <v>INTERRUPTOR SIMPLES (1 MÓDULO), 10A/250V, INCLUINDO SUPORTE E PLACA - FORNECIMENTO E INSTALAÇÃO. AF_12/2015</v>
          </cell>
          <cell r="C2528" t="str">
            <v>UN</v>
          </cell>
          <cell r="D2528">
            <v>22.06</v>
          </cell>
        </row>
        <row r="2529">
          <cell r="A2529">
            <v>91954</v>
          </cell>
          <cell r="B2529" t="str">
            <v>INTERRUPTOR PARALELO (1 MÓDULO), 10A/250V, SEM SUPORTE E SEM PLACA - FORNECIMENTO E INSTALAÇÃO. AF_12/2015</v>
          </cell>
          <cell r="C2529" t="str">
            <v>UN</v>
          </cell>
          <cell r="D2529">
            <v>21.35</v>
          </cell>
        </row>
        <row r="2530">
          <cell r="A2530">
            <v>91955</v>
          </cell>
          <cell r="B2530" t="str">
            <v>INTERRUPTOR PARALELO (1 MÓDULO), 10A/250V, INCLUINDO SUPORTE E PLACA - FORNECIMENTO E INSTALAÇÃO. AF_12/2015</v>
          </cell>
          <cell r="C2530" t="str">
            <v>UN</v>
          </cell>
          <cell r="D2530">
            <v>27.88</v>
          </cell>
        </row>
        <row r="2531">
          <cell r="A2531">
            <v>91956</v>
          </cell>
          <cell r="B2531" t="str">
            <v>INTERRUPTOR SIMPLES (1 MÓDULO) COM INTERRUPTOR PARALELO (1 MÓDULO), 10A/250V, SEM SUPORTE E SEM PLACA - FORNECIMENTO E INSTALAÇÃO. AF_12/2015</v>
          </cell>
          <cell r="C2531" t="str">
            <v>UN</v>
          </cell>
          <cell r="D2531">
            <v>34.36</v>
          </cell>
        </row>
        <row r="2532">
          <cell r="A2532">
            <v>91957</v>
          </cell>
          <cell r="B2532" t="str">
            <v>INTERRUPTOR SIMPLES (1 MÓDULO) COM INTERRUPTOR PARALELO (1 MÓDULO), 10A/250V, INCLUINDO SUPORTE E PLACA - FORNECIMENTO E INSTALAÇÃO. AF_12/2015</v>
          </cell>
          <cell r="C2532" t="str">
            <v>UN</v>
          </cell>
          <cell r="D2532">
            <v>40.89</v>
          </cell>
        </row>
        <row r="2533">
          <cell r="A2533">
            <v>91958</v>
          </cell>
          <cell r="B2533" t="str">
            <v>INTERRUPTOR SIMPLES (2 MÓDULOS), 10A/250V, SEM SUPORTE E SEM PLACA - FORNECIMENTO E INSTALAÇÃO. AF_12/2015</v>
          </cell>
          <cell r="C2533" t="str">
            <v>UN</v>
          </cell>
          <cell r="D2533">
            <v>28.58</v>
          </cell>
        </row>
        <row r="2534">
          <cell r="A2534">
            <v>91959</v>
          </cell>
          <cell r="B2534" t="str">
            <v>INTERRUPTOR SIMPLES (2 MÓDULOS), 10A/250V, INCLUINDO SUPORTE E PLACA - FORNECIMENTO E INSTALAÇÃO. AF_12/2015</v>
          </cell>
          <cell r="C2534" t="str">
            <v>UN</v>
          </cell>
          <cell r="D2534">
            <v>35.11</v>
          </cell>
        </row>
        <row r="2535">
          <cell r="A2535">
            <v>91960</v>
          </cell>
          <cell r="B2535" t="str">
            <v>INTERRUPTOR PARALELO (2 MÓDULOS), 10A/250V, SEM SUPORTE E SEM PLACA - FORNECIMENTO E INSTALAÇÃO. AF_12/2015</v>
          </cell>
          <cell r="C2535" t="str">
            <v>UN</v>
          </cell>
          <cell r="D2535">
            <v>40.18</v>
          </cell>
        </row>
        <row r="2536">
          <cell r="A2536">
            <v>91961</v>
          </cell>
          <cell r="B2536" t="str">
            <v>INTERRUPTOR PARALELO (2 MÓDULOS), 10A/250V, INCLUINDO SUPORTE E PLACA - FORNECIMENTO E INSTALAÇÃO. AF_12/2015</v>
          </cell>
          <cell r="C2536" t="str">
            <v>UN</v>
          </cell>
          <cell r="D2536">
            <v>46.71</v>
          </cell>
        </row>
        <row r="2537">
          <cell r="A2537">
            <v>91962</v>
          </cell>
          <cell r="B2537" t="str">
            <v>INTERRUPTOR SIMPLES (1 MÓDULO) COM INTERRUPTOR PARALELO (2 MÓDULOS), 10A/250V, SEM SUPORTE E SEM PLACA - FORNECIMENTO E INSTALAÇÃO. AF_12/2015</v>
          </cell>
          <cell r="C2537" t="str">
            <v>UN</v>
          </cell>
          <cell r="D2537">
            <v>53.22</v>
          </cell>
        </row>
        <row r="2538">
          <cell r="A2538">
            <v>91963</v>
          </cell>
          <cell r="B2538" t="str">
            <v>INTERRUPTOR SIMPLES (1 MÓDULO) COM INTERRUPTOR PARALELO (2 MÓDULOS), 10A/250V, INCLUINDO SUPORTE E PLACA - FORNECIMENTO E INSTALAÇÃO. AF_12/2015</v>
          </cell>
          <cell r="C2538" t="str">
            <v>UN</v>
          </cell>
          <cell r="D2538">
            <v>59.75</v>
          </cell>
        </row>
        <row r="2539">
          <cell r="A2539">
            <v>91964</v>
          </cell>
          <cell r="B2539" t="str">
            <v>INTERRUPTOR SIMPLES (2 MÓDULOS) COM INTERRUPTOR PARALELO (1 MÓDULO), 10A/250V, SEM SUPORTE E SEM PLACA - FORNECIMENTO E INSTALAÇÃO. AF_12/2015</v>
          </cell>
          <cell r="C2539" t="str">
            <v>UN</v>
          </cell>
          <cell r="D2539">
            <v>47.4</v>
          </cell>
        </row>
        <row r="2540">
          <cell r="A2540">
            <v>91965</v>
          </cell>
          <cell r="B2540" t="str">
            <v>INTERRUPTOR SIMPLES (2 MÓDULOS) COM INTERRUPTOR PARALELO (1 MÓDULO), 10A/250V, INCLUINDO SUPORTE E PLACA - FORNECIMENTO E INSTALAÇÃO. AF_12/2015</v>
          </cell>
          <cell r="C2540" t="str">
            <v>UN</v>
          </cell>
          <cell r="D2540">
            <v>53.93</v>
          </cell>
        </row>
        <row r="2541">
          <cell r="A2541">
            <v>91966</v>
          </cell>
          <cell r="B2541" t="str">
            <v>INTERRUPTOR SIMPLES (3 MÓDULOS), 10A/250V, SEM SUPORTE E SEM PLACA - FORNECIMENTO E INSTALAÇÃO. AF_12/2015</v>
          </cell>
          <cell r="C2541" t="str">
            <v>UN</v>
          </cell>
          <cell r="D2541">
            <v>41.62</v>
          </cell>
        </row>
        <row r="2542">
          <cell r="A2542">
            <v>91967</v>
          </cell>
          <cell r="B2542" t="str">
            <v>INTERRUPTOR SIMPLES (3 MÓDULOS), 10A/250V, INCLUINDO SUPORTE E PLACA - FORNECIMENTO E INSTALAÇÃO. AF_12/2015</v>
          </cell>
          <cell r="C2542" t="str">
            <v>UN</v>
          </cell>
          <cell r="D2542">
            <v>48.15</v>
          </cell>
        </row>
        <row r="2543">
          <cell r="A2543">
            <v>91968</v>
          </cell>
          <cell r="B2543" t="str">
            <v>INTERRUPTOR PARALELO (3 MÓDULOS), 10A/250V, SEM SUPORTE E SEM PLACA - FORNECIMENTO E INSTALAÇÃO. AF_12/2015</v>
          </cell>
          <cell r="C2543" t="str">
            <v>UN</v>
          </cell>
          <cell r="D2543">
            <v>59</v>
          </cell>
        </row>
        <row r="2544">
          <cell r="A2544">
            <v>91969</v>
          </cell>
          <cell r="B2544" t="str">
            <v>INTERRUPTOR PARALELO (3 MÓDULOS), 10A/250V, INCLUINDO SUPORTE E PLACA - FORNECIMENTO E INSTALAÇÃO. AF_12/2015</v>
          </cell>
          <cell r="C2544" t="str">
            <v>UN</v>
          </cell>
          <cell r="D2544">
            <v>65.53</v>
          </cell>
        </row>
        <row r="2545">
          <cell r="A2545">
            <v>91970</v>
          </cell>
          <cell r="B2545" t="str">
            <v>INTERRUPTOR SIMPLES (3 MÓDULOS) COM INTERRUPTOR PARALELO (1 MÓDULO), 10A/250V, SEM SUPORTE E SEM PLACA - FORNECIMENTO E INSTALAÇÃO. AF_12/2015</v>
          </cell>
          <cell r="C2545" t="str">
            <v>UN</v>
          </cell>
          <cell r="D2545">
            <v>60.73</v>
          </cell>
        </row>
        <row r="2546">
          <cell r="A2546">
            <v>91971</v>
          </cell>
          <cell r="B2546" t="str">
            <v>INTERRUPTOR SIMPLES (3 MÓDULOS) COM INTERRUPTOR PARALELO (1 MÓDULO), 10A/250V, INCLUINDO SUPORTE E PLACA - FORNECIMENTO E INSTALAÇÃO. AF_12/2015</v>
          </cell>
          <cell r="C2546" t="str">
            <v>UN</v>
          </cell>
          <cell r="D2546">
            <v>72.55</v>
          </cell>
        </row>
        <row r="2547">
          <cell r="A2547">
            <v>91972</v>
          </cell>
          <cell r="B2547" t="str">
            <v>INTERRUPTOR SIMPLES (2 MÓDULOS) COM INTERRUPTOR PARALELO (2 MÓDULOS), 10A/250V, SEM SUPORTE E SEM PLACA - FORNECIMENTO E INSTALAÇÃO. AF_12/2015</v>
          </cell>
          <cell r="C2547" t="str">
            <v>UN</v>
          </cell>
          <cell r="D2547">
            <v>66.55</v>
          </cell>
        </row>
        <row r="2548">
          <cell r="A2548">
            <v>91973</v>
          </cell>
          <cell r="B2548" t="str">
            <v>INTERRUPTOR SIMPLES (2 MÓDULOS) COM INTERRUPTOR PARALELO (2 MÓDULOS), 10A/250V, INCLUINDO SUPORTE E PLACA - FORNECIMENTO E INSTALAÇÃO. AF_12/2015</v>
          </cell>
          <cell r="C2548" t="str">
            <v>UN</v>
          </cell>
          <cell r="D2548">
            <v>78.37</v>
          </cell>
        </row>
        <row r="2549">
          <cell r="A2549">
            <v>91974</v>
          </cell>
          <cell r="B2549" t="str">
            <v>INTERRUPTOR SIMPLES (4 MÓDULOS), 10A/250V, SEM SUPORTE E SEM PLACA - FORNECIMENTO E INSTALAÇÃO. AF_12/2015</v>
          </cell>
          <cell r="C2549" t="str">
            <v>UN</v>
          </cell>
          <cell r="D2549">
            <v>54.91</v>
          </cell>
        </row>
        <row r="2550">
          <cell r="A2550">
            <v>91975</v>
          </cell>
          <cell r="B2550" t="str">
            <v>INTERRUPTOR SIMPLES (4 MÓDULOS), 10A/250V, INCLUINDO SUPORTE E PLACA - FORNECIMENTO E INSTALAÇÃO. AF_12/2015</v>
          </cell>
          <cell r="C2550" t="str">
            <v>UN</v>
          </cell>
          <cell r="D2550">
            <v>66.73</v>
          </cell>
        </row>
        <row r="2551">
          <cell r="A2551">
            <v>91976</v>
          </cell>
          <cell r="B2551" t="str">
            <v>INTERRUPTOR SIMPLES (6 MÓDULOS), 10A/250V, SEM SUPORTE E SEM PLACA - FORNECIMENTO E INSTALAÇÃO. AF_12/2015</v>
          </cell>
          <cell r="C2551" t="str">
            <v>UN</v>
          </cell>
          <cell r="D2551">
            <v>81.08</v>
          </cell>
        </row>
        <row r="2552">
          <cell r="A2552">
            <v>91977</v>
          </cell>
          <cell r="B2552" t="str">
            <v>INTERRUPTOR SIMPLES (6 MÓDULOS), 10A/250V, INCLUINDO SUPORTE E PLACA - FORNECIMENTO E INSTALAÇÃO. AF_12/2015</v>
          </cell>
          <cell r="C2552" t="str">
            <v>UN</v>
          </cell>
          <cell r="D2552">
            <v>92.89</v>
          </cell>
        </row>
        <row r="2553">
          <cell r="A2553">
            <v>91990</v>
          </cell>
          <cell r="B2553" t="str">
            <v>TOMADA ALTA DE EMBUTIR (1 MÓDULO), 2P+T 10 A, SEM SUPORTE E SEM PLACA - FORNECIMENTO E INSTALAÇÃO. AF_12/2015</v>
          </cell>
          <cell r="C2553" t="str">
            <v>UN</v>
          </cell>
          <cell r="D2553">
            <v>25.55</v>
          </cell>
        </row>
        <row r="2554">
          <cell r="A2554">
            <v>91991</v>
          </cell>
          <cell r="B2554" t="str">
            <v>TOMADA ALTA DE EMBUTIR (1 MÓDULO), 2P+T 20 A, SEM SUPORTE E SEM PLACA - FORNECIMENTO E INSTALAÇÃO. AF_12/2015</v>
          </cell>
          <cell r="C2554" t="str">
            <v>UN</v>
          </cell>
          <cell r="D2554">
            <v>28.5</v>
          </cell>
        </row>
        <row r="2555">
          <cell r="A2555">
            <v>91992</v>
          </cell>
          <cell r="B2555" t="str">
            <v>TOMADA ALTA DE EMBUTIR (1 MÓDULO), 2P+T 10 A, INCLUINDO SUPORTE E PLACA - FORNECIMENTO E INSTALAÇÃO. AF_12/2015</v>
          </cell>
          <cell r="C2555" t="str">
            <v>UN</v>
          </cell>
          <cell r="D2555">
            <v>32.08</v>
          </cell>
        </row>
        <row r="2556">
          <cell r="A2556">
            <v>91993</v>
          </cell>
          <cell r="B2556" t="str">
            <v>TOMADA ALTA DE EMBUTIR (1 MÓDULO), 2P+T 20 A, INCLUINDO SUPORTE E PLACA - FORNECIMENTO E INSTALAÇÃO. AF_12/2015</v>
          </cell>
          <cell r="C2556" t="str">
            <v>UN</v>
          </cell>
          <cell r="D2556">
            <v>35.03</v>
          </cell>
        </row>
        <row r="2557">
          <cell r="A2557">
            <v>91994</v>
          </cell>
          <cell r="B2557" t="str">
            <v>TOMADA MÉDIA DE EMBUTIR (1 MÓDULO), 2P+T 10 A, SEM SUPORTE E SEM PLACA - FORNECIMENTO E INSTALAÇÃO. AF_12/2015</v>
          </cell>
          <cell r="C2557" t="str">
            <v>UN</v>
          </cell>
          <cell r="D2557">
            <v>17.73</v>
          </cell>
        </row>
        <row r="2558">
          <cell r="A2558">
            <v>91995</v>
          </cell>
          <cell r="B2558" t="str">
            <v>TOMADA MÉDIA DE EMBUTIR (1 MÓDULO), 2P+T 20 A, SEM SUPORTE E SEM PLACA - FORNECIMENTO E INSTALAÇÃO. AF_12/2015</v>
          </cell>
          <cell r="C2558" t="str">
            <v>UN</v>
          </cell>
          <cell r="D2558">
            <v>20.68</v>
          </cell>
        </row>
        <row r="2559">
          <cell r="A2559">
            <v>91996</v>
          </cell>
          <cell r="B2559" t="str">
            <v>TOMADA MÉDIA DE EMBUTIR (1 MÓDULO), 2P+T 10 A, INCLUINDO SUPORTE E PLACA - FORNECIMENTO E INSTALAÇÃO. AF_12/2015</v>
          </cell>
          <cell r="C2559" t="str">
            <v>UN</v>
          </cell>
          <cell r="D2559">
            <v>24.26</v>
          </cell>
        </row>
        <row r="2560">
          <cell r="A2560">
            <v>91997</v>
          </cell>
          <cell r="B2560" t="str">
            <v>TOMADA MÉDIA DE EMBUTIR (1 MÓDULO), 2P+T 20 A, INCLUINDO SUPORTE E PLACA - FORNECIMENTO E INSTALAÇÃO. AF_12/2015</v>
          </cell>
          <cell r="C2560" t="str">
            <v>UN</v>
          </cell>
          <cell r="D2560">
            <v>27.21</v>
          </cell>
        </row>
        <row r="2561">
          <cell r="A2561">
            <v>91998</v>
          </cell>
          <cell r="B2561" t="str">
            <v>TOMADA BAIXA DE EMBUTIR (1 MÓDULO), 2P+T 10 A, SEM SUPORTE E SEM PLACA - FORNECIMENTO E INSTALAÇÃO. AF_12/2015</v>
          </cell>
          <cell r="C2561" t="str">
            <v>UN</v>
          </cell>
          <cell r="D2561">
            <v>14.7</v>
          </cell>
        </row>
        <row r="2562">
          <cell r="A2562">
            <v>91999</v>
          </cell>
          <cell r="B2562" t="str">
            <v>TOMADA BAIXA DE EMBUTIR (1 MÓDULO), 2P+T 20 A, SEM SUPORTE E SEM PLACA - FORNECIMENTO E INSTALAÇÃO. AF_12/2015</v>
          </cell>
          <cell r="C2562" t="str">
            <v>UN</v>
          </cell>
          <cell r="D2562">
            <v>17.64</v>
          </cell>
        </row>
        <row r="2563">
          <cell r="A2563">
            <v>92000</v>
          </cell>
          <cell r="B2563" t="str">
            <v>TOMADA BAIXA DE EMBUTIR (1 MÓDULO), 2P+T 10 A, INCLUINDO SUPORTE E PLACA - FORNECIMENTO E INSTALAÇÃO. AF_12/2015</v>
          </cell>
          <cell r="C2563" t="str">
            <v>UN</v>
          </cell>
          <cell r="D2563">
            <v>21.23</v>
          </cell>
        </row>
        <row r="2564">
          <cell r="A2564">
            <v>92001</v>
          </cell>
          <cell r="B2564" t="str">
            <v>TOMADA BAIXA DE EMBUTIR (1 MÓDULO), 2P+T 20 A, INCLUINDO SUPORTE E PLACA - FORNECIMENTO E INSTALAÇÃO. AF_12/2015</v>
          </cell>
          <cell r="C2564" t="str">
            <v>UN</v>
          </cell>
          <cell r="D2564">
            <v>24.17</v>
          </cell>
        </row>
        <row r="2565">
          <cell r="A2565">
            <v>92002</v>
          </cell>
          <cell r="B2565" t="str">
            <v>TOMADA MÉDIA DE EMBUTIR (2 MÓDULOS), 2P+T 10 A, SEM SUPORTE E SEM PLACA - FORNECIMENTO E INSTALAÇÃO. AF_12/2015</v>
          </cell>
          <cell r="C2565" t="str">
            <v>UN</v>
          </cell>
          <cell r="D2565">
            <v>32.93</v>
          </cell>
        </row>
        <row r="2566">
          <cell r="A2566">
            <v>92003</v>
          </cell>
          <cell r="B2566" t="str">
            <v>TOMADA MÉDIA DE EMBUTIR (2 MÓDULOS), 2P+T 20 A, SEM SUPORTE E SEM PLACA - FORNECIMENTO E INSTALAÇÃO. AF_12/2015</v>
          </cell>
          <cell r="C2566" t="str">
            <v>UN</v>
          </cell>
          <cell r="D2566">
            <v>38.83</v>
          </cell>
        </row>
        <row r="2567">
          <cell r="A2567">
            <v>92004</v>
          </cell>
          <cell r="B2567" t="str">
            <v>TOMADA MÉDIA DE EMBUTIR (2 MÓDULOS), 2P+T 10 A, INCLUINDO SUPORTE E PLACA - FORNECIMENTO E INSTALAÇÃO. AF_12/2015</v>
          </cell>
          <cell r="C2567" t="str">
            <v>UN</v>
          </cell>
          <cell r="D2567">
            <v>39.46</v>
          </cell>
        </row>
        <row r="2568">
          <cell r="A2568">
            <v>92005</v>
          </cell>
          <cell r="B2568" t="str">
            <v>TOMADA MÉDIA DE EMBUTIR (2 MÓDULOS), 2P+T 20 A, INCLUINDO SUPORTE E PLACA - FORNECIMENTO E INSTALAÇÃO. AF_12/2015</v>
          </cell>
          <cell r="C2568" t="str">
            <v>UN</v>
          </cell>
          <cell r="D2568">
            <v>45.35</v>
          </cell>
        </row>
        <row r="2569">
          <cell r="A2569">
            <v>92006</v>
          </cell>
          <cell r="B2569" t="str">
            <v>TOMADA BAIXA DE EMBUTIR (2 MÓDULOS), 2P+T 10 A, SEM SUPORTE E SEM PLACA - FORNECIMENTO E INSTALAÇÃO. AF_12/2015</v>
          </cell>
          <cell r="C2569" t="str">
            <v>UN</v>
          </cell>
          <cell r="D2569">
            <v>26.86</v>
          </cell>
        </row>
        <row r="2570">
          <cell r="A2570">
            <v>92007</v>
          </cell>
          <cell r="B2570" t="str">
            <v>TOMADA BAIXA DE EMBUTIR (2 MÓDULOS), 2P+T 20 A, SEM SUPORTE E SEM PLACA - FORNECIMENTO E INSTALAÇÃO. AF_12/2015</v>
          </cell>
          <cell r="C2570" t="str">
            <v>UN</v>
          </cell>
          <cell r="D2570">
            <v>32.75</v>
          </cell>
        </row>
        <row r="2571">
          <cell r="A2571">
            <v>92008</v>
          </cell>
          <cell r="B2571" t="str">
            <v>TOMADA BAIXA DE EMBUTIR (2 MÓDULOS), 2P+T 10 A, INCLUINDO SUPORTE E PLACA - FORNECIMENTO E INSTALAÇÃO. AF_12/2015</v>
          </cell>
          <cell r="C2571" t="str">
            <v>UN</v>
          </cell>
          <cell r="D2571">
            <v>33.39</v>
          </cell>
        </row>
        <row r="2572">
          <cell r="A2572">
            <v>92009</v>
          </cell>
          <cell r="B2572" t="str">
            <v>TOMADA BAIXA DE EMBUTIR (2 MÓDULOS), 2P+T 20 A, INCLUINDO SUPORTE E PLACA - FORNECIMENTO E INSTALAÇÃO. AF_12/2015</v>
          </cell>
          <cell r="C2572" t="str">
            <v>UN</v>
          </cell>
          <cell r="D2572">
            <v>39.28</v>
          </cell>
        </row>
        <row r="2573">
          <cell r="A2573">
            <v>92010</v>
          </cell>
          <cell r="B2573" t="str">
            <v>TOMADA MÉDIA DE EMBUTIR (3 MÓDULOS), 2P+T 10 A, SEM SUPORTE E SEM PLACA - FORNECIMENTO E INSTALAÇÃO. AF_12/2015</v>
          </cell>
          <cell r="C2573" t="str">
            <v>UN</v>
          </cell>
          <cell r="D2573">
            <v>48.13</v>
          </cell>
        </row>
        <row r="2574">
          <cell r="A2574">
            <v>92011</v>
          </cell>
          <cell r="B2574" t="str">
            <v>TOMADA MÉDIA DE EMBUTIR (3 MÓDULOS), 2P+T 20 A, SEM SUPORTE E SEM PLACA - FORNECIMENTO E INSTALAÇÃO. AF_12/2015</v>
          </cell>
          <cell r="C2574" t="str">
            <v>UN</v>
          </cell>
          <cell r="D2574">
            <v>56.97</v>
          </cell>
        </row>
        <row r="2575">
          <cell r="A2575">
            <v>92012</v>
          </cell>
          <cell r="B2575" t="str">
            <v>TOMADA MÉDIA DE EMBUTIR (3 MÓDULOS), 2P+T 10 A, INCLUINDO SUPORTE E PLACA - FORNECIMENTO E INSTALAÇÃO. AF_12/2015</v>
          </cell>
          <cell r="C2575" t="str">
            <v>UN</v>
          </cell>
          <cell r="D2575">
            <v>54.66</v>
          </cell>
        </row>
        <row r="2576">
          <cell r="A2576">
            <v>92013</v>
          </cell>
          <cell r="B2576" t="str">
            <v>TOMADA MÉDIA DE EMBUTIR (3 MÓDULOS), 2P+T 20 A, INCLUINDO SUPORTE E PLACA - FORNECIMENTO E INSTALAÇÃO. AF_12/2015</v>
          </cell>
          <cell r="C2576" t="str">
            <v>UN</v>
          </cell>
          <cell r="D2576">
            <v>63.5</v>
          </cell>
        </row>
        <row r="2577">
          <cell r="A2577">
            <v>92014</v>
          </cell>
          <cell r="B2577" t="str">
            <v>TOMADA BAIXA DE EMBUTIR (3 MÓDULOS), 2P+T 10 A, SEM SUPORTE E SEM PLACA - FORNECIMENTO E INSTALAÇÃO. AF_12/2015</v>
          </cell>
          <cell r="C2577" t="str">
            <v>UN</v>
          </cell>
          <cell r="D2577">
            <v>39.020000000000003</v>
          </cell>
        </row>
        <row r="2578">
          <cell r="A2578">
            <v>92015</v>
          </cell>
          <cell r="B2578" t="str">
            <v>TOMADA BAIXA DE EMBUTIR (3 MÓDULOS), 2P+T 20 A, SEM SUPORTE E SEM PLACA - FORNECIMENTO E INSTALAÇÃO. AF_12/2015</v>
          </cell>
          <cell r="C2578" t="str">
            <v>UN</v>
          </cell>
          <cell r="D2578">
            <v>47.86</v>
          </cell>
        </row>
        <row r="2579">
          <cell r="A2579">
            <v>92016</v>
          </cell>
          <cell r="B2579" t="str">
            <v>TOMADA BAIXA DE EMBUTIR (3 MÓDULOS), 2P+T 10 A, INCLUINDO SUPORTE E PLACA - FORNECIMENTO E INSTALAÇÃO. AF_12/2015</v>
          </cell>
          <cell r="C2579" t="str">
            <v>UN</v>
          </cell>
          <cell r="D2579">
            <v>45.55</v>
          </cell>
        </row>
        <row r="2580">
          <cell r="A2580">
            <v>92017</v>
          </cell>
          <cell r="B2580" t="str">
            <v>TOMADA BAIXA DE EMBUTIR (3 MÓDULOS), 2P+T 20 A, INCLUINDO SUPORTE E PLACA - FORNECIMENTO E INSTALAÇÃO. AF_12/2015</v>
          </cell>
          <cell r="C2580" t="str">
            <v>UN</v>
          </cell>
          <cell r="D2580">
            <v>54.39</v>
          </cell>
        </row>
        <row r="2581">
          <cell r="A2581">
            <v>92018</v>
          </cell>
          <cell r="B2581" t="str">
            <v>TOMADA BAIXA DE EMBUTIR (4 MÓDULOS), 2P+T 10 A, SEM SUPORTE E SEM PLACA - FORNECIMENTO E INSTALAÇÃO. AF_12/2015</v>
          </cell>
          <cell r="C2581" t="str">
            <v>UN</v>
          </cell>
          <cell r="D2581">
            <v>51.6</v>
          </cell>
        </row>
        <row r="2582">
          <cell r="A2582">
            <v>92019</v>
          </cell>
          <cell r="B2582" t="str">
            <v>TOMADA BAIXA DE EMBUTIR (4 MÓDULOS), 2P+T 10 A, INCLUINDO SUPORTE E PLACA - FORNECIMENTO E INSTALAÇÃO. AF_12/2015</v>
          </cell>
          <cell r="C2582" t="str">
            <v>UN</v>
          </cell>
          <cell r="D2582">
            <v>63.42</v>
          </cell>
        </row>
        <row r="2583">
          <cell r="A2583">
            <v>92020</v>
          </cell>
          <cell r="B2583" t="str">
            <v>TOMADA BAIXA DE EMBUTIR (6 MÓDULOS), 2P+T 10 A, SEM SUPORTE E SEM PLACA - FORNECIMENTO E INSTALAÇÃO. AF_12/2015</v>
          </cell>
          <cell r="C2583" t="str">
            <v>UN</v>
          </cell>
          <cell r="D2583">
            <v>76.14</v>
          </cell>
        </row>
        <row r="2584">
          <cell r="A2584">
            <v>92021</v>
          </cell>
          <cell r="B2584" t="str">
            <v>TOMADA BAIXA DE EMBUTIR (6 MÓDULOS), 2P+T 10 A, INCLUINDO SUPORTE E PLACA - FORNECIMENTO E INSTALAÇÃO. AF_12/2015</v>
          </cell>
          <cell r="C2584" t="str">
            <v>UN</v>
          </cell>
          <cell r="D2584">
            <v>87.95</v>
          </cell>
        </row>
        <row r="2585">
          <cell r="A2585">
            <v>92022</v>
          </cell>
          <cell r="B2585" t="str">
            <v>INTERRUPTOR SIMPLES (1 MÓDULO) COM 1 TOMADA DE EMBUTIR 2P+T 10 A,  SEM SUPORTE E SEM PLACA - FORNECIMENTO E INSTALAÇÃO. AF_12/2015</v>
          </cell>
          <cell r="C2585" t="str">
            <v>UN</v>
          </cell>
          <cell r="D2585">
            <v>30.73</v>
          </cell>
        </row>
        <row r="2586">
          <cell r="A2586">
            <v>92023</v>
          </cell>
          <cell r="B2586" t="str">
            <v>INTERRUPTOR SIMPLES (1 MÓDULO) COM 1 TOMADA DE EMBUTIR 2P+T 10 A,  INCLUINDO SUPORTE E PLACA - FORNECIMENTO E INSTALAÇÃO. AF_12/2015</v>
          </cell>
          <cell r="C2586" t="str">
            <v>UN</v>
          </cell>
          <cell r="D2586">
            <v>37.26</v>
          </cell>
        </row>
        <row r="2587">
          <cell r="A2587">
            <v>92024</v>
          </cell>
          <cell r="B2587" t="str">
            <v>INTERRUPTOR SIMPLES (1 MÓDULO) COM 2 TOMADAS DE EMBUTIR 2P+T 10 A,  SEM SUPORTE E SEM PLACA - FORNECIMENTO E INSTALAÇÃO. AF_12/2015</v>
          </cell>
          <cell r="C2587" t="str">
            <v>UN</v>
          </cell>
          <cell r="D2587">
            <v>45.98</v>
          </cell>
        </row>
        <row r="2588">
          <cell r="A2588">
            <v>92025</v>
          </cell>
          <cell r="B2588" t="str">
            <v>INTERRUPTOR SIMPLES (1 MÓDULO) COM 2 TOMADAS DE EMBUTIR 2P+T 10 A,  INCLUINDO SUPORTE E PLACA - FORNECIMENTO E INSTALAÇÃO. AF_12/2015</v>
          </cell>
          <cell r="C2588" t="str">
            <v>UN</v>
          </cell>
          <cell r="D2588">
            <v>52.51</v>
          </cell>
        </row>
        <row r="2589">
          <cell r="A2589">
            <v>92026</v>
          </cell>
          <cell r="B2589" t="str">
            <v>INTERRUPTOR SIMPLES (2 MÓDULOS) COM 1 TOMADA DE EMBUTIR 2P+T 10 A,  SEM SUPORTE E SEM PLACA - FORNECIMENTO E INSTALAÇÃO. AF_12/2015</v>
          </cell>
          <cell r="C2589" t="str">
            <v>UN</v>
          </cell>
          <cell r="D2589">
            <v>43.78</v>
          </cell>
        </row>
        <row r="2590">
          <cell r="A2590">
            <v>92027</v>
          </cell>
          <cell r="B2590" t="str">
            <v>INTERRUPTOR SIMPLES (2 MÓDULOS) COM 1 TOMADA DE EMBUTIR 2P+T 10 A,  INCLUINDO SUPORTE E PLACA - FORNECIMENTO E INSTALAÇÃO. AF_12/2015</v>
          </cell>
          <cell r="C2590" t="str">
            <v>UN</v>
          </cell>
          <cell r="D2590">
            <v>50.31</v>
          </cell>
        </row>
        <row r="2591">
          <cell r="A2591">
            <v>92028</v>
          </cell>
          <cell r="B2591" t="str">
            <v>INTERRUPTOR PARALELO (1 MÓDULO) COM 1 TOMADA DE EMBUTIR 2P+T 10 A,  SEM SUPORTE E SEM PLACA - FORNECIMENTO E INSTALAÇÃO. AF_12/2015</v>
          </cell>
          <cell r="C2591" t="str">
            <v>UN</v>
          </cell>
          <cell r="D2591">
            <v>36.56</v>
          </cell>
        </row>
        <row r="2592">
          <cell r="A2592">
            <v>92029</v>
          </cell>
          <cell r="B2592" t="str">
            <v>INTERRUPTOR PARALELO (1 MÓDULO) COM 1 TOMADA DE EMBUTIR 2P+T 10 A,  INCLUINDO SUPORTE E PLACA - FORNECIMENTO E INSTALAÇÃO. AF_12/2015</v>
          </cell>
          <cell r="C2592" t="str">
            <v>UN</v>
          </cell>
          <cell r="D2592">
            <v>43.08</v>
          </cell>
        </row>
        <row r="2593">
          <cell r="A2593">
            <v>92030</v>
          </cell>
          <cell r="B2593" t="str">
            <v>INTERRUPTOR PARALELO (1 MÓDULO) COM 2 TOMADAS DE EMBUTIR 2P+T 10 A,  SEM SUPORTE E SEM PLACA - FORNECIMENTO E INSTALAÇÃO. AF_12/2015</v>
          </cell>
          <cell r="C2593" t="str">
            <v>UN</v>
          </cell>
          <cell r="D2593">
            <v>51.76</v>
          </cell>
        </row>
        <row r="2594">
          <cell r="A2594">
            <v>92031</v>
          </cell>
          <cell r="B2594" t="str">
            <v>INTERRUPTOR PARALELO (1 MÓDULO) COM 2 TOMADAS DE EMBUTIR 2P+T 10 A,  INCLUINDO SUPORTE E PLACA - FORNECIMENTO E INSTALAÇÃO. AF_12/2015</v>
          </cell>
          <cell r="C2594" t="str">
            <v>UN</v>
          </cell>
          <cell r="D2594">
            <v>58.28</v>
          </cell>
        </row>
        <row r="2595">
          <cell r="A2595">
            <v>92032</v>
          </cell>
          <cell r="B2595" t="str">
            <v>INTERRUPTOR PARALELO (2 MÓDULOS) COM 1 TOMADA DE EMBUTIR 2P+T 10 A,  SEM SUPORTE E SEM PLACA - FORNECIMENTO E INSTALAÇÃO. AF_12/2015</v>
          </cell>
          <cell r="C2595" t="str">
            <v>UN</v>
          </cell>
          <cell r="D2595">
            <v>55.38</v>
          </cell>
        </row>
        <row r="2596">
          <cell r="A2596">
            <v>92033</v>
          </cell>
          <cell r="B2596" t="str">
            <v>INTERRUPTOR PARALELO (2 MÓDULOS) COM 1 TOMADA DE EMBUTIR 2P+T 10 A,  INCLUINDO SUPORTE E PLACA - FORNECIMENTO E INSTALAÇÃO. AF_12/2015</v>
          </cell>
          <cell r="C2596" t="str">
            <v>UN</v>
          </cell>
          <cell r="D2596">
            <v>61.91</v>
          </cell>
        </row>
        <row r="2597">
          <cell r="A2597">
            <v>92034</v>
          </cell>
          <cell r="B2597" t="str">
            <v>INTERRUPTOR SIMPLES (1 MÓDULO), INTERRUPTOR PARALELO (1 MÓDULO) E 1 TOMADA DE EMBUTIR 2P+T 10 A,  SEM SUPORTE E SEM PLACA - FORNECIMENTO E INSTALAÇÃO. AF_12/2015</v>
          </cell>
          <cell r="C2597" t="str">
            <v>UN</v>
          </cell>
          <cell r="D2597">
            <v>49.6</v>
          </cell>
        </row>
        <row r="2598">
          <cell r="A2598">
            <v>92035</v>
          </cell>
          <cell r="B2598" t="str">
            <v>INTERRUPTOR SIMPLES (1 MÓDULO), INTERRUPTOR PARALELO (1 MÓDULO) E 1 TOMADA DE EMBUTIR 2P+T 10 A,  INCLUINDO SUPORTE E PLACA - FORNECIMENTO E INSTALAÇÃO. AF_12/2015</v>
          </cell>
          <cell r="C2598" t="str">
            <v>UN</v>
          </cell>
          <cell r="D2598">
            <v>56.13</v>
          </cell>
        </row>
        <row r="2599">
          <cell r="A2599">
            <v>72278</v>
          </cell>
          <cell r="B2599" t="str">
            <v>LAMPADA VAPOR METALICO 400W - FORNECIMENTO E INSTALACAO</v>
          </cell>
          <cell r="C2599" t="str">
            <v>UN</v>
          </cell>
          <cell r="D2599">
            <v>65.94</v>
          </cell>
        </row>
        <row r="2600">
          <cell r="A2600">
            <v>72280</v>
          </cell>
          <cell r="B2600" t="str">
            <v>IGNITOR PARA PARTIDA LÂMPADA VAPOR SÓDIO ALTA PRESSÃO ATÉ 400W</v>
          </cell>
          <cell r="C2600" t="str">
            <v>UN</v>
          </cell>
          <cell r="D2600">
            <v>39.65</v>
          </cell>
        </row>
        <row r="2601">
          <cell r="A2601" t="str">
            <v>73953/1</v>
          </cell>
          <cell r="B2601" t="str">
            <v>LUMINARIA TIPO CALHA, DE SOBREPOR, COM REATOR DE PARTIDA RAPIDA E LAMPADA FLUORESCENTE 1X20W, COMPLETA,  FORNECIMENTO E INSTALACAO</v>
          </cell>
          <cell r="C2601" t="str">
            <v>UN</v>
          </cell>
          <cell r="D2601">
            <v>75.08</v>
          </cell>
        </row>
        <row r="2602">
          <cell r="A2602" t="str">
            <v>73953/2</v>
          </cell>
          <cell r="B2602" t="str">
            <v>LUMINARIA TIPO CALHA, DE SOBREPOR, COM REATOR DE PARTIDA RAPIDA E LAMPADA FLUORESCENTE 2X20W, COMPLETA, FORNECIMENTO E INSTALACAO</v>
          </cell>
          <cell r="C2602" t="str">
            <v>UN</v>
          </cell>
          <cell r="D2602">
            <v>109.96</v>
          </cell>
        </row>
        <row r="2603">
          <cell r="A2603" t="str">
            <v>73953/3</v>
          </cell>
          <cell r="B2603" t="str">
            <v>LUMINARIA TIPO CALHA, DE SOBREPOR, COM REATOR DE PARTIDA RAPIDA E LAMPADA FLUORESCENTE 3X20W, COMPLETA, FORNECIMENTO E INSTALACAO</v>
          </cell>
          <cell r="C2603" t="str">
            <v>UN</v>
          </cell>
          <cell r="D2603">
            <v>161.35</v>
          </cell>
        </row>
        <row r="2604">
          <cell r="A2604" t="str">
            <v>73953/4</v>
          </cell>
          <cell r="B2604" t="str">
            <v>LUMINARIA TIPO CALHA, DE SOBREPOR, COM REATOR DE PARTIDA RAPIDA E LAMPADA FLUORESCENTE 4X20W, COMPLETA, FORNECIMENTO E INSTALACAO</v>
          </cell>
          <cell r="C2604" t="str">
            <v>UN</v>
          </cell>
          <cell r="D2604">
            <v>174.82</v>
          </cell>
        </row>
        <row r="2605">
          <cell r="A2605" t="str">
            <v>73953/5</v>
          </cell>
          <cell r="B2605" t="str">
            <v>LUMINARIA TIPO CALHA, DE SOBREPOR, COM REATOR DE PARTIDA RAPIDA E LAMPADA FLUORESCENTE 1X40W, COMPLETA, FORNECIMENTO E INSTALACAO</v>
          </cell>
          <cell r="C2605" t="str">
            <v>UN</v>
          </cell>
          <cell r="D2605">
            <v>87.82</v>
          </cell>
        </row>
        <row r="2606">
          <cell r="A2606" t="str">
            <v>73953/6</v>
          </cell>
          <cell r="B2606" t="str">
            <v>LUMINARIA TIPO CALHA, DE SOBREPOR, COM REATOR DE PARTIDA RAPIDA E LAMPADA FLUORESCENTE 2X40W, COMPLETA, FORNECIMENTO E INSTALACAO</v>
          </cell>
          <cell r="C2606" t="str">
            <v>UN</v>
          </cell>
          <cell r="D2606">
            <v>119.9</v>
          </cell>
        </row>
        <row r="2607">
          <cell r="A2607" t="str">
            <v>73953/7</v>
          </cell>
          <cell r="B2607" t="str">
            <v>LUMINARIA TIPO CALHA, DE SOBREPOR, COM REATOR DE PARTIDA RAPIDA E LAMPADA FLUORESCENTE 3X40W, COMPLETA, FORNECIMENTO E INSTALACAO</v>
          </cell>
          <cell r="C2607" t="str">
            <v>UN</v>
          </cell>
          <cell r="D2607">
            <v>163.16</v>
          </cell>
        </row>
        <row r="2608">
          <cell r="A2608" t="str">
            <v>73953/8</v>
          </cell>
          <cell r="B2608" t="str">
            <v>LUMINARIA TIPO CALHA, DE SOBREPOR, COM REATOR DE PARTIDA RAPIDA E LAMPADA FLUORESCENTE 4X40W, COMPLETA, FORNECIMENTO E INSTALACAO</v>
          </cell>
          <cell r="C2608" t="str">
            <v>UN</v>
          </cell>
          <cell r="D2608">
            <v>201.67</v>
          </cell>
        </row>
        <row r="2609">
          <cell r="A2609" t="str">
            <v>73953/9</v>
          </cell>
          <cell r="B2609" t="str">
            <v>LUMINARIA SOBREPOR TP CALHA C/REATOR PART CONVENC LAMP 1X20W E STARTERFIX EM LAJE OU FORRO - FORNECIMENTO E COLOCACAO</v>
          </cell>
          <cell r="C2609" t="str">
            <v>UN</v>
          </cell>
          <cell r="D2609">
            <v>67.13</v>
          </cell>
        </row>
        <row r="2610">
          <cell r="A2610" t="str">
            <v>74041/1</v>
          </cell>
          <cell r="B2610" t="str">
            <v>LUMINARIA GLOBO VIDRO LEITOSO/PLAFONIER/BOCAL/LAMPADA FLUORESCENTE 20W</v>
          </cell>
          <cell r="C2610" t="str">
            <v>UN</v>
          </cell>
          <cell r="D2610">
            <v>66.680000000000007</v>
          </cell>
        </row>
        <row r="2611">
          <cell r="A2611" t="str">
            <v>74041/2</v>
          </cell>
          <cell r="B2611" t="str">
            <v>LUMINARIA GLOBO VIDRO LEITOSO/PLAFONIER/BOCAL/LAMPADA FLUORESCENTE 40W</v>
          </cell>
          <cell r="C2611" t="str">
            <v>UN</v>
          </cell>
          <cell r="D2611">
            <v>66.680000000000007</v>
          </cell>
        </row>
        <row r="2612">
          <cell r="A2612" t="str">
            <v>74082/1</v>
          </cell>
          <cell r="B2612" t="str">
            <v>REFLETOR REDONDO EM ALUMINIO COM SUPORTE E ALCA REGULAVEL PARA FIXACAO, COM LAMPADA VAPOR DE MERCURIO 250W</v>
          </cell>
          <cell r="C2612" t="str">
            <v>UN</v>
          </cell>
          <cell r="D2612">
            <v>251.52</v>
          </cell>
        </row>
        <row r="2613">
          <cell r="A2613" t="str">
            <v>74094/1</v>
          </cell>
          <cell r="B2613" t="str">
            <v>LUMINARIA TIPO SPOT PARA 1 LAMPADA INCANDESCENTE/FLUORESCENTE COMPACTA</v>
          </cell>
          <cell r="C2613" t="str">
            <v>UN</v>
          </cell>
          <cell r="D2613">
            <v>34.9</v>
          </cell>
        </row>
        <row r="2614">
          <cell r="A2614">
            <v>83391</v>
          </cell>
          <cell r="B2614" t="str">
            <v>REATOR PARA LAMPADA FLUORESCENTE 2X40W PARTIDA RAPIDA FORNECIMENTO E INSTALACAO</v>
          </cell>
          <cell r="C2614" t="str">
            <v>UN</v>
          </cell>
          <cell r="D2614">
            <v>47.74</v>
          </cell>
        </row>
        <row r="2615">
          <cell r="A2615">
            <v>83392</v>
          </cell>
          <cell r="B2615" t="str">
            <v>REATOR PARA LAMPADA FLUORESCENTE 1X20W PARTIDA RAPIDA FORNECIMENTO E INSTALACAO</v>
          </cell>
          <cell r="C2615" t="str">
            <v>UN</v>
          </cell>
          <cell r="D2615">
            <v>32.33</v>
          </cell>
        </row>
        <row r="2616">
          <cell r="A2616">
            <v>83393</v>
          </cell>
          <cell r="B2616" t="str">
            <v>REATOR PARA LAMPADA FLUORESCENTE 1X40W PARTIDA RAPIDA FORNECIMENTO E INSTALACAO</v>
          </cell>
          <cell r="C2616" t="str">
            <v>UN</v>
          </cell>
          <cell r="D2616">
            <v>34.99</v>
          </cell>
        </row>
        <row r="2617">
          <cell r="A2617">
            <v>83468</v>
          </cell>
          <cell r="B2617" t="str">
            <v>LAMPADA FLUORESCENTE 20W - FORNECIMENTO E INSTALACAO</v>
          </cell>
          <cell r="C2617" t="str">
            <v>UN</v>
          </cell>
          <cell r="D2617">
            <v>5.67</v>
          </cell>
        </row>
        <row r="2618">
          <cell r="A2618">
            <v>83469</v>
          </cell>
          <cell r="B2618" t="str">
            <v>LAMPADA FLUORESCENTE 40W - FORNECIMENTO E INSTALACAO</v>
          </cell>
          <cell r="C2618" t="str">
            <v>UN</v>
          </cell>
          <cell r="D2618">
            <v>5.67</v>
          </cell>
        </row>
        <row r="2619">
          <cell r="A2619">
            <v>83470</v>
          </cell>
          <cell r="B2619" t="str">
            <v>LAMPADA FLUORESCENTE TP HO 85W - FORNECIMENTO E INSTALACAO</v>
          </cell>
          <cell r="C2619" t="str">
            <v>UN</v>
          </cell>
          <cell r="D2619">
            <v>59.92</v>
          </cell>
        </row>
        <row r="2620">
          <cell r="A2620">
            <v>93040</v>
          </cell>
          <cell r="B2620" t="str">
            <v>LÂMPADA FLUORESCENTE COMPACTA 15 W 2U, BASE E27 - FORNECIMENTO E INSTALAÇÃO</v>
          </cell>
          <cell r="C2620" t="str">
            <v>UN</v>
          </cell>
          <cell r="D2620">
            <v>10.23</v>
          </cell>
        </row>
        <row r="2621">
          <cell r="A2621">
            <v>93041</v>
          </cell>
          <cell r="B2621" t="str">
            <v>LÂMPADA FLUORESCENTE ESPIRAL BRANCA 65 W, BASE E27 - FORNECIMENTO E INSTALAÇÃO</v>
          </cell>
          <cell r="C2621" t="str">
            <v>UN</v>
          </cell>
          <cell r="D2621">
            <v>59.66</v>
          </cell>
        </row>
        <row r="2622">
          <cell r="A2622">
            <v>93042</v>
          </cell>
          <cell r="B2622" t="str">
            <v>LÂMPADA LED 6 W BIVOLT BRANCA, FORMATO TRADICIONAL (BASE E27) - FORNECIMENTO E INSTALAÇÃO</v>
          </cell>
          <cell r="C2622" t="str">
            <v>UN</v>
          </cell>
          <cell r="D2622">
            <v>19.88</v>
          </cell>
        </row>
        <row r="2623">
          <cell r="A2623">
            <v>93043</v>
          </cell>
          <cell r="B2623" t="str">
            <v>LÂMPADA LED 10 W BIVOLT BRANCA, FORMATO TRADICIONAL (BASE E27) - FORNECIMENTO E INSTALAÇÃO</v>
          </cell>
          <cell r="C2623" t="str">
            <v>UN</v>
          </cell>
          <cell r="D2623">
            <v>26.19</v>
          </cell>
        </row>
        <row r="2624">
          <cell r="A2624">
            <v>93044</v>
          </cell>
          <cell r="B2624" t="str">
            <v>LÂMPADA FLUORESCENTE COMPACTA 3U BRANCA 20 W, BASE E27 - FORNECIMENTO E INSTALAÇÃO</v>
          </cell>
          <cell r="C2624" t="str">
            <v>UN</v>
          </cell>
          <cell r="D2624">
            <v>11.39</v>
          </cell>
        </row>
        <row r="2625">
          <cell r="A2625">
            <v>93045</v>
          </cell>
          <cell r="B2625" t="str">
            <v>LÂMPADA FLUORESCENTE ESPIRAL BRANCA 45 W, BASE E27 - FORNECIMENTO E INSTALAÇÃO</v>
          </cell>
          <cell r="C2625" t="str">
            <v>UN</v>
          </cell>
          <cell r="D2625">
            <v>33.840000000000003</v>
          </cell>
        </row>
        <row r="2626">
          <cell r="A2626">
            <v>9540</v>
          </cell>
          <cell r="B2626" t="str">
            <v>ENTRADA DE ENERGIA ELÉTRICA AÉREA MONOFÁSICA 50A COM POSTE DE CONCRETO, INCLUSIVE CABEAMENTO, CAIXA DE PROTEÇÃO PARA MEDIDOR E ATERRAMENTO.</v>
          </cell>
          <cell r="C2626" t="str">
            <v>UN</v>
          </cell>
          <cell r="D2626">
            <v>1070.1300000000001</v>
          </cell>
        </row>
        <row r="2627">
          <cell r="A2627">
            <v>41598</v>
          </cell>
          <cell r="B2627" t="str">
            <v>ENTRADA PROVISORIA DE ENERGIA ELETRICA AEREA TRIFASICA 40A EM POSTE MADEIRA</v>
          </cell>
          <cell r="C2627" t="str">
            <v>UN</v>
          </cell>
          <cell r="D2627">
            <v>987.81</v>
          </cell>
        </row>
        <row r="2628">
          <cell r="A2628">
            <v>72941</v>
          </cell>
          <cell r="B2628" t="str">
            <v>APARELHO SINALIZADOR DE SAIDA DE GARAGEM, COM CELULA FOTOELETRICA - FORNECIMENTO E INSTALACAO</v>
          </cell>
          <cell r="C2628" t="str">
            <v>UN</v>
          </cell>
          <cell r="D2628">
            <v>503.38</v>
          </cell>
        </row>
        <row r="2629">
          <cell r="A2629">
            <v>73624</v>
          </cell>
          <cell r="B2629" t="str">
            <v>SUPORTE PARA TRANSFORMADOR EM POSTE DE CONCRETO CIRCULAR</v>
          </cell>
          <cell r="C2629" t="str">
            <v>UN</v>
          </cell>
          <cell r="D2629">
            <v>90.31</v>
          </cell>
        </row>
        <row r="2630">
          <cell r="A2630" t="str">
            <v>73767/1</v>
          </cell>
          <cell r="B2630" t="str">
            <v>GRAMPO PARALELO EM ALUMINIO FUNDIDO OU ESTRUDADO DE 2 PARAFUSOS, PARA CABO DE 6 A 50 MM2, PASTA ANTIOXIDANTE. FORNEC E INSTALAÇÃO.</v>
          </cell>
          <cell r="C2630" t="str">
            <v>UN</v>
          </cell>
          <cell r="D2630">
            <v>8.9</v>
          </cell>
        </row>
        <row r="2631">
          <cell r="A2631" t="str">
            <v>73767/2</v>
          </cell>
          <cell r="B2631" t="str">
            <v>ALCA PRE-FORMADA DISTRIBUIÇÃO EM  ACO RECOBERTO COM ALUMINIO PARA CABO 25MM2, ENCAPADO. FORNECIMENTO E INSTALAÇÃO.</v>
          </cell>
          <cell r="C2631" t="str">
            <v>UN</v>
          </cell>
          <cell r="D2631">
            <v>11.34</v>
          </cell>
        </row>
        <row r="2632">
          <cell r="A2632" t="str">
            <v>73767/3</v>
          </cell>
          <cell r="B2632" t="str">
            <v>LACO DE ROLDANA PRE-FORMADO ACO RECOBERTO DE ALUMINIO PARA CABO DE ALUMINIO NU BITOLA 25MM2 - FORNECIMENTO E COLOCACAO</v>
          </cell>
          <cell r="C2632" t="str">
            <v>UN</v>
          </cell>
          <cell r="D2632">
            <v>8.07</v>
          </cell>
        </row>
        <row r="2633">
          <cell r="A2633" t="str">
            <v>73767/4</v>
          </cell>
          <cell r="B2633" t="str">
            <v>ALCA PRE-FORMADA DISTRIBUICAO EM ACO RECOBERTO COM ALUMINIO NU PARA CABO 25MM2, ENCAPADO. FORNECIMENTO E INSTALACAO.</v>
          </cell>
          <cell r="C2633" t="str">
            <v>UN</v>
          </cell>
          <cell r="D2633">
            <v>5.09</v>
          </cell>
        </row>
        <row r="2634">
          <cell r="A2634" t="str">
            <v>73767/5</v>
          </cell>
          <cell r="B2634" t="str">
            <v>ALCA PRE-FORMADA SERV DE ACO RECOB C/ALUM NU ENCAPADO 25MM2 (BITOLA)  CONF PROJ A4-148-CP RIOLUZ FORNECIMENTO E COLOCACAO</v>
          </cell>
          <cell r="C2634" t="str">
            <v>UN</v>
          </cell>
          <cell r="D2634">
            <v>4.62</v>
          </cell>
        </row>
        <row r="2635">
          <cell r="A2635" t="str">
            <v>73781/1</v>
          </cell>
          <cell r="B2635" t="str">
            <v>MUFLA TERMINAL PRIMARIA UNIPOLAR USO INTERNO PARA CABO 35/120MM2, ISOLACAO 15/25KV EM EPR - BORRACHA DE SILICONE. FORNECIMENTO E INSTALACAO.</v>
          </cell>
          <cell r="C2635" t="str">
            <v>UN</v>
          </cell>
          <cell r="D2635">
            <v>344.87</v>
          </cell>
        </row>
        <row r="2636">
          <cell r="A2636" t="str">
            <v>73781/2</v>
          </cell>
          <cell r="B2636" t="str">
            <v>ISOLADOR DE PINO TP HI-POT CILINDRICO CLASSE 15KV. FORNECIMENTO E INSTALACAO.</v>
          </cell>
          <cell r="C2636" t="str">
            <v>UN</v>
          </cell>
          <cell r="D2636">
            <v>28.9</v>
          </cell>
        </row>
        <row r="2637">
          <cell r="A2637" t="str">
            <v>73781/3</v>
          </cell>
          <cell r="B2637" t="str">
            <v>ISOLADOR DE SUSPENSAO (DISCO) TP CAVILHA CLASSE 15KV - 6''. FORNECIMENTO E INSTALACAO.</v>
          </cell>
          <cell r="C2637" t="str">
            <v>UN</v>
          </cell>
          <cell r="D2637">
            <v>88.33</v>
          </cell>
        </row>
        <row r="2638">
          <cell r="A2638">
            <v>88543</v>
          </cell>
          <cell r="B2638" t="str">
            <v>ARMACAO SECUNDARIA OU REX COMPLETA PARA TRESLINHAS-FORNECIMENTO E INSTALACAO.</v>
          </cell>
          <cell r="C2638" t="str">
            <v>UN</v>
          </cell>
          <cell r="D2638">
            <v>149.05000000000001</v>
          </cell>
        </row>
        <row r="2639">
          <cell r="A2639">
            <v>88544</v>
          </cell>
          <cell r="B2639" t="str">
            <v>ARMACAO SECUNDARIA OU REX COMPLETA PARA DUAS LINHAS-FORNECIMENTO E INSTALACAO.</v>
          </cell>
          <cell r="C2639" t="str">
            <v>UN</v>
          </cell>
          <cell r="D2639">
            <v>94.05</v>
          </cell>
        </row>
        <row r="2640">
          <cell r="A2640">
            <v>88545</v>
          </cell>
          <cell r="B2640" t="str">
            <v>ARMACAO SECUNDARIA OU REX COMPLETA PARA QUATRO LINHAS-FORNECIMENTO E INSTALACAO.</v>
          </cell>
          <cell r="C2640" t="str">
            <v>UN</v>
          </cell>
          <cell r="D2640">
            <v>174.42</v>
          </cell>
        </row>
        <row r="2641">
          <cell r="A2641" t="str">
            <v>73783/1</v>
          </cell>
          <cell r="B2641" t="str">
            <v>POSTE CONCRETO SECAO CIRCULAR COMPRIMENTO=5M CARGA NOMINAL TOPO 100KG INCLUSIVE ESCAVACAO EXCLUSIVE TRANSPORTE - FORNECIMENTO E COLOCACAO</v>
          </cell>
          <cell r="C2641" t="str">
            <v>UN</v>
          </cell>
          <cell r="D2641">
            <v>585.37</v>
          </cell>
        </row>
        <row r="2642">
          <cell r="A2642" t="str">
            <v>73783/3</v>
          </cell>
          <cell r="B2642" t="str">
            <v>POSTE CONCRETO SEÇÃO CIRCULAR COMPRIMENTO=5M CARGA NOMINAL TOPO 300KG INCLUSIVE ESCAVACAO EXCLUSIVE TRANSPORTE - FORNECIMENTO E COLOCAÇÃO</v>
          </cell>
          <cell r="C2642" t="str">
            <v>UN</v>
          </cell>
          <cell r="D2642">
            <v>592.70000000000005</v>
          </cell>
        </row>
        <row r="2643">
          <cell r="A2643" t="str">
            <v>73783/5</v>
          </cell>
          <cell r="B2643" t="str">
            <v>POSTE CONCRETO SEÇÃO CIRCULAR COMPRIMENTO=7M CARGA NOMINAL TOPO 100KG INCLUSIVE ESCAVACAO EXCLUSIVE TRANSPORTE - FORNECIMENTO E COLOCAÇÃO</v>
          </cell>
          <cell r="C2643" t="str">
            <v>UN</v>
          </cell>
          <cell r="D2643">
            <v>663.4</v>
          </cell>
        </row>
        <row r="2644">
          <cell r="A2644" t="str">
            <v>73783/6</v>
          </cell>
          <cell r="B2644" t="str">
            <v>POSTE CONCRETO SEÇÃO CIRCULAR COMPRIMENTO=7M CARGA NOMINAL TOPO 200KG INCLUSIVE ESCAVACAO EXCLUSIVE TRANSPORTE - FORNECIMENTO E COLOCAÇÃO</v>
          </cell>
          <cell r="C2644" t="str">
            <v>UN</v>
          </cell>
          <cell r="D2644">
            <v>783.33</v>
          </cell>
        </row>
        <row r="2645">
          <cell r="A2645" t="str">
            <v>73783/8</v>
          </cell>
          <cell r="B2645" t="str">
            <v>POSTE CONCRETO SEÇÃO CIRCULAR COMPRIMENTO=11M  E CARGA NOMINAL 200KG INCLUSIVE ESCAVACAO EXCLUSIVE TRANSPORTE - FORNECIMENTO E COLOCAÇÃO</v>
          </cell>
          <cell r="C2645" t="str">
            <v>UN</v>
          </cell>
          <cell r="D2645">
            <v>1384.43</v>
          </cell>
        </row>
        <row r="2646">
          <cell r="A2646" t="str">
            <v>73783/9</v>
          </cell>
          <cell r="B2646" t="str">
            <v>POSTE CONCRETO SEÇÃO CIRCULAR COMPRIMENTO=11M  CARGA NOMINAL NO TOPO 300KG INCLUSIVE ESCAVACAO EXCLUSIVE TRANSPORTE - FORNECIMENTO E COLOCAÇÃO</v>
          </cell>
          <cell r="C2646" t="str">
            <v>UN</v>
          </cell>
          <cell r="D2646">
            <v>1387.52</v>
          </cell>
        </row>
        <row r="2647">
          <cell r="A2647" t="str">
            <v>73783/10</v>
          </cell>
          <cell r="B2647" t="str">
            <v>POSTE CONCRETO SEÇÃO CIRCULAR COMPRIMENTO=11M  CARGA NOMINAL NO TOPO 400KG INCLUSIVE ESCAVACAO EXCLUSIVE TRANSPORTE - FORNECIMENTO E COLOCAÇÃO</v>
          </cell>
          <cell r="C2647" t="str">
            <v>UN</v>
          </cell>
          <cell r="D2647">
            <v>1664.69</v>
          </cell>
        </row>
        <row r="2648">
          <cell r="A2648" t="str">
            <v>73783/11</v>
          </cell>
          <cell r="B2648" t="str">
            <v>POSTE CONCRETO SEÇÃO CIRCULAR COMPRIMENTO=14M  CARGA NOMINAL NO TOPO 400KG INCLUSIVE ESCAVACAO EXCLUSIVE TRANSPORTE - FORNECIMENTO E COLOCAÇÃO</v>
          </cell>
          <cell r="C2648" t="str">
            <v>UN</v>
          </cell>
          <cell r="D2648">
            <v>2588.13</v>
          </cell>
        </row>
        <row r="2649">
          <cell r="A2649" t="str">
            <v>73783/12</v>
          </cell>
          <cell r="B2649" t="str">
            <v>POSTE CONCRETO SEÇÃO CIRCULAR COMPRIMENTO=7M CARGA NOMINAL NO TOPO 300KG INCLUSIVE ESCAVACAO EXCLUSIVE TRANSPORTE - FORNECIMENTO E COLOCAÇÃO</v>
          </cell>
          <cell r="C2649" t="str">
            <v>UN</v>
          </cell>
          <cell r="D2649">
            <v>912.1</v>
          </cell>
        </row>
        <row r="2650">
          <cell r="A2650" t="str">
            <v>73783/14</v>
          </cell>
          <cell r="B2650" t="str">
            <v>POSTE CONCRETO SEÇÃO CIRCULAR COMPRIMENTO=9M CARGA NOMINAL NO TOPO 200KG INCLUSIVE ESCAVACAO EXCLUSIVE TRANSPORTE - FORNECIMENTO E COLOCAÇÃO</v>
          </cell>
          <cell r="C2650" t="str">
            <v>UN</v>
          </cell>
          <cell r="D2650">
            <v>1027.8</v>
          </cell>
        </row>
        <row r="2651">
          <cell r="A2651" t="str">
            <v>73783/15</v>
          </cell>
          <cell r="B2651" t="str">
            <v>POSTE CONCRETO SEÇÃO CIRCULAR COMPRIMENTO=9M CARGA NOMINAL NO TOPO 300KG INCLUSIVE ESCAVACAO EXCLUSIVE TRANSPORTE - FORNECIMENTO E COLOCAÇÃO</v>
          </cell>
          <cell r="C2651" t="str">
            <v>UN</v>
          </cell>
          <cell r="D2651">
            <v>1108.45</v>
          </cell>
        </row>
        <row r="2652">
          <cell r="A2652" t="str">
            <v>73783/16</v>
          </cell>
          <cell r="B2652" t="str">
            <v>POSTE CONCRETO SEÇÃO CIRCULAR COMPRIMENTO=9M CARGA NOMINAL NO TOPO 400KG INCLUSIVE ESCAVACAO EXCLUSIVE TRANSPORTE - FORNECIMENTO E COLOCAÇÃO</v>
          </cell>
          <cell r="C2652" t="str">
            <v>UN</v>
          </cell>
          <cell r="D2652">
            <v>1329.05</v>
          </cell>
        </row>
        <row r="2653">
          <cell r="A2653" t="str">
            <v>73783/17</v>
          </cell>
          <cell r="B2653" t="str">
            <v>POSTE CONCRETO SEÇÃO CIRCULAR COMPRIMENTO=10M CARGA NOMINAL NO TOPO 600KG INCLUSIVE ESCAVACAO EXCLUSIVE TRANSPORTE - FORNECIMENTO E COLOCAÇÃO</v>
          </cell>
          <cell r="C2653" t="str">
            <v>UN</v>
          </cell>
          <cell r="D2653">
            <v>1767.2</v>
          </cell>
        </row>
        <row r="2654">
          <cell r="A2654">
            <v>83394</v>
          </cell>
          <cell r="B2654" t="str">
            <v>POSTE DE CONCRETO DUPLO T H=11M E CARGA NOMINAL 200KG INCLUSIVE ESCAVACAO, EXCLUSIVE TRANSPORTE - FORNECIMENTO E INSTALACAO</v>
          </cell>
          <cell r="C2654" t="str">
            <v>UN</v>
          </cell>
          <cell r="D2654">
            <v>1146.55</v>
          </cell>
        </row>
        <row r="2655">
          <cell r="A2655">
            <v>83396</v>
          </cell>
          <cell r="B2655" t="str">
            <v>POSTE DE CONCRETO DUPLO T H=9M CARGA NOMINAL 300KG INCLUSIVE ESCAVACAO, EXCLUSIVE TRANSPORTE - FORNECIMENTO E INSTALACAO</v>
          </cell>
          <cell r="C2655" t="str">
            <v>UN</v>
          </cell>
          <cell r="D2655">
            <v>1039.44</v>
          </cell>
        </row>
        <row r="2656">
          <cell r="A2656">
            <v>83397</v>
          </cell>
          <cell r="B2656" t="str">
            <v>POSTE DE CONCRETO DUPLO T H=9M CARGA NOMINAL 500KG INCLUSIVE ESCAVACAO, EXCLUSIVE TRANSPORTE - FORNECIMENTO E INSTALACAO</v>
          </cell>
          <cell r="C2656" t="str">
            <v>UN</v>
          </cell>
          <cell r="D2656">
            <v>1402.14</v>
          </cell>
        </row>
        <row r="2657">
          <cell r="A2657">
            <v>83398</v>
          </cell>
          <cell r="B2657" t="str">
            <v>POSTE DE CONCRETO DUPLO T H=10M CARGA NOMINAL 300KG INCLUSIVE ESCAVACAO, EXCLUSIVE TRANSPORTE - FORNECIMENTO E INSTALACAO</v>
          </cell>
          <cell r="C2657" t="str">
            <v>UN</v>
          </cell>
          <cell r="D2657">
            <v>1214.0899999999999</v>
          </cell>
        </row>
        <row r="2658">
          <cell r="A2658" t="str">
            <v>73769/1</v>
          </cell>
          <cell r="B2658" t="str">
            <v>POSTE ACO CONICO CONTINUO CURVO SIMPLES SEM BASE C/JANELA 9M (INSPECAO) - FORNECIMENTO E INSTALACAO</v>
          </cell>
          <cell r="C2658" t="str">
            <v>UN</v>
          </cell>
          <cell r="D2658">
            <v>1370.63</v>
          </cell>
        </row>
        <row r="2659">
          <cell r="A2659" t="str">
            <v>73769/2</v>
          </cell>
          <cell r="B2659" t="str">
            <v>POSTE DE AÇO CONICO CONTÍNUO CURVO SIMPLES, FLANGEADO, COM JANELA DE INSPEÇÃO H=9M - FORNECIMENTO E INSTALACAO</v>
          </cell>
          <cell r="C2659" t="str">
            <v>UN</v>
          </cell>
          <cell r="D2659">
            <v>1372.4</v>
          </cell>
        </row>
        <row r="2660">
          <cell r="A2660" t="str">
            <v>73769/3</v>
          </cell>
          <cell r="B2660" t="str">
            <v>POSTE DE ACO CONICO CONTINUO CURVO DUPLO, FLANGEADO, COM JANELA DE INSPECAO H=9M - FORNECIMENTO E INSTALACAO</v>
          </cell>
          <cell r="C2660" t="str">
            <v>UN</v>
          </cell>
          <cell r="D2660">
            <v>1414.43</v>
          </cell>
        </row>
        <row r="2661">
          <cell r="A2661" t="str">
            <v>73769/4</v>
          </cell>
          <cell r="B2661" t="str">
            <v>POSTE DE ACO CONICO CONTINUO RETO, FLANGEADO, H=9M - FORNECIMENTO E INSTALACAO</v>
          </cell>
          <cell r="C2661" t="str">
            <v>UN</v>
          </cell>
          <cell r="D2661">
            <v>1427.53</v>
          </cell>
        </row>
        <row r="2662">
          <cell r="A2662" t="str">
            <v>73855/1</v>
          </cell>
          <cell r="B2662" t="str">
            <v>CHUMBADOR DE AÇO PARA FIXAÇÃO DE POSTE DE ACO RETO OU CURVO 7 A 9M COM FLANGE - FORNECIMENTO E INSTALACAO</v>
          </cell>
          <cell r="C2662" t="str">
            <v>UN</v>
          </cell>
          <cell r="D2662">
            <v>703.78</v>
          </cell>
        </row>
        <row r="2663">
          <cell r="A2663">
            <v>72281</v>
          </cell>
          <cell r="B2663" t="str">
            <v>REATOR PARA LAMPADA VAPOR DE MERCURIO USO EXTERNO 220V/400W</v>
          </cell>
          <cell r="C2663" t="str">
            <v>UN</v>
          </cell>
          <cell r="D2663">
            <v>114.2</v>
          </cell>
        </row>
        <row r="2664">
          <cell r="A2664">
            <v>72282</v>
          </cell>
          <cell r="B2664" t="str">
            <v>REATOR PARA LAMPADA VAPOR DE SODIO ALTA PRESSAO - 220V/250W - USO EXTERNO</v>
          </cell>
          <cell r="C2664" t="str">
            <v>UN</v>
          </cell>
          <cell r="D2664">
            <v>153.47</v>
          </cell>
        </row>
        <row r="2665">
          <cell r="A2665" t="str">
            <v>73831/1</v>
          </cell>
          <cell r="B2665" t="str">
            <v>LAMPADA DE VAPOR DE MERCURIO DE 125W - FORNECIMENTO E INSTALACAO</v>
          </cell>
          <cell r="C2665" t="str">
            <v>UN</v>
          </cell>
          <cell r="D2665">
            <v>16.64</v>
          </cell>
        </row>
        <row r="2666">
          <cell r="A2666" t="str">
            <v>73831/2</v>
          </cell>
          <cell r="B2666" t="str">
            <v>LAMPADA DE VAPOR DE MERCURIO DE 250W - FORNECIMENTO E INSTALACAO</v>
          </cell>
          <cell r="C2666" t="str">
            <v>UN</v>
          </cell>
          <cell r="D2666">
            <v>28.17</v>
          </cell>
        </row>
        <row r="2667">
          <cell r="A2667" t="str">
            <v>73831/3</v>
          </cell>
          <cell r="B2667" t="str">
            <v>LAMPADA DE VAPOR DE MERCURIO DE 400W/250V - FORNECIMENTO E INSTALACAO</v>
          </cell>
          <cell r="C2667" t="str">
            <v>UN</v>
          </cell>
          <cell r="D2667">
            <v>36.83</v>
          </cell>
        </row>
        <row r="2668">
          <cell r="A2668" t="str">
            <v>73831/4</v>
          </cell>
          <cell r="B2668" t="str">
            <v>LAMPADA MISTA DE 160W - FORNECIMENTO E INSTALACAO</v>
          </cell>
          <cell r="C2668" t="str">
            <v>UN</v>
          </cell>
          <cell r="D2668">
            <v>18.25</v>
          </cell>
        </row>
        <row r="2669">
          <cell r="A2669" t="str">
            <v>73831/5</v>
          </cell>
          <cell r="B2669" t="str">
            <v>LAMPADA MISTA DE 250W - FORNECIMENTO E INSTALACAO</v>
          </cell>
          <cell r="C2669" t="str">
            <v>UN</v>
          </cell>
          <cell r="D2669">
            <v>23.4</v>
          </cell>
        </row>
        <row r="2670">
          <cell r="A2670" t="str">
            <v>73831/6</v>
          </cell>
          <cell r="B2670" t="str">
            <v>LAMPADA MISTA DE 500W - FORNECIMENTO E INSTALACAO</v>
          </cell>
          <cell r="C2670" t="str">
            <v>UN</v>
          </cell>
          <cell r="D2670">
            <v>40.86</v>
          </cell>
        </row>
        <row r="2671">
          <cell r="A2671" t="str">
            <v>73831/7</v>
          </cell>
          <cell r="B2671" t="str">
            <v>LAMPADA DE VAPOR DE SODIO DE 150WX220V - FORNECIMENTO E INSTALACAO</v>
          </cell>
          <cell r="C2671" t="str">
            <v>UN</v>
          </cell>
          <cell r="D2671">
            <v>33.28</v>
          </cell>
        </row>
        <row r="2672">
          <cell r="A2672" t="str">
            <v>73831/8</v>
          </cell>
          <cell r="B2672" t="str">
            <v>LAMPADA DE VAPOR DE SODIO DE 250WX220V - FORNECIMENTO E INSTALACAO</v>
          </cell>
          <cell r="C2672" t="str">
            <v>UN</v>
          </cell>
          <cell r="D2672">
            <v>37.79</v>
          </cell>
        </row>
        <row r="2673">
          <cell r="A2673" t="str">
            <v>73831/9</v>
          </cell>
          <cell r="B2673" t="str">
            <v>LAMPADA DE VAPOR DE SODIO DE 400WX220V - FORNECIMENTO E INSTALACAO</v>
          </cell>
          <cell r="C2673" t="str">
            <v>UN</v>
          </cell>
          <cell r="D2673">
            <v>43.33</v>
          </cell>
        </row>
        <row r="2674">
          <cell r="A2674" t="str">
            <v>74231/1</v>
          </cell>
          <cell r="B2674" t="str">
            <v>LUMINARIA ABERTA PARA ILUMINACAO PUBLICA, PARA LAMPADA A VAPOR DE MERCURIO ATE 400W E MISTA ATE 500W, COM BRACO EM TUBO DE ACO GALV D=50MM PROJ HOR=2.500MM E PROJ VERT= 2.200MM, FORNECIMENTO E INSTALACAO</v>
          </cell>
          <cell r="C2674" t="str">
            <v>UN</v>
          </cell>
          <cell r="D2674">
            <v>143.88999999999999</v>
          </cell>
        </row>
        <row r="2675">
          <cell r="A2675" t="str">
            <v>74246/1</v>
          </cell>
          <cell r="B2675" t="str">
            <v>REFLETOR RETANGULAR FECHADO COM LAMPADA VAPOR METALICO 400 W</v>
          </cell>
          <cell r="C2675" t="str">
            <v>UN</v>
          </cell>
          <cell r="D2675">
            <v>274.27999999999997</v>
          </cell>
        </row>
        <row r="2676">
          <cell r="A2676">
            <v>83399</v>
          </cell>
          <cell r="B2676" t="str">
            <v>RELE FOTOELETRICO P/ COMANDO DE ILUMINACAO EXTERNA 220V/1000W - FORNECIMENTO E INSTALACAO</v>
          </cell>
          <cell r="C2676" t="str">
            <v>UN</v>
          </cell>
          <cell r="D2676">
            <v>47.68</v>
          </cell>
        </row>
        <row r="2677">
          <cell r="A2677">
            <v>83400</v>
          </cell>
          <cell r="B2677" t="str">
            <v>BRACO P/ ILUMINACAO DE RUAS EM TUBO ACO GALV 1" COMP = 1,20M E INCLINACAO 25GRAUS EM RELACAO AO PLANO VERTICAL P/ FIXACAO EM POSTE OU PAREDE - FORNECIMENTO E INSTALACAO</v>
          </cell>
          <cell r="C2677" t="str">
            <v>UN</v>
          </cell>
          <cell r="D2677">
            <v>95.29</v>
          </cell>
        </row>
        <row r="2678">
          <cell r="A2678">
            <v>83401</v>
          </cell>
          <cell r="B2678" t="str">
            <v>BRACO P/ LUMINARIA PUBLICA 1 X 1,50 M, EM TUBO ACO GALV 3/4, P/ FIXACAO EM POSTE OU PAREDE - FORNECIMENTO E INSTALACAO</v>
          </cell>
          <cell r="C2678" t="str">
            <v>UN</v>
          </cell>
          <cell r="D2678">
            <v>95.29</v>
          </cell>
        </row>
        <row r="2679">
          <cell r="A2679">
            <v>83402</v>
          </cell>
          <cell r="B2679" t="str">
            <v>ABRACADEIRA DE FIXACAO DE BRACOS DE LUMINARIAS DE 4" - FORNECIMENTO E INSTALACAO</v>
          </cell>
          <cell r="C2679" t="str">
            <v>UN</v>
          </cell>
          <cell r="D2679">
            <v>45.6</v>
          </cell>
        </row>
        <row r="2680">
          <cell r="A2680">
            <v>83475</v>
          </cell>
          <cell r="B2680" t="str">
            <v>LUMINARIA FECHADA PARA ILUMINACAO PUBLICA COM REATOR DE PARTIDA RAPIDA COM LAMPADA A VAPOR DE MERCURIO 250W - FORNECIMENTO E INSTALACAO</v>
          </cell>
          <cell r="C2680" t="str">
            <v>UN</v>
          </cell>
          <cell r="D2680">
            <v>378.16</v>
          </cell>
        </row>
        <row r="2681">
          <cell r="A2681">
            <v>83478</v>
          </cell>
          <cell r="B2681" t="str">
            <v>LUMINARIA FECHADA PARA ILUMINACAO PUBLICA - LAMPADAS DE 250/500W - FORNECIMENTO E INSTALACAO (EXCLUINDO LAMPADAS)</v>
          </cell>
          <cell r="C2681" t="str">
            <v>UN</v>
          </cell>
          <cell r="D2681">
            <v>277.73</v>
          </cell>
        </row>
        <row r="2682">
          <cell r="A2682">
            <v>83479</v>
          </cell>
          <cell r="B2682" t="str">
            <v>LUMINARIA ESTANQUE - PROTECAO CONTRA AGUA, POEIRA OU IMPACTOS - TIPO AQUATIC PIAL OU EQUIVALENTE</v>
          </cell>
          <cell r="C2682" t="str">
            <v>UN</v>
          </cell>
          <cell r="D2682">
            <v>185.26</v>
          </cell>
        </row>
        <row r="2683">
          <cell r="A2683">
            <v>83480</v>
          </cell>
          <cell r="B2683" t="str">
            <v>REATOR PARA LAMPADA VAPOR DE MERCURIO 125W  USO EXTERNO</v>
          </cell>
          <cell r="C2683" t="str">
            <v>UN</v>
          </cell>
          <cell r="D2683">
            <v>92.18</v>
          </cell>
        </row>
        <row r="2684">
          <cell r="A2684">
            <v>83481</v>
          </cell>
          <cell r="B2684" t="str">
            <v>REATOR PARA LAMPADA VAPOR DE MERCURIO 250W USO EXTERNO</v>
          </cell>
          <cell r="C2684" t="str">
            <v>UN</v>
          </cell>
          <cell r="D2684">
            <v>103.52</v>
          </cell>
        </row>
        <row r="2685">
          <cell r="A2685" t="str">
            <v>73857/1</v>
          </cell>
          <cell r="B2685" t="str">
            <v>TRANSFORMADOR DISTRIBUICAO  75KVA TRIFASICO 60HZ CLASSE 15KV IMERSO EM ÓLEO MINERAL FORNECIMENTO E INSTALACAO</v>
          </cell>
          <cell r="C2685" t="str">
            <v>UN</v>
          </cell>
          <cell r="D2685">
            <v>6490.04</v>
          </cell>
        </row>
        <row r="2686">
          <cell r="A2686" t="str">
            <v>73857/2</v>
          </cell>
          <cell r="B2686" t="str">
            <v>TRANSFORMADOR DISTRIBUICAO  112,5KVA TRIFASICO 60HZ CLASSE 15KV IMERSO EM ÓLEO MINERAL FORNECIMENTO E INSTALACAO</v>
          </cell>
          <cell r="C2686" t="str">
            <v>UN</v>
          </cell>
          <cell r="D2686">
            <v>8020.41</v>
          </cell>
        </row>
        <row r="2687">
          <cell r="A2687" t="str">
            <v>73857/3</v>
          </cell>
          <cell r="B2687" t="str">
            <v>TRANSFORMADOR DISTRIBUICAO  150KVA TRIFASICO 60HZ CLASSE 15KV IMERSO EM ÓLEO MINERAL FORNECIMENTO E INSTALACAO</v>
          </cell>
          <cell r="C2687" t="str">
            <v>UN</v>
          </cell>
          <cell r="D2687">
            <v>10109.57</v>
          </cell>
        </row>
        <row r="2688">
          <cell r="A2688" t="str">
            <v>73857/4</v>
          </cell>
          <cell r="B2688" t="str">
            <v>TRANSFORMADOR DISTRIBUICAO  225KVA TRIFASICO 60HZ CLASSE 15KV IMERSO EM ÓLEO MINERAL FORNECIMENTO E INSTALACAO</v>
          </cell>
          <cell r="C2688" t="str">
            <v>UN</v>
          </cell>
          <cell r="D2688">
            <v>14154.05</v>
          </cell>
        </row>
        <row r="2689">
          <cell r="A2689" t="str">
            <v>73857/5</v>
          </cell>
          <cell r="B2689" t="str">
            <v>TRANSFORMADOR DISTRIBUICAO  300KVA TRIFASICO 60HZ CLASSE 15KV IMERSO EM ÓLEO MINERAL FORNECIMENTO E INSTALACAO</v>
          </cell>
          <cell r="C2689" t="str">
            <v>UN</v>
          </cell>
          <cell r="D2689">
            <v>16509.75</v>
          </cell>
        </row>
        <row r="2690">
          <cell r="A2690" t="str">
            <v>73857/6</v>
          </cell>
          <cell r="B2690" t="str">
            <v>TRANSFORMADOR DISTRIBUICAO  500KVA TRIFASICO 60HZ CLASSE 15KV IMERSO EM ÓLEO MINERAL FORNECIMENTO E INSTALACAO</v>
          </cell>
          <cell r="C2690" t="str">
            <v>UN</v>
          </cell>
          <cell r="D2690">
            <v>26860.66</v>
          </cell>
        </row>
        <row r="2691">
          <cell r="A2691" t="str">
            <v>73857/7</v>
          </cell>
          <cell r="B2691" t="str">
            <v>TRANSFORMADOR DISTRIBUICAO  30KVA TRIFASICO 60HZ CLASSE 15KV IMERSO EM ÓLEO MINERAL FORNECIMENTO E INSTALACAO</v>
          </cell>
          <cell r="C2691" t="str">
            <v>UN</v>
          </cell>
          <cell r="D2691">
            <v>4477.8</v>
          </cell>
        </row>
        <row r="2692">
          <cell r="A2692" t="str">
            <v>73857/8</v>
          </cell>
          <cell r="B2692" t="str">
            <v>TRANSFORMADOR DISTRIBUICAO  45KVA TRIFASICO 60HZ CLASSE 15KV IMERSO EM ÓLEO MINERAL FORNECIMENTO E INSTALACAO</v>
          </cell>
          <cell r="C2692" t="str">
            <v>UN</v>
          </cell>
          <cell r="D2692">
            <v>5016.76</v>
          </cell>
        </row>
        <row r="2693">
          <cell r="A2693" t="str">
            <v>73857/9</v>
          </cell>
          <cell r="B2693" t="str">
            <v>TRANSFORMADOR DISTRIBUICAO  750KVA TRIFASICO 60HZ CLASSE 15KV IMERSO EM ÓLEO MINERAL FORNECIMENTO E INSTALACAO</v>
          </cell>
          <cell r="C2693" t="str">
            <v>UN</v>
          </cell>
          <cell r="D2693">
            <v>36797.360000000001</v>
          </cell>
        </row>
        <row r="2694">
          <cell r="A2694" t="str">
            <v>73857/10</v>
          </cell>
          <cell r="B2694" t="str">
            <v>TRANSFORMADOR DISTRIBUICAO  1000KVA TRIFASICO 60HZ CLASSE 15KV IMERSO EM ÓLEO MINERAL FORNECIMENTO E INSTALACAO</v>
          </cell>
          <cell r="C2694" t="str">
            <v>UN</v>
          </cell>
          <cell r="D2694">
            <v>51461.21</v>
          </cell>
        </row>
        <row r="2695">
          <cell r="A2695">
            <v>93128</v>
          </cell>
          <cell r="B2695" t="str">
            <v>PONTO DE ILUMINAÇÃO RESIDENCIAL INCLUINDO INTERRUPTOR SIMPLES, CAIXA ELÉTRICA, ELETRODUTO, CABO, RASGO, QUEBRA E CHUMBAMENTO (EXCLUINDO LUMINÁRIA E LÂMPADA). AF_01/2016</v>
          </cell>
          <cell r="C2695" t="str">
            <v>UN</v>
          </cell>
          <cell r="D2695">
            <v>120.99</v>
          </cell>
        </row>
        <row r="2696">
          <cell r="A2696">
            <v>93137</v>
          </cell>
          <cell r="B2696" t="str">
            <v>PONTO DE ILUMINAÇÃO RESIDENCIAL INCLUINDO INTERRUPTOR SIMPLES (2 MÓDULOS), CAIXA ELÉTRICA, ELETRODUTO, CABO, RASGO, QUEBRA E CHUMBAMENTO (EXCLUINDO LUMINÁRIA E LÂMPADA). AF_01/2016</v>
          </cell>
          <cell r="C2696" t="str">
            <v>UN</v>
          </cell>
          <cell r="D2696">
            <v>143.57</v>
          </cell>
        </row>
        <row r="2697">
          <cell r="A2697">
            <v>93138</v>
          </cell>
          <cell r="B2697" t="str">
            <v>PONTO DE ILUMINAÇÃO RESIDENCIAL INCLUINDO INTERRUPTOR PARALELO, CAIXA ELÉTRICA, ELETRODUTO, CABO, RASGO, QUEBRA E CHUMBAMENTO (EXCLUINDO LUMINÁRIA E LÂMPADA). AF_01/2016</v>
          </cell>
          <cell r="C2697" t="str">
            <v>UN</v>
          </cell>
          <cell r="D2697">
            <v>136.35</v>
          </cell>
        </row>
        <row r="2698">
          <cell r="A2698">
            <v>93139</v>
          </cell>
          <cell r="B2698" t="str">
            <v>PONTO DE ILUMINAÇÃO RESIDENCIAL INCLUINDO INTERRUPTOR PARALELO (2 MÓDULOS), CAIXA ELÉTRICA, ELETRODUTO, CABO, RASGO, QUEBRA E CHUMBAMENTO (EXCLUINDO LUMINÁRIA E LÂMPADA). AF_01/2016</v>
          </cell>
          <cell r="C2698" t="str">
            <v>UN</v>
          </cell>
          <cell r="D2698">
            <v>174.24</v>
          </cell>
        </row>
        <row r="2699">
          <cell r="A2699">
            <v>93140</v>
          </cell>
          <cell r="B2699" t="str">
            <v>PONTO DE ILUMINAÇÃO RESIDENCIAL INCLUINDO INTERRUPTOR SIMPLES CONJUGADO COM PARALELO, CAIXA ELÉTRICA, ELETRODUTO, CABO, RASGO, QUEBRA E CHUMBAMENTO (EXCLUINDO LUMINÁRIA E LÂMPADA). AF_01/2016</v>
          </cell>
          <cell r="C2699" t="str">
            <v>UN</v>
          </cell>
          <cell r="D2699">
            <v>163.65</v>
          </cell>
        </row>
        <row r="2700">
          <cell r="A2700">
            <v>93141</v>
          </cell>
          <cell r="B2700" t="str">
            <v>PONTO DE TOMADA RESIDENCIAL INCLUINDO TOMADA 10A/250V, CAIXA ELÉTRICA, ELETRODUTO, CABO, RASGO, QUEBRA E CHUMBAMENTO. AF_01/2016</v>
          </cell>
          <cell r="C2700" t="str">
            <v>UN</v>
          </cell>
          <cell r="D2700">
            <v>142.03</v>
          </cell>
        </row>
        <row r="2701">
          <cell r="A2701">
            <v>93142</v>
          </cell>
          <cell r="B2701" t="str">
            <v>PONTO DE TOMADA RESIDENCIAL INCLUINDO TOMADA (2 MÓDULOS) 10A/250V, CAIXA ELÉTRICA, ELETRODUTO, CABO, RASGO, QUEBRA E CHUMBAMENTO. AF_01/2016</v>
          </cell>
          <cell r="C2701" t="str">
            <v>UN</v>
          </cell>
          <cell r="D2701">
            <v>157.22999999999999</v>
          </cell>
        </row>
        <row r="2702">
          <cell r="A2702">
            <v>93143</v>
          </cell>
          <cell r="B2702" t="str">
            <v>PONTO DE TOMADA RESIDENCIAL INCLUINDO TOMADA 20A/250V, CAIXA ELÉTRICA, ELETRODUTO, CABO, RASGO, QUEBRA E CHUMBAMENTO. AF_01/2016</v>
          </cell>
          <cell r="C2702" t="str">
            <v>UN</v>
          </cell>
          <cell r="D2702">
            <v>144.97999999999999</v>
          </cell>
        </row>
        <row r="2703">
          <cell r="A2703">
            <v>93144</v>
          </cell>
          <cell r="B2703" t="str">
            <v>PONTO DE UTILIZAÇÃO DE EQUIPAMENTOS ELÉTRICOS, RESIDENCIAL, INCLUINDO SUPORTE E PLACA, CAIXA ELÉTRICA, ELETRODUTO, CABO, RASGO, QUEBRA E CHUMBAMENTO. AF_01/2016</v>
          </cell>
          <cell r="C2703" t="str">
            <v>UN</v>
          </cell>
          <cell r="D2703">
            <v>170.99</v>
          </cell>
        </row>
        <row r="2704">
          <cell r="A2704">
            <v>93145</v>
          </cell>
          <cell r="B2704" t="str">
            <v>PONTO DE ILUMINAÇÃO E TOMADA, RESIDENCIAL, INCLUINDO INTERRUPTOR SIMPLES E TOMADA 10A/250V, CAIXA ELÉTRICA, ELETRODUTO, CABO, RASGO, QUEBRA E CHUMBAMENTO (EXCLUINDO LUMINÁRIA E LÂMPADA). AF_01/2016</v>
          </cell>
          <cell r="C2704" t="str">
            <v>UN</v>
          </cell>
          <cell r="D2704">
            <v>174.11</v>
          </cell>
        </row>
        <row r="2705">
          <cell r="A2705">
            <v>93146</v>
          </cell>
          <cell r="B2705" t="str">
            <v>PONTO DE ILUMINAÇÃO E TOMADA, RESIDENCIAL, INCLUINDO INTERRUPTOR PARALELO E TOMADA 10A/250V, CAIXA ELÉTRICA, ELETRODUTO, CABO, RASGO, QUEBRA E CHUMBAMENTO (EXCLUINDO LUMINÁRIA E LÂMPADA). AF_01/2016</v>
          </cell>
          <cell r="C2705" t="str">
            <v>UN</v>
          </cell>
          <cell r="D2705">
            <v>189.46</v>
          </cell>
        </row>
        <row r="2706">
          <cell r="A2706">
            <v>93147</v>
          </cell>
          <cell r="B2706" t="str">
            <v>PONTO DE ILUMINAÇÃO E TOMADA, RESIDENCIAL, INCLUINDO INTERRUPTOR SIMPLES, INTERRUPTOR PARALELO E TOMADA 10A/250V, CAIXA ELÉTRICA, ELETRODUTO, CABO, RASGO, QUEBRA E CHUMBAMENTO (EXCLUINDO LUMINÁRIA E LÂMPADA). AF_01/2016</v>
          </cell>
          <cell r="C2706" t="str">
            <v>UN</v>
          </cell>
          <cell r="D2706">
            <v>216.81</v>
          </cell>
        </row>
        <row r="2707">
          <cell r="A2707" t="str">
            <v>74027/4</v>
          </cell>
          <cell r="B2707" t="str">
            <v>GRUPO GERADOR 150/170 KVA MOTOR DIESEL - MATERIAL NA OPERACAO</v>
          </cell>
          <cell r="C2707" t="str">
            <v>H</v>
          </cell>
          <cell r="D2707">
            <v>93.44</v>
          </cell>
        </row>
        <row r="2708">
          <cell r="A2708" t="str">
            <v>74028/1</v>
          </cell>
          <cell r="B2708" t="str">
            <v>GRUPO GERADOR 40 KVA MOTOR DIESEL - DEPRECIACAO E JUROS</v>
          </cell>
          <cell r="C2708" t="str">
            <v>H</v>
          </cell>
          <cell r="D2708">
            <v>3.48</v>
          </cell>
        </row>
        <row r="2709">
          <cell r="A2709" t="str">
            <v>74028/2</v>
          </cell>
          <cell r="B2709" t="str">
            <v>GRUPO GERADOR 40 KVA MOTOR DIESEL - MANUTENCAO</v>
          </cell>
          <cell r="C2709" t="str">
            <v>H</v>
          </cell>
          <cell r="D2709">
            <v>1.22</v>
          </cell>
        </row>
        <row r="2710">
          <cell r="A2710" t="str">
            <v>74028/3</v>
          </cell>
          <cell r="B2710" t="str">
            <v>GRUPO GERADOR 40 KVA MOTOR DIESEL - MATERIAL NA OPERACAO</v>
          </cell>
          <cell r="C2710" t="str">
            <v>H</v>
          </cell>
          <cell r="D2710">
            <v>30.59</v>
          </cell>
        </row>
        <row r="2711">
          <cell r="A2711" t="str">
            <v>74028/4</v>
          </cell>
          <cell r="B2711" t="str">
            <v>GRUPO GERADOR 40 KVA MOTOR DIESEL - UTILIZACAO OPERATIVA</v>
          </cell>
          <cell r="C2711" t="str">
            <v>CHP</v>
          </cell>
          <cell r="D2711">
            <v>35.299999999999997</v>
          </cell>
        </row>
        <row r="2712">
          <cell r="A2712">
            <v>8260</v>
          </cell>
          <cell r="B2712" t="str">
            <v>INSTALACAO PARA-RAIOS P/RESERVATORIO</v>
          </cell>
          <cell r="C2712" t="str">
            <v>UN</v>
          </cell>
          <cell r="D2712">
            <v>2553.5500000000002</v>
          </cell>
        </row>
        <row r="2713">
          <cell r="A2713">
            <v>68069</v>
          </cell>
          <cell r="B2713" t="str">
            <v>HASTE COPPERWELD 5/8 X 3,0M COM CONECTOR</v>
          </cell>
          <cell r="C2713" t="str">
            <v>UN</v>
          </cell>
          <cell r="D2713">
            <v>47.53</v>
          </cell>
        </row>
        <row r="2714">
          <cell r="A2714">
            <v>68070</v>
          </cell>
          <cell r="B2714" t="str">
            <v>PARA-RAIOS TIPO FRANKLIN - CABO E SUPORTE ISOLADOR</v>
          </cell>
          <cell r="C2714" t="str">
            <v>M</v>
          </cell>
          <cell r="D2714">
            <v>56.8</v>
          </cell>
        </row>
        <row r="2715">
          <cell r="A2715">
            <v>72315</v>
          </cell>
          <cell r="B2715" t="str">
            <v>TERMINAL AEREO EM ACO GALVANIZADO COM BASE DE FIXACAO H = 30CM</v>
          </cell>
          <cell r="C2715" t="str">
            <v>UN</v>
          </cell>
          <cell r="D2715">
            <v>27.21</v>
          </cell>
        </row>
        <row r="2716">
          <cell r="A2716">
            <v>72927</v>
          </cell>
          <cell r="B2716" t="str">
            <v>CORDOALHA DE COBRE NU, INCLUSIVE ISOLADORES - 16,00 MM2 - FORNECIMENTO E INSTALACAO</v>
          </cell>
          <cell r="C2716" t="str">
            <v>M</v>
          </cell>
          <cell r="D2716">
            <v>36.299999999999997</v>
          </cell>
        </row>
        <row r="2717">
          <cell r="A2717">
            <v>72928</v>
          </cell>
          <cell r="B2717" t="str">
            <v>CORDOALHA DE COBRE NU, INCLUSIVE ISOLADORES - 25,00 MM2 - FORNECIMENTO E INSTALACAO</v>
          </cell>
          <cell r="C2717" t="str">
            <v>M</v>
          </cell>
          <cell r="D2717">
            <v>40.22</v>
          </cell>
        </row>
        <row r="2718">
          <cell r="A2718">
            <v>72929</v>
          </cell>
          <cell r="B2718" t="str">
            <v>CORDOALHA DE COBRE NU, INCLUSIVE ISOLADORES - 35,00 MM2 - FORNECIMENTO E INSTALACAO</v>
          </cell>
          <cell r="C2718" t="str">
            <v>M</v>
          </cell>
          <cell r="D2718">
            <v>45.68</v>
          </cell>
        </row>
        <row r="2719">
          <cell r="A2719">
            <v>72930</v>
          </cell>
          <cell r="B2719" t="str">
            <v>CORDOALHA DE COBRE NU, INCLUSIVE ISOLADORES - 50,00 MM2 - FORNECIMENTO E INSTALACAO</v>
          </cell>
          <cell r="C2719" t="str">
            <v>M</v>
          </cell>
          <cell r="D2719">
            <v>55.23</v>
          </cell>
        </row>
        <row r="2720">
          <cell r="A2720">
            <v>72931</v>
          </cell>
          <cell r="B2720" t="str">
            <v>CORDOALHA DE COBRE NU, INCLUSIVE ISOLADORES - 70,00 MM2 - FORNECIMENTO E INSTALACAO</v>
          </cell>
          <cell r="C2720" t="str">
            <v>M</v>
          </cell>
          <cell r="D2720">
            <v>64.3</v>
          </cell>
        </row>
        <row r="2721">
          <cell r="A2721">
            <v>72932</v>
          </cell>
          <cell r="B2721" t="str">
            <v>CORDOALHA DE COBRE NU, INCLUSIVE ISOLADORES - 95,00 MM2 - FORNECIMENTO E INSTALACAO</v>
          </cell>
          <cell r="C2721" t="str">
            <v>M</v>
          </cell>
          <cell r="D2721">
            <v>76.14</v>
          </cell>
        </row>
        <row r="2722">
          <cell r="A2722">
            <v>83483</v>
          </cell>
          <cell r="B2722" t="str">
            <v>HASTE DE TERRA CANTONEIRA GALVANIZADA L=2,00M COM CONEXOES</v>
          </cell>
          <cell r="C2722" t="str">
            <v>UN</v>
          </cell>
          <cell r="D2722">
            <v>51.26</v>
          </cell>
        </row>
        <row r="2723">
          <cell r="A2723">
            <v>83484</v>
          </cell>
          <cell r="B2723" t="str">
            <v>HASTE COPERWELD 3/4" X 3,00M COM CONECTOR</v>
          </cell>
          <cell r="C2723" t="str">
            <v>UN</v>
          </cell>
          <cell r="D2723">
            <v>61.27</v>
          </cell>
        </row>
        <row r="2724">
          <cell r="A2724">
            <v>83485</v>
          </cell>
          <cell r="B2724" t="str">
            <v>HASTE DE ATERRAMENTO EM AÇO COM 3,00 M DE COMPRIMENTO E DN = 5/8" REVESTIDA COM BAIXA CAMADA DE COBRE, SEM CONECTOR</v>
          </cell>
          <cell r="C2724" t="str">
            <v>UN</v>
          </cell>
          <cell r="D2724">
            <v>46.46</v>
          </cell>
        </row>
        <row r="2725">
          <cell r="A2725">
            <v>83638</v>
          </cell>
          <cell r="B2725" t="str">
            <v>MASTRO SIMPLES DE FERRO GALVANIZADO P/ PARA-RAIOS H=3,00M INCLUINDO BASE - FORNECIMENTO E INSTALACAO</v>
          </cell>
          <cell r="C2725" t="str">
            <v>UN</v>
          </cell>
          <cell r="D2725">
            <v>335.89</v>
          </cell>
        </row>
        <row r="2726">
          <cell r="A2726">
            <v>83641</v>
          </cell>
          <cell r="B2726" t="str">
            <v>PARA-RAIO TP VALVULA 15KV/5KA - FORNECIMENTO E INSTALACAO</v>
          </cell>
          <cell r="C2726" t="str">
            <v>UN</v>
          </cell>
          <cell r="D2726">
            <v>407.65</v>
          </cell>
        </row>
        <row r="2727">
          <cell r="A2727">
            <v>9535</v>
          </cell>
          <cell r="B2727" t="str">
            <v>CHUVEIRO ELETRICO COMUM CORPO PLASTICO TIPO DUCHA, FORNECIMENTO E INSTALACAO</v>
          </cell>
          <cell r="C2727" t="str">
            <v>UN</v>
          </cell>
          <cell r="D2727">
            <v>62.33</v>
          </cell>
        </row>
        <row r="2728">
          <cell r="A2728">
            <v>72322</v>
          </cell>
          <cell r="B2728" t="str">
            <v>CHAVE SECCIONADORA TRIPOLAR, ABERTURA SOB CARGA, COM FUSÍVEIS NH - 100A/250V - FORNECIMENTO E INSTALACAO</v>
          </cell>
          <cell r="C2728" t="str">
            <v>UN</v>
          </cell>
          <cell r="D2728">
            <v>390.53</v>
          </cell>
        </row>
        <row r="2729">
          <cell r="A2729">
            <v>72326</v>
          </cell>
          <cell r="B2729" t="str">
            <v>CHAVE SECCIONADORA TRIPOLAR, ABERTURA SOB CARGA, COM FUSÍVEIS NH - 200A/250V</v>
          </cell>
          <cell r="C2729" t="str">
            <v>UN</v>
          </cell>
          <cell r="D2729">
            <v>517.66999999999996</v>
          </cell>
        </row>
        <row r="2730">
          <cell r="A2730">
            <v>72327</v>
          </cell>
          <cell r="B2730" t="str">
            <v>FUSÍVEL TIPO "DIAZED", TIPO RÁPIDO OU RETARDADO - 2/25A - FORNECIMENTO E INSTALACAO</v>
          </cell>
          <cell r="C2730" t="str">
            <v>UN</v>
          </cell>
          <cell r="D2730">
            <v>7.32</v>
          </cell>
        </row>
        <row r="2731">
          <cell r="A2731">
            <v>72328</v>
          </cell>
          <cell r="B2731" t="str">
            <v>FUSÍVEL TIPO "DIAZED", TIPO RÁPIDO OU RETARDADO - 35/63A - FORNECIMENTO E INSTALACAO</v>
          </cell>
          <cell r="C2731" t="str">
            <v>UN</v>
          </cell>
          <cell r="D2731">
            <v>8.91</v>
          </cell>
        </row>
        <row r="2732">
          <cell r="A2732">
            <v>72330</v>
          </cell>
          <cell r="B2732" t="str">
            <v>FUSÍVEL TIPO NH 200A - TAMANHO 01 - FORNECIMENTO E INSTALACAO</v>
          </cell>
          <cell r="C2732" t="str">
            <v>UN</v>
          </cell>
          <cell r="D2732">
            <v>43.56</v>
          </cell>
        </row>
        <row r="2733">
          <cell r="A2733" t="str">
            <v>73780/1</v>
          </cell>
          <cell r="B2733" t="str">
            <v>CHAVE FUSIVEL UNIPOLAR, 15KV - 100A, EQUIPADA COM COMANDO PARA HASTE DE MANOBRA .       FORNECIMENTO E INSTALAÇÃO.</v>
          </cell>
          <cell r="C2733" t="str">
            <v>UN</v>
          </cell>
          <cell r="D2733">
            <v>319.52</v>
          </cell>
        </row>
        <row r="2734">
          <cell r="A2734" t="str">
            <v>73780/2</v>
          </cell>
          <cell r="B2734" t="str">
            <v>CHAVE BLINDADA TRIPOLAR 250V, 30A - FORNECIMENTO E INSTALACAO</v>
          </cell>
          <cell r="C2734" t="str">
            <v>UN</v>
          </cell>
          <cell r="D2734">
            <v>198.4</v>
          </cell>
        </row>
        <row r="2735">
          <cell r="A2735" t="str">
            <v>73780/3</v>
          </cell>
          <cell r="B2735" t="str">
            <v>CHAVE BLINDADA TRIPOLAR 250V, 60A - FORNECIMENTO E INSTALACAO</v>
          </cell>
          <cell r="C2735" t="str">
            <v>UN</v>
          </cell>
          <cell r="D2735">
            <v>313.61</v>
          </cell>
        </row>
        <row r="2736">
          <cell r="A2736" t="str">
            <v>73780/4</v>
          </cell>
          <cell r="B2736" t="str">
            <v>CHAVE BLINDADA TRIPOLAR 250V, 100A - FORNECIMENTO E INSTALACAO</v>
          </cell>
          <cell r="C2736" t="str">
            <v>UN</v>
          </cell>
          <cell r="D2736">
            <v>700.28</v>
          </cell>
        </row>
        <row r="2737">
          <cell r="A2737">
            <v>83482</v>
          </cell>
          <cell r="B2737" t="str">
            <v>FUSIVEL TIPO NH 250 A, TAMANHO 1 - FORNECIMENTO E INSTALACAO</v>
          </cell>
          <cell r="C2737" t="str">
            <v>UN</v>
          </cell>
          <cell r="D2737">
            <v>43.85</v>
          </cell>
        </row>
        <row r="2738">
          <cell r="A2738">
            <v>83487</v>
          </cell>
          <cell r="B2738" t="str">
            <v>BASE PARA FUSIVEL (PORTA-FUSIVEL) NH 01 250A</v>
          </cell>
          <cell r="C2738" t="str">
            <v>UN</v>
          </cell>
          <cell r="D2738">
            <v>83.53</v>
          </cell>
        </row>
        <row r="2739">
          <cell r="A2739">
            <v>83488</v>
          </cell>
          <cell r="B2739" t="str">
            <v>SECCIONADOR TRIPOLAR 15KV/400A ACIONAM SIMULT VARA MANOBRA (MANOBRA) - FORNECIMENTO E INSTALACAO</v>
          </cell>
          <cell r="C2739" t="str">
            <v>UN</v>
          </cell>
          <cell r="D2739">
            <v>2264.12</v>
          </cell>
        </row>
        <row r="2740">
          <cell r="A2740">
            <v>83489</v>
          </cell>
          <cell r="B2740" t="str">
            <v>SECCIONADOR TRIPOLAR 15KV/400A ACIONAM SIMULT PUNHO MANOBRA (COMANDO) - FORNECIMENTO E INSTALACAO</v>
          </cell>
          <cell r="C2740" t="str">
            <v>UN</v>
          </cell>
          <cell r="D2740">
            <v>2457.27</v>
          </cell>
        </row>
        <row r="2741">
          <cell r="A2741">
            <v>83490</v>
          </cell>
          <cell r="B2741" t="str">
            <v>CHAVE FACA TRIPOLAR BLINDADA 250V/30A - FORNECIMENTO E INSTALACAO</v>
          </cell>
          <cell r="C2741" t="str">
            <v>UN</v>
          </cell>
          <cell r="D2741">
            <v>194.98</v>
          </cell>
        </row>
        <row r="2742">
          <cell r="A2742">
            <v>83491</v>
          </cell>
          <cell r="B2742" t="str">
            <v>CHAVE GUARDA MOTOR TRIFASICO 5CV/220V C/ CHAVE MAGNETICA - FORNECIMENTO E INSTALACAO</v>
          </cell>
          <cell r="C2742" t="str">
            <v>UN</v>
          </cell>
          <cell r="D2742">
            <v>766.77</v>
          </cell>
        </row>
        <row r="2743">
          <cell r="A2743">
            <v>83492</v>
          </cell>
          <cell r="B2743" t="str">
            <v>CHAVE GUARDA MOTOR TRIFISICA 10CV/220V C/ CHAVE MAGNETICA - FORNECIMENTO E INSTALACAO</v>
          </cell>
          <cell r="C2743" t="str">
            <v>UN</v>
          </cell>
          <cell r="D2743">
            <v>745.32</v>
          </cell>
        </row>
        <row r="2744">
          <cell r="A2744">
            <v>83493</v>
          </cell>
          <cell r="B2744" t="str">
            <v>FUSIVEL TIPO NH 250A - TAMANHO 01 - FORNECIMENTO E INSTALACAO</v>
          </cell>
          <cell r="C2744" t="str">
            <v>UN</v>
          </cell>
          <cell r="D2744">
            <v>43.56</v>
          </cell>
        </row>
        <row r="2745">
          <cell r="A2745">
            <v>85195</v>
          </cell>
          <cell r="B2745" t="str">
            <v>CHAVE DE BOIA AUTOMÁTICA</v>
          </cell>
          <cell r="C2745" t="str">
            <v>UN</v>
          </cell>
          <cell r="D2745">
            <v>71.81</v>
          </cell>
        </row>
        <row r="2746">
          <cell r="A2746">
            <v>88547</v>
          </cell>
          <cell r="B2746" t="str">
            <v>CHAVE DE BOIA AUTOMÁTICA SUPERIOR 10A/250V - FORNECIMENTO E INSTALACAO</v>
          </cell>
          <cell r="C2746" t="str">
            <v>UN</v>
          </cell>
          <cell r="D2746">
            <v>79.55</v>
          </cell>
        </row>
        <row r="2747">
          <cell r="A2747">
            <v>72283</v>
          </cell>
          <cell r="B2747" t="str">
            <v>ABRIGO PARA HIDRANTE, 75X45X17CM, COM REGISTRO GLOBO ANGULAR 45º 2.1/2", ADAPTADOR STORZ 2.1/2", MANGUEIRA DE INCÊNDIO 15M, REDUÇÃO 2.1/2X1.1/2" E ESGUICHO EM LATÃO 1.1/2" - FORNECIMENTO E INSTALAÇÃO</v>
          </cell>
          <cell r="C2747" t="str">
            <v>UN</v>
          </cell>
          <cell r="D2747">
            <v>783.23</v>
          </cell>
        </row>
        <row r="2748">
          <cell r="A2748">
            <v>72284</v>
          </cell>
          <cell r="B2748" t="str">
            <v>ABRIGO PARA HIDRANTE, 90X60X17CM, COM REGISTRO GLOBO ANGULAR 45º 2.1/2", ADAPTADOR STORZ 2.1/2", MANGUEIRA DE INCÊNDIO 20M, REDUÇÃO 2.1/2X1.1/2" E ESGUICHO EM LATÃO 1.1/2" - FORNECIMENTO E INSTALAÇÃO</v>
          </cell>
          <cell r="C2748" t="str">
            <v>UN</v>
          </cell>
          <cell r="D2748">
            <v>887.78</v>
          </cell>
        </row>
        <row r="2749">
          <cell r="A2749">
            <v>72287</v>
          </cell>
          <cell r="B2749" t="str">
            <v>CAIXA DE INCÊNDIO 45X75X17CM - FORNECIMENTO E INSTALAÇÃO</v>
          </cell>
          <cell r="C2749" t="str">
            <v>UN</v>
          </cell>
          <cell r="D2749">
            <v>181.44</v>
          </cell>
        </row>
        <row r="2750">
          <cell r="A2750">
            <v>72288</v>
          </cell>
          <cell r="B2750" t="str">
            <v>CAIXA DE INCÊNDIO 60X75X17CM - FORNECIMENTO E INSTALAÇÃO</v>
          </cell>
          <cell r="C2750" t="str">
            <v>UN</v>
          </cell>
          <cell r="D2750">
            <v>224.12</v>
          </cell>
        </row>
        <row r="2751">
          <cell r="A2751">
            <v>72553</v>
          </cell>
          <cell r="B2751" t="str">
            <v>EXTINTOR DE PQS 4KG - FORNECIMENTO E INSTALACAO</v>
          </cell>
          <cell r="C2751" t="str">
            <v>UN</v>
          </cell>
          <cell r="D2751">
            <v>151.86000000000001</v>
          </cell>
        </row>
        <row r="2752">
          <cell r="A2752">
            <v>72554</v>
          </cell>
          <cell r="B2752" t="str">
            <v>EXTINTOR DE CO2 6KG - FORNECIMENTO E INSTALACAO</v>
          </cell>
          <cell r="C2752" t="str">
            <v>UN</v>
          </cell>
          <cell r="D2752">
            <v>507.25</v>
          </cell>
        </row>
        <row r="2753">
          <cell r="A2753" t="str">
            <v>73775/1</v>
          </cell>
          <cell r="B2753" t="str">
            <v>EXTINTOR INCENDIO TP PO QUIMICO 4KG FORNECIMENTO E COLOCACAO</v>
          </cell>
          <cell r="C2753" t="str">
            <v>UN</v>
          </cell>
          <cell r="D2753">
            <v>159.5</v>
          </cell>
        </row>
        <row r="2754">
          <cell r="A2754" t="str">
            <v>73775/2</v>
          </cell>
          <cell r="B2754" t="str">
            <v>EXTINTOR INCENDIO AGUA-PRESSURIZADA 10L INCL SUPORTE PAREDE CARGA     COMPLETA FORNECIMENTO E COLOCACAO</v>
          </cell>
          <cell r="C2754" t="str">
            <v>UN</v>
          </cell>
          <cell r="D2754">
            <v>164.26</v>
          </cell>
        </row>
        <row r="2755">
          <cell r="A2755">
            <v>83633</v>
          </cell>
          <cell r="B2755" t="str">
            <v>HIDRANTE SUBTERRANEO FERRO FUNDIDO C/ CURVA LONGA E CAIXA DN=75MM</v>
          </cell>
          <cell r="C2755" t="str">
            <v>UN</v>
          </cell>
          <cell r="D2755">
            <v>2352.48</v>
          </cell>
        </row>
        <row r="2756">
          <cell r="A2756">
            <v>83634</v>
          </cell>
          <cell r="B2756" t="str">
            <v>EXTINTOR INCENDIO TP GAS CARBONICO 4KG COMPLETO - FORNECIMENTO E INSTALACAO</v>
          </cell>
          <cell r="C2756" t="str">
            <v>UN</v>
          </cell>
          <cell r="D2756">
            <v>476.8</v>
          </cell>
        </row>
        <row r="2757">
          <cell r="A2757">
            <v>83635</v>
          </cell>
          <cell r="B2757" t="str">
            <v>EXTINTOR INCENDIO TP PO QUIMICO 6KG - FORNECIMENTO E INSTALACAO</v>
          </cell>
          <cell r="C2757" t="str">
            <v>UN</v>
          </cell>
          <cell r="D2757">
            <v>184.88</v>
          </cell>
        </row>
        <row r="2758">
          <cell r="A2758">
            <v>72337</v>
          </cell>
          <cell r="B2758" t="str">
            <v>TOMADA PARA TELEFONE DE 4 POLOS PADRAO TELEBRAS - FORNECIMENTO E INSTALACAO</v>
          </cell>
          <cell r="C2758" t="str">
            <v>UN</v>
          </cell>
          <cell r="D2758">
            <v>21.27</v>
          </cell>
        </row>
        <row r="2759">
          <cell r="A2759">
            <v>73688</v>
          </cell>
          <cell r="B2759" t="str">
            <v>CABO TELEFONICO CTP-APL-50, 30 PARES (USO EXTERNO) - FORNECIMENTO E INSTALACAO</v>
          </cell>
          <cell r="C2759" t="str">
            <v>M</v>
          </cell>
          <cell r="D2759">
            <v>21.77</v>
          </cell>
        </row>
        <row r="2760">
          <cell r="A2760">
            <v>73689</v>
          </cell>
          <cell r="B2760" t="str">
            <v>CABO TELEFONICO CTP-APL-50, 20 PARES (USO EXTERNO) - FORNECIMENTO E INSTALACAO</v>
          </cell>
          <cell r="C2760" t="str">
            <v>M</v>
          </cell>
          <cell r="D2760">
            <v>15.66</v>
          </cell>
        </row>
        <row r="2761">
          <cell r="A2761">
            <v>73690</v>
          </cell>
          <cell r="B2761" t="str">
            <v>CABO TELEFONICO CTP-APL-50, 10 PARES (USO EXTERNO) - FORNECIMENTO E INSTALACAO</v>
          </cell>
          <cell r="C2761" t="str">
            <v>M</v>
          </cell>
          <cell r="D2761">
            <v>10.02</v>
          </cell>
        </row>
        <row r="2762">
          <cell r="A2762" t="str">
            <v>73749/1</v>
          </cell>
          <cell r="B2762" t="str">
            <v>CAIXA ENTERRADA PARA INSTALACOES TELEFONICAS TIPO R1 0,60X0,35X0,50M EM BLOCOS DE CONCRETO ESTRUTURAL</v>
          </cell>
          <cell r="C2762" t="str">
            <v>UN</v>
          </cell>
          <cell r="D2762">
            <v>196.21</v>
          </cell>
        </row>
        <row r="2763">
          <cell r="A2763" t="str">
            <v>73749/2</v>
          </cell>
          <cell r="B2763" t="str">
            <v>CAIXA ENTERRADA PARA INSTALACOES TELEFONICAS TIPO R2 1,07X0,52X0,50M EM BLOCOS DE CONCRETO ESTRUTURAL</v>
          </cell>
          <cell r="C2763" t="str">
            <v>UN</v>
          </cell>
          <cell r="D2763">
            <v>360.92</v>
          </cell>
        </row>
        <row r="2764">
          <cell r="A2764" t="str">
            <v>73749/3</v>
          </cell>
          <cell r="B2764" t="str">
            <v>CAIXA ENTERRADA PARA INSTALACOES TELEFONICAS TIPO R3 1,30X1,20X1,20M EM BLOCOS DE CONCRETO ESTRUTURAL</v>
          </cell>
          <cell r="C2764" t="str">
            <v>UN</v>
          </cell>
          <cell r="D2764">
            <v>1170.05</v>
          </cell>
        </row>
        <row r="2765">
          <cell r="A2765" t="str">
            <v>73768/1</v>
          </cell>
          <cell r="B2765" t="str">
            <v>FIO TELEFONICO FI 0,6MM, 2 CONDUTORES (USO INTERNO)-  FORNECIMENTO E INSTALACAO</v>
          </cell>
          <cell r="C2765" t="str">
            <v>M</v>
          </cell>
          <cell r="D2765">
            <v>1.53</v>
          </cell>
        </row>
        <row r="2766">
          <cell r="A2766" t="str">
            <v>73768/2</v>
          </cell>
          <cell r="B2766" t="str">
            <v>CABO TELEFONICO FE 1,0MM, 2 CONDUTORES (USO EXTERNO) - FORNECIMENTO E INSTALACAO</v>
          </cell>
          <cell r="C2766" t="str">
            <v>M</v>
          </cell>
          <cell r="D2766">
            <v>2.66</v>
          </cell>
        </row>
        <row r="2767">
          <cell r="A2767" t="str">
            <v>73768/3</v>
          </cell>
          <cell r="B2767" t="str">
            <v>CABO TELEFONICO CI-50 10 PARES (USO INTERNO) - FORNECIMENTO E INSTALACAO</v>
          </cell>
          <cell r="C2767" t="str">
            <v>M</v>
          </cell>
          <cell r="D2767">
            <v>7.38</v>
          </cell>
        </row>
        <row r="2768">
          <cell r="A2768" t="str">
            <v>73768/4</v>
          </cell>
          <cell r="B2768" t="str">
            <v>CABO TELEFONICO CI-50 20PARES (USO INTERNO) - FORNECIMENTO E INSTALACAO</v>
          </cell>
          <cell r="C2768" t="str">
            <v>M</v>
          </cell>
          <cell r="D2768">
            <v>12.47</v>
          </cell>
        </row>
        <row r="2769">
          <cell r="A2769" t="str">
            <v>73768/5</v>
          </cell>
          <cell r="B2769" t="str">
            <v>CABO TELEFONICO CI-50 30PARES (USO INTERNO) - FORNECIMENTO E INSTALACAO</v>
          </cell>
          <cell r="C2769" t="str">
            <v>M</v>
          </cell>
          <cell r="D2769">
            <v>16.37</v>
          </cell>
        </row>
        <row r="2770">
          <cell r="A2770" t="str">
            <v>73768/6</v>
          </cell>
          <cell r="B2770" t="str">
            <v>CABO TELEFONICO CI-50 50PARES (USO INTERNO) - FORNECIMENTO E INSTALACAO</v>
          </cell>
          <cell r="C2770" t="str">
            <v>M</v>
          </cell>
          <cell r="D2770">
            <v>27.39</v>
          </cell>
        </row>
        <row r="2771">
          <cell r="A2771" t="str">
            <v>73768/7</v>
          </cell>
          <cell r="B2771" t="str">
            <v>CABO TELEFONICO CI-50 75 PARES (USO INTERNO) - FORNECIMENTO E INSTALACAO</v>
          </cell>
          <cell r="C2771" t="str">
            <v>M</v>
          </cell>
          <cell r="D2771">
            <v>43.01</v>
          </cell>
        </row>
        <row r="2772">
          <cell r="A2772" t="str">
            <v>73768/8</v>
          </cell>
          <cell r="B2772" t="str">
            <v>CABO TELEFONICO CI-50 200 PARES (USO INTERNO) - FORNECIMENTO E INSTALACAO</v>
          </cell>
          <cell r="C2772" t="str">
            <v>M</v>
          </cell>
          <cell r="D2772">
            <v>102.15</v>
          </cell>
        </row>
        <row r="2773">
          <cell r="A2773" t="str">
            <v>73768/9</v>
          </cell>
          <cell r="B2773" t="str">
            <v>CABO TELEFONICO CCI-50 1 PAR (USO INTERNO) - FORNECIMENTO E INSTALACAO</v>
          </cell>
          <cell r="C2773" t="str">
            <v>M</v>
          </cell>
          <cell r="D2773">
            <v>1.27</v>
          </cell>
        </row>
        <row r="2774">
          <cell r="A2774" t="str">
            <v>73768/10</v>
          </cell>
          <cell r="B2774" t="str">
            <v>CABO TELEFONICO CCI-50 2 PARES (USO INTERNO) - FORNECIMENTO E INSTALACAO</v>
          </cell>
          <cell r="C2774" t="str">
            <v>M</v>
          </cell>
          <cell r="D2774">
            <v>1.63</v>
          </cell>
        </row>
        <row r="2775">
          <cell r="A2775" t="str">
            <v>73768/11</v>
          </cell>
          <cell r="B2775" t="str">
            <v>CABO TELEFONICO CCI-50 3 PARES (USO INTERNO) - FORNECIMENTO E INSTALACAO</v>
          </cell>
          <cell r="C2775" t="str">
            <v>M</v>
          </cell>
          <cell r="D2775">
            <v>2.08</v>
          </cell>
        </row>
        <row r="2776">
          <cell r="A2776" t="str">
            <v>73768/12</v>
          </cell>
          <cell r="B2776" t="str">
            <v>CABO TELEFONICO CCI-50 4 PARES (USO INTERNO) - FORNECIMENTO E INSTALACAO</v>
          </cell>
          <cell r="C2776" t="str">
            <v>M</v>
          </cell>
          <cell r="D2776">
            <v>2.84</v>
          </cell>
        </row>
        <row r="2777">
          <cell r="A2777" t="str">
            <v>73768/13</v>
          </cell>
          <cell r="B2777" t="str">
            <v>CABO TELEFONICO CCI-50 5 PARES (USO INTERNO) - FORNECIMENTO E INSTALACAO</v>
          </cell>
          <cell r="C2777" t="str">
            <v>M</v>
          </cell>
          <cell r="D2777">
            <v>3.8</v>
          </cell>
        </row>
        <row r="2778">
          <cell r="A2778" t="str">
            <v>73768/14</v>
          </cell>
          <cell r="B2778" t="str">
            <v>CABO TELEFONICO CCI-50 6 PARES  (USO INTERNO) - FORNECIMENTO E INSTALACAO</v>
          </cell>
          <cell r="C2778" t="str">
            <v>M</v>
          </cell>
          <cell r="D2778">
            <v>4.93</v>
          </cell>
        </row>
        <row r="2779">
          <cell r="A2779">
            <v>83366</v>
          </cell>
          <cell r="B2779" t="str">
            <v>CAIXA DE PASSAGEM PARA TELEFONE 10X10X5CM (SOBREPOR) FORNECIMENTO E INSTALACAO</v>
          </cell>
          <cell r="C2779" t="str">
            <v>UN</v>
          </cell>
          <cell r="D2779">
            <v>63.03</v>
          </cell>
        </row>
        <row r="2780">
          <cell r="A2780">
            <v>83367</v>
          </cell>
          <cell r="B2780" t="str">
            <v>CAIXA DE PASSAGEM PARA TELEFONE 80X80X15CM (SOBREPOR) FORNECIMENTO E INSTALACAO</v>
          </cell>
          <cell r="C2780" t="str">
            <v>UN</v>
          </cell>
          <cell r="D2780">
            <v>367.63</v>
          </cell>
        </row>
        <row r="2781">
          <cell r="A2781">
            <v>83368</v>
          </cell>
          <cell r="B2781" t="str">
            <v>CAIXA DE PASSAGEM PARA TELEFONE 150X150X15CM (SOBREPOR) FORNECIMENTO E INSTALACAO</v>
          </cell>
          <cell r="C2781" t="str">
            <v>UN</v>
          </cell>
          <cell r="D2781">
            <v>1332.8</v>
          </cell>
        </row>
        <row r="2782">
          <cell r="A2782">
            <v>83369</v>
          </cell>
          <cell r="B2782" t="str">
            <v>QUADRO DE DISTRIBUICAO PARA TELEFONE N.4, 60X60X12CM EM CHAPA METALICA, DE EMBUTIR, SEM ACESSORIOS, PADRAO TELEBRAS, FORNECIMENTO E INSTALACAO</v>
          </cell>
          <cell r="C2782" t="str">
            <v>UN</v>
          </cell>
          <cell r="D2782">
            <v>260.56</v>
          </cell>
        </row>
        <row r="2783">
          <cell r="A2783">
            <v>83370</v>
          </cell>
          <cell r="B2783" t="str">
            <v>QUADRO DE DISTRIBUICAO PARA TELEFONE N.3, 40X40X12CM EM CHAPA METALICA, DE EMBUTIR, SEM ACESSORIOS, PADRAO TELEBRAS, FORNECIMENTO E INSTALACAO</v>
          </cell>
          <cell r="C2783" t="str">
            <v>UN</v>
          </cell>
          <cell r="D2783">
            <v>188.32</v>
          </cell>
        </row>
        <row r="2784">
          <cell r="A2784">
            <v>83371</v>
          </cell>
          <cell r="B2784" t="str">
            <v>QUADRO DE DISTRIBUICAO PARA TELEFONE N.2, 20X20X12CM EM CHAPA METALICA, DE EMBUTIR, SEM ACESSORIOS, PADRAO TELEBRAS, FORNECIMENTO E INSTALACAO</v>
          </cell>
          <cell r="C2784" t="str">
            <v>UN</v>
          </cell>
          <cell r="D2784">
            <v>122.68</v>
          </cell>
        </row>
        <row r="2785">
          <cell r="A2785">
            <v>83639</v>
          </cell>
          <cell r="B2785" t="str">
            <v>CABO TELEFONICO CT-APL-50, 100 PARES (USO EXTERNO) - FORNECIMENTO E INSTALACAO</v>
          </cell>
          <cell r="C2785" t="str">
            <v>M</v>
          </cell>
          <cell r="D2785">
            <v>52.68</v>
          </cell>
        </row>
        <row r="2786">
          <cell r="A2786">
            <v>84676</v>
          </cell>
          <cell r="B2786" t="str">
            <v>QUADRO DE DISTRIBUICAO PARA TELEFONE N.5, 80X80X12CM EM CHAPA METALICA, SEM ACESSORIOS, PADRAO TELEBRAS, FORNECIMENTO E INSTALACAO</v>
          </cell>
          <cell r="C2786" t="str">
            <v>UN</v>
          </cell>
          <cell r="D2786">
            <v>335.05</v>
          </cell>
        </row>
        <row r="2787">
          <cell r="A2787">
            <v>84796</v>
          </cell>
          <cell r="B2787" t="str">
            <v>TAMPAO FOFO P/ CAIXA R2 PADRAO TELEBRAS COMPLETO - FORNECIMENTO E INSTALACAO</v>
          </cell>
          <cell r="C2787" t="str">
            <v>UN</v>
          </cell>
          <cell r="D2787">
            <v>441.26</v>
          </cell>
        </row>
        <row r="2788">
          <cell r="A2788">
            <v>84798</v>
          </cell>
          <cell r="B2788" t="str">
            <v>TAMPAO FOFO P/ CAIXA R1 PADRAO TELEBRAS COMPLETO - FORNECIMENTO E INSTALACAO</v>
          </cell>
          <cell r="C2788" t="str">
            <v>UN</v>
          </cell>
          <cell r="D2788">
            <v>207.52</v>
          </cell>
        </row>
        <row r="2789">
          <cell r="A2789">
            <v>83636</v>
          </cell>
          <cell r="B2789" t="str">
            <v>DUTO CHAPA GALVANIZADA NUM 26 P/ AR CONDICIONADO</v>
          </cell>
          <cell r="C2789" t="str">
            <v>M2</v>
          </cell>
          <cell r="D2789">
            <v>39.369999999999997</v>
          </cell>
        </row>
        <row r="2790">
          <cell r="A2790">
            <v>83637</v>
          </cell>
          <cell r="B2790" t="str">
            <v>DUTO CHAPA GALVANIZADA NUM 22 P/ AR CONDICIONADO</v>
          </cell>
          <cell r="C2790" t="str">
            <v>M2</v>
          </cell>
          <cell r="D2790">
            <v>70.25</v>
          </cell>
        </row>
        <row r="2791">
          <cell r="A2791" t="str">
            <v>74003/1</v>
          </cell>
          <cell r="B2791" t="str">
            <v>INSTALACOES GAS CENTRAL P/ EDIFICIO RESIDENCIAL C/ 4 PAVTOS 16 UNID.  UMA CENTRAL POR BLOCO COM 16 PONTOS</v>
          </cell>
          <cell r="C2791" t="str">
            <v>UN</v>
          </cell>
          <cell r="D2791">
            <v>5320.39</v>
          </cell>
        </row>
        <row r="2792">
          <cell r="A2792">
            <v>85120</v>
          </cell>
          <cell r="B2792" t="str">
            <v>MANOMETRO 0 A 200 PSI (0 A 14 KGF/CM2), D = 50MM - FORNECIMENTO E COLOCACAO</v>
          </cell>
          <cell r="C2792" t="str">
            <v>UN</v>
          </cell>
          <cell r="D2792">
            <v>71.08</v>
          </cell>
        </row>
        <row r="2793">
          <cell r="A2793">
            <v>83486</v>
          </cell>
          <cell r="B2793" t="str">
            <v>BOMBA CENTRIFUGA C/ MOTOR ELETRICO TRIFASICO 1CV</v>
          </cell>
          <cell r="C2793" t="str">
            <v>UN</v>
          </cell>
          <cell r="D2793">
            <v>999.21</v>
          </cell>
        </row>
        <row r="2794">
          <cell r="A2794">
            <v>83643</v>
          </cell>
          <cell r="B2794" t="str">
            <v>BOMBA SUBMERSIVEL ELETRICA, TRIFASICA, POTÊNCIA 3,75 HP, DIAMETRO DO ROTOR 90 MM SEMIABERTO, BOCAL DE SAIDA DIAMETRO DE 2 POLEGADAS, HM/Q = 5 M / 61,2 M3/H A 25,5 M / 3,6 M3/H</v>
          </cell>
          <cell r="C2794" t="str">
            <v>UN</v>
          </cell>
          <cell r="D2794">
            <v>2169.94</v>
          </cell>
        </row>
        <row r="2795">
          <cell r="A2795">
            <v>83644</v>
          </cell>
          <cell r="B2795" t="str">
            <v>BOMBA RECALQUE D'AGUA TRIFASICA 10,0 HP</v>
          </cell>
          <cell r="C2795" t="str">
            <v>UN</v>
          </cell>
          <cell r="D2795">
            <v>3858.58</v>
          </cell>
        </row>
        <row r="2796">
          <cell r="A2796">
            <v>83645</v>
          </cell>
          <cell r="B2796" t="str">
            <v>BOMBA RECALQUE D'AGUA TRIFASICA 3,0 HP</v>
          </cell>
          <cell r="C2796" t="str">
            <v>UN</v>
          </cell>
          <cell r="D2796">
            <v>1298</v>
          </cell>
        </row>
        <row r="2797">
          <cell r="A2797">
            <v>83646</v>
          </cell>
          <cell r="B2797" t="str">
            <v>BOMBA RECALQUE D'AGUA DE ESTAGIOS TRIFASICA 2,0 HP</v>
          </cell>
          <cell r="C2797" t="str">
            <v>UN</v>
          </cell>
          <cell r="D2797">
            <v>1489.84</v>
          </cell>
        </row>
        <row r="2798">
          <cell r="A2798">
            <v>83647</v>
          </cell>
          <cell r="B2798" t="str">
            <v>BOMBA RECALQUE D'AGUA TRIFASICA 1,5HP</v>
          </cell>
          <cell r="C2798" t="str">
            <v>UN</v>
          </cell>
          <cell r="D2798">
            <v>1010.9</v>
          </cell>
        </row>
        <row r="2799">
          <cell r="A2799">
            <v>83648</v>
          </cell>
          <cell r="B2799" t="str">
            <v>BOMBA RECALQUE D'AGUA TRIFASICA 0,5 HP</v>
          </cell>
          <cell r="C2799" t="str">
            <v>UN</v>
          </cell>
          <cell r="D2799">
            <v>686.55</v>
          </cell>
        </row>
        <row r="2800">
          <cell r="A2800">
            <v>83649</v>
          </cell>
          <cell r="B2800" t="str">
            <v>BOMBA RECALQUE D'AGUA PREDIO 6 A 10 PAVTOS - 2UD</v>
          </cell>
          <cell r="C2800" t="str">
            <v>UN</v>
          </cell>
          <cell r="D2800">
            <v>4236.46</v>
          </cell>
        </row>
        <row r="2801">
          <cell r="A2801">
            <v>83650</v>
          </cell>
          <cell r="B2801" t="str">
            <v>BOMBA RECALQUE D'AGUA PREDIO 3 A 5 PAVTOS - 2UD</v>
          </cell>
          <cell r="C2801" t="str">
            <v>UN</v>
          </cell>
          <cell r="D2801">
            <v>3662.26</v>
          </cell>
        </row>
        <row r="2802">
          <cell r="A2802" t="str">
            <v>73976/4</v>
          </cell>
          <cell r="B2802" t="str">
            <v>TUBO DE AÇO GALVANIZADO COM COSTURA 1" (25MM), INCLUSIVE CONEXOES - FORNECIMENTO E INSTALACAO</v>
          </cell>
          <cell r="C2802" t="str">
            <v>M</v>
          </cell>
          <cell r="D2802">
            <v>66.58</v>
          </cell>
        </row>
        <row r="2803">
          <cell r="A2803" t="str">
            <v>73976/10</v>
          </cell>
          <cell r="B2803" t="str">
            <v>TUBO DE AÇO GALVANIZADO COM COSTURA 4" (100MM), INCLUSIVE CONEXOES - FORNECIMENTO E INSTALACAO</v>
          </cell>
          <cell r="C2803" t="str">
            <v>M</v>
          </cell>
          <cell r="D2803">
            <v>214.75</v>
          </cell>
        </row>
        <row r="2804">
          <cell r="A2804" t="str">
            <v>73976/11</v>
          </cell>
          <cell r="B2804" t="str">
            <v>TUBO DE AÇO GALVANIZADO COM COSTURA 6" (150MM), INCLUSIVE CONEXÕES - INSTALAÇÃO</v>
          </cell>
          <cell r="C2804" t="str">
            <v>M</v>
          </cell>
          <cell r="D2804">
            <v>302.08</v>
          </cell>
        </row>
        <row r="2805">
          <cell r="A2805" t="str">
            <v>75027/4</v>
          </cell>
          <cell r="B2805" t="str">
            <v>TUBO DE AÇO PRETO 4" SEM COSTURA SCHEDULE 40/NBR 5590, INCLUSIVE CONEXOES - FORNECIMENTO E INSTALACAO</v>
          </cell>
          <cell r="C2805" t="str">
            <v>M</v>
          </cell>
          <cell r="D2805">
            <v>259.45</v>
          </cell>
        </row>
        <row r="2806">
          <cell r="A2806" t="str">
            <v>75027/5</v>
          </cell>
          <cell r="B2806" t="str">
            <v>TUBO DE AÇO PRETO 6" SEM COSTURA SCHEDULE 40/NBR 5590, INCLUSIVE CONEXÕES - FORNECIMENTO E INSTALAÇÃO</v>
          </cell>
          <cell r="C2806" t="str">
            <v>M</v>
          </cell>
          <cell r="D2806">
            <v>408.08</v>
          </cell>
        </row>
        <row r="2807">
          <cell r="A2807">
            <v>89355</v>
          </cell>
          <cell r="B2807" t="str">
            <v>TUBO, PVC, SOLDÁVEL, DN 20MM, INSTALADO EM RAMAL OU SUB-RAMAL DE ÁGUA - FORNECIMENTO E INSTALAÇÃO. AF_12/2014_P</v>
          </cell>
          <cell r="C2807" t="str">
            <v>M</v>
          </cell>
          <cell r="D2807">
            <v>15.27</v>
          </cell>
        </row>
        <row r="2808">
          <cell r="A2808">
            <v>89356</v>
          </cell>
          <cell r="B2808" t="str">
            <v>TUBO, PVC, SOLDÁVEL, DN 25MM, INSTALADO EM RAMAL OU SUB-RAMAL DE ÁGUA - FORNECIMENTO E INSTALAÇÃO. AF_12/2014_P</v>
          </cell>
          <cell r="C2808" t="str">
            <v>M</v>
          </cell>
          <cell r="D2808">
            <v>18.07</v>
          </cell>
        </row>
        <row r="2809">
          <cell r="A2809">
            <v>89357</v>
          </cell>
          <cell r="B2809" t="str">
            <v>TUBO, PVC, SOLDÁVEL, DN 32MM, INSTALADO EM RAMAL OU SUB-RAMAL DE ÁGUA - FORNECIMENTO E INSTALAÇÃO. AF_12/2014_P</v>
          </cell>
          <cell r="C2809" t="str">
            <v>M</v>
          </cell>
          <cell r="D2809">
            <v>24.55</v>
          </cell>
        </row>
        <row r="2810">
          <cell r="A2810">
            <v>89401</v>
          </cell>
          <cell r="B2810" t="str">
            <v>TUBO, PVC, SOLDÁVEL, DN 20MM, INSTALADO EM RAMAL DE DISTRIBUIÇÃO DE ÁGUA - FORNECIMENTO E INSTALAÇÃO. AF_12/2014_P</v>
          </cell>
          <cell r="C2810" t="str">
            <v>M</v>
          </cell>
          <cell r="D2810">
            <v>6.29</v>
          </cell>
        </row>
        <row r="2811">
          <cell r="A2811">
            <v>89402</v>
          </cell>
          <cell r="B2811" t="str">
            <v>TUBO, PVC, SOLDÁVEL, DN 25MM, INSTALADO EM RAMAL DE DISTRIBUIÇÃO DE ÁGUA - FORNECIMENTO E INSTALAÇÃO. AF_12/2014_P</v>
          </cell>
          <cell r="C2811" t="str">
            <v>M</v>
          </cell>
          <cell r="D2811">
            <v>7.73</v>
          </cell>
        </row>
        <row r="2812">
          <cell r="A2812">
            <v>89403</v>
          </cell>
          <cell r="B2812" t="str">
            <v>TUBO, PVC, SOLDÁVEL, DN 32MM, INSTALADO EM RAMAL DE DISTRIBUIÇÃO DE ÁGUA - FORNECIMENTO E INSTALAÇÃO. AF_12/2014_P</v>
          </cell>
          <cell r="C2812" t="str">
            <v>M</v>
          </cell>
          <cell r="D2812">
            <v>12.18</v>
          </cell>
        </row>
        <row r="2813">
          <cell r="A2813">
            <v>89446</v>
          </cell>
          <cell r="B2813" t="str">
            <v>TUBO, PVC, SOLDÁVEL, DN 25MM, INSTALADO EM PRUMADA DE ÁGUA - FORNECIMENTO E INSTALAÇÃO. AF_12/2014_P</v>
          </cell>
          <cell r="C2813" t="str">
            <v>M</v>
          </cell>
          <cell r="D2813">
            <v>3.81</v>
          </cell>
        </row>
        <row r="2814">
          <cell r="A2814">
            <v>89447</v>
          </cell>
          <cell r="B2814" t="str">
            <v>TUBO, PVC, SOLDÁVEL, DN 32MM, INSTALADO EM PRUMADA DE ÁGUA - FORNECIMENTO E INSTALAÇÃO. AF_12/2014_P</v>
          </cell>
          <cell r="C2814" t="str">
            <v>M</v>
          </cell>
          <cell r="D2814">
            <v>7.58</v>
          </cell>
        </row>
        <row r="2815">
          <cell r="A2815">
            <v>89448</v>
          </cell>
          <cell r="B2815" t="str">
            <v>TUBO, PVC, SOLDÁVEL, DN 40MM, INSTALADO EM PRUMADA DE ÁGUA - FORNECIMENTO E INSTALAÇÃO. AF_12/2014_P</v>
          </cell>
          <cell r="C2815" t="str">
            <v>M</v>
          </cell>
          <cell r="D2815">
            <v>10.84</v>
          </cell>
        </row>
        <row r="2816">
          <cell r="A2816">
            <v>89449</v>
          </cell>
          <cell r="B2816" t="str">
            <v>TUBO, PVC, SOLDÁVEL, DN 50MM, INSTALADO EM PRUMADA DE ÁGUA - FORNECIMENTO E INSTALAÇÃO. AF_12/2014_P</v>
          </cell>
          <cell r="C2816" t="str">
            <v>M</v>
          </cell>
          <cell r="D2816">
            <v>13.41</v>
          </cell>
        </row>
        <row r="2817">
          <cell r="A2817">
            <v>89450</v>
          </cell>
          <cell r="B2817" t="str">
            <v>TUBO, PVC, SOLDÁVEL, DN 60MM, INSTALADO EM PRUMADA DE ÁGUA - FORNECIMENTO E INSTALAÇÃO. AF_12/2014_P</v>
          </cell>
          <cell r="C2817" t="str">
            <v>M</v>
          </cell>
          <cell r="D2817">
            <v>20.45</v>
          </cell>
        </row>
        <row r="2818">
          <cell r="A2818">
            <v>89451</v>
          </cell>
          <cell r="B2818" t="str">
            <v>TUBO, PVC, SOLDÁVEL, DN 75MM, INSTALADO EM PRUMADA DE ÁGUA - FORNECIMENTO E INSTALAÇÃO. AF_12/2014_P</v>
          </cell>
          <cell r="C2818" t="str">
            <v>M</v>
          </cell>
          <cell r="D2818">
            <v>28.47</v>
          </cell>
        </row>
        <row r="2819">
          <cell r="A2819">
            <v>89452</v>
          </cell>
          <cell r="B2819" t="str">
            <v>TUBO, PVC, SOLDÁVEL, DN 85MM, INSTALADO EM PRUMADA DE ÁGUA - FORNECIMENTO E INSTALAÇÃO. AF_12/2014_P</v>
          </cell>
          <cell r="C2819" t="str">
            <v>M</v>
          </cell>
          <cell r="D2819">
            <v>35.64</v>
          </cell>
        </row>
        <row r="2820">
          <cell r="A2820">
            <v>89508</v>
          </cell>
          <cell r="B2820" t="str">
            <v>TUBO PVC, SÉRIE R, ÁGUA PLUVIAL, DN 40 MM, FORNECIDO E INSTALADO EM RAMAL DE ENCAMINHAMENTO. AF_12/2014_P</v>
          </cell>
          <cell r="C2820" t="str">
            <v>M</v>
          </cell>
          <cell r="D2820">
            <v>16.14</v>
          </cell>
        </row>
        <row r="2821">
          <cell r="A2821">
            <v>89509</v>
          </cell>
          <cell r="B2821" t="str">
            <v>TUBO PVC, SÉRIE R, ÁGUA PLUVIAL, DN 50 MM, FORNECIDO E INSTALADO EM RAMAL DE ENCAMINHAMENTO. AF_12/2014_P</v>
          </cell>
          <cell r="C2821" t="str">
            <v>M</v>
          </cell>
          <cell r="D2821">
            <v>21.61</v>
          </cell>
        </row>
        <row r="2822">
          <cell r="A2822">
            <v>89511</v>
          </cell>
          <cell r="B2822" t="str">
            <v>TUBO PVC, SÉRIE R, ÁGUA PLUVIAL, DN 75 MM, FORNECIDO E INSTALADO EM RAMAL DE ENCAMINHAMENTO. AF_12/2014_P</v>
          </cell>
          <cell r="C2822" t="str">
            <v>M</v>
          </cell>
          <cell r="D2822">
            <v>31.28</v>
          </cell>
        </row>
        <row r="2823">
          <cell r="A2823">
            <v>89512</v>
          </cell>
          <cell r="B2823" t="str">
            <v>TUBO PVC, SÉRIE R, ÁGUA PLUVIAL, DN 100 MM, FORNECIDO E INSTALADO EM RAMAL DE ENCAMINHAMENTO. AF_12/2014_P</v>
          </cell>
          <cell r="C2823" t="str">
            <v>M</v>
          </cell>
          <cell r="D2823">
            <v>48.47</v>
          </cell>
        </row>
        <row r="2824">
          <cell r="A2824">
            <v>89576</v>
          </cell>
          <cell r="B2824" t="str">
            <v>TUBO PVC, SÉRIE R, ÁGUA PLUVIAL, DN 75 MM, FORNECIDO E INSTALADO EM CONDUTORES VERTICAIS DE ÁGUAS PLUVIAIS. AF_12/2014_P</v>
          </cell>
          <cell r="C2824" t="str">
            <v>M</v>
          </cell>
          <cell r="D2824">
            <v>18.21</v>
          </cell>
        </row>
        <row r="2825">
          <cell r="A2825">
            <v>89578</v>
          </cell>
          <cell r="B2825" t="str">
            <v>TUBO PVC, SÉRIE R, ÁGUA PLUVIAL, DN 100 MM, FORNECIDO E INSTALADO EM CONDUTORES VERTICAIS DE ÁGUAS PLUVIAIS. AF_12/2014_P</v>
          </cell>
          <cell r="C2825" t="str">
            <v>M</v>
          </cell>
          <cell r="D2825">
            <v>30.76</v>
          </cell>
        </row>
        <row r="2826">
          <cell r="A2826">
            <v>89580</v>
          </cell>
          <cell r="B2826" t="str">
            <v>TUBO PVC, SÉRIE R, ÁGUA PLUVIAL, DN 150 MM, FORNECIDO E INSTALADO EM CONDUTORES VERTICAIS DE ÁGUAS PLUVIAIS. AF_12/2014_P</v>
          </cell>
          <cell r="C2826" t="str">
            <v>M</v>
          </cell>
          <cell r="D2826">
            <v>61.27</v>
          </cell>
        </row>
        <row r="2827">
          <cell r="A2827">
            <v>89633</v>
          </cell>
          <cell r="B2827" t="str">
            <v>TUBO, CPVC, SOLDÁVEL, DN 15MM, INSTALADO EM RAMAL OU SUB-RAMAL DE ÁGUA - FORNECIMENTO E INSTALAÇÃO. AF_12/2014</v>
          </cell>
          <cell r="C2827" t="str">
            <v>M</v>
          </cell>
          <cell r="D2827">
            <v>19.579999999999998</v>
          </cell>
        </row>
        <row r="2828">
          <cell r="A2828">
            <v>89634</v>
          </cell>
          <cell r="B2828" t="str">
            <v>TUBO, CPVC, SOLDÁVEL, DN 22MM, INSTALADO EM RAMAL OU SUB-RAMAL DE ÁGUA - FORNECIMENTO E INSTALAÇÃO. AF_12/2014</v>
          </cell>
          <cell r="C2828" t="str">
            <v>M</v>
          </cell>
          <cell r="D2828">
            <v>29.25</v>
          </cell>
        </row>
        <row r="2829">
          <cell r="A2829">
            <v>89635</v>
          </cell>
          <cell r="B2829" t="str">
            <v>TUBO, CPVC, SOLDÁVEL, DN 28MM, INSTALADO EM RAMAL OU SUB-RAMAL DE ÁGUA - FORNECIMENTO E INSTALAÇÃO. AF_12/2014</v>
          </cell>
          <cell r="C2829" t="str">
            <v>M</v>
          </cell>
          <cell r="D2829">
            <v>41.15</v>
          </cell>
        </row>
        <row r="2830">
          <cell r="A2830">
            <v>89636</v>
          </cell>
          <cell r="B2830" t="str">
            <v>TUBO, CPVC, SOLDÁVEL, DN 35MM, INSTALADO EM RAMAL OU SUB-RAMAL DE ÁGUA  FORNECIMENTO E INSTALAÇÃO. AF_12/2014</v>
          </cell>
          <cell r="C2830" t="str">
            <v>M</v>
          </cell>
          <cell r="D2830">
            <v>49.97</v>
          </cell>
        </row>
        <row r="2831">
          <cell r="A2831">
            <v>89711</v>
          </cell>
          <cell r="B2831" t="str">
            <v>TUBO PVC, SERIE NORMAL, ESGOTO PREDIAL, DN 40 MM, FORNECIDO E INSTALADO EM RAMAL DE DESCARGA OU RAMAL DE ESGOTO SANITÁRIO. AF_12/2014_P</v>
          </cell>
          <cell r="C2831" t="str">
            <v>M</v>
          </cell>
          <cell r="D2831">
            <v>17.05</v>
          </cell>
        </row>
        <row r="2832">
          <cell r="A2832">
            <v>89712</v>
          </cell>
          <cell r="B2832" t="str">
            <v>TUBO PVC, SERIE NORMAL, ESGOTO PREDIAL, DN 50 MM, FORNECIDO E INSTALADO EM RAMAL DE DESCARGA OU RAMAL DE ESGOTO SANITÁRIO. AF_12/2014_P</v>
          </cell>
          <cell r="C2832" t="str">
            <v>M</v>
          </cell>
          <cell r="D2832">
            <v>24.96</v>
          </cell>
        </row>
        <row r="2833">
          <cell r="A2833">
            <v>89713</v>
          </cell>
          <cell r="B2833" t="str">
            <v>TUBO PVC, SERIE NORMAL, ESGOTO PREDIAL, DN 75 MM, FORNECIDO E INSTALADO EM RAMAL DE DESCARGA OU RAMAL DE ESGOTO SANITÁRIO. AF_12/2014_P</v>
          </cell>
          <cell r="C2833" t="str">
            <v>M</v>
          </cell>
          <cell r="D2833">
            <v>36.74</v>
          </cell>
        </row>
        <row r="2834">
          <cell r="A2834">
            <v>89714</v>
          </cell>
          <cell r="B2834" t="str">
            <v>TUBO PVC, SERIE NORMAL, ESGOTO PREDIAL, DN 100 MM, FORNECIDO E INSTALADO EM RAMAL DE DESCARGA OU RAMAL DE ESGOTO SANITÁRIO. AF_12/2014_P</v>
          </cell>
          <cell r="C2834" t="str">
            <v>M</v>
          </cell>
          <cell r="D2834">
            <v>46.91</v>
          </cell>
        </row>
        <row r="2835">
          <cell r="A2835">
            <v>89716</v>
          </cell>
          <cell r="B2835" t="str">
            <v>TUBO, CPVC, SOLDÁVEL, DN 22MM, INSTALADO EM RAMAL DE DISTRIBUIÇÃO DE ÁGUA - FORNECIMENTO E INSTALAÇÃO. AF_12/2014</v>
          </cell>
          <cell r="C2835" t="str">
            <v>M</v>
          </cell>
          <cell r="D2835">
            <v>19.760000000000002</v>
          </cell>
        </row>
        <row r="2836">
          <cell r="A2836">
            <v>89717</v>
          </cell>
          <cell r="B2836" t="str">
            <v>TUBO, CPVC, SOLDÁVEL, DN 28MM, INSTALADO EM RAMAL DE DISTRIBUIÇÃO DE ÁGUA - FORNECIMENTO E INSTALAÇÃO. AF_12/2014</v>
          </cell>
          <cell r="C2836" t="str">
            <v>M</v>
          </cell>
          <cell r="D2836">
            <v>29.97</v>
          </cell>
        </row>
        <row r="2837">
          <cell r="A2837">
            <v>89770</v>
          </cell>
          <cell r="B2837" t="str">
            <v>TUBO, CPVC, SOLDÁVEL, DN 35MM, INSTALADO EM PRUMADA DE ÁGUA  FORNECIMENTO E INSTALAÇÃO. AF_12/2014</v>
          </cell>
          <cell r="C2837" t="str">
            <v>M</v>
          </cell>
          <cell r="D2837">
            <v>31.87</v>
          </cell>
        </row>
        <row r="2838">
          <cell r="A2838">
            <v>89771</v>
          </cell>
          <cell r="B2838" t="str">
            <v>TUBO, CPVC, SOLDÁVEL, DN 42MM, INSTALADO EM PRUMADA DE ÁGUA  FORNECIMENTO E INSTALAÇÃO. AF_12/2014</v>
          </cell>
          <cell r="C2838" t="str">
            <v>M</v>
          </cell>
          <cell r="D2838">
            <v>43.53</v>
          </cell>
        </row>
        <row r="2839">
          <cell r="A2839">
            <v>89773</v>
          </cell>
          <cell r="B2839" t="str">
            <v>TUBO, CPVC, SOLDÁVEL, DN 73MM, INSTALADO EM PRUMADA DE ÁGUA  FORNECIMENTO E INSTALAÇÃO. AF_12/2014</v>
          </cell>
          <cell r="C2839" t="str">
            <v>M</v>
          </cell>
          <cell r="D2839">
            <v>101.22</v>
          </cell>
        </row>
        <row r="2840">
          <cell r="A2840">
            <v>89775</v>
          </cell>
          <cell r="B2840" t="str">
            <v>TUBO, CPVC, SOLDÁVEL, DN 89MM, INSTALADO EM PRUMADA DE ÁGUA  FORNECIMENTO E INSTALAÇÃO. AF_12/2014</v>
          </cell>
          <cell r="C2840" t="str">
            <v>M</v>
          </cell>
          <cell r="D2840">
            <v>159.76</v>
          </cell>
        </row>
        <row r="2841">
          <cell r="A2841">
            <v>89798</v>
          </cell>
          <cell r="B2841" t="str">
            <v>TUBO PVC, SERIE NORMAL, ESGOTO PREDIAL, DN 50 MM, FORNECIDO E INSTALADO EM PRUMADA DE ESGOTO SANITÁRIO OU VENTILAÇÃO. AF_12/2014_P</v>
          </cell>
          <cell r="C2841" t="str">
            <v>M</v>
          </cell>
          <cell r="D2841">
            <v>10.84</v>
          </cell>
        </row>
        <row r="2842">
          <cell r="A2842">
            <v>89799</v>
          </cell>
          <cell r="B2842" t="str">
            <v>TUBO PVC, SERIE NORMAL, ESGOTO PREDIAL, DN 75 MM, FORNECIDO E INSTALADO EM PRUMADA DE ESGOTO SANITÁRIO OU VENTILAÇÃO. AF_12/2014_P</v>
          </cell>
          <cell r="C2842" t="str">
            <v>M</v>
          </cell>
          <cell r="D2842">
            <v>16.760000000000002</v>
          </cell>
        </row>
        <row r="2843">
          <cell r="A2843">
            <v>89800</v>
          </cell>
          <cell r="B2843" t="str">
            <v>TUBO PVC, SERIE NORMAL, ESGOTO PREDIAL, DN 100 MM, FORNECIDO E INSTALADO EM PRUMADA DE ESGOTO SANITÁRIO OU VENTILAÇÃO. AF_12/2014_P</v>
          </cell>
          <cell r="C2843" t="str">
            <v>M</v>
          </cell>
          <cell r="D2843">
            <v>20.76</v>
          </cell>
        </row>
        <row r="2844">
          <cell r="A2844">
            <v>89848</v>
          </cell>
          <cell r="B2844" t="str">
            <v>TUBO PVC, SERIE NORMAL, ESGOTO PREDIAL, DN 100 MM, FORNECIDO E INSTALADO EM SUBCOLETOR AÉREO DE ESGOTO SANITÁRIO. AF_12/2014_P</v>
          </cell>
          <cell r="C2844" t="str">
            <v>M</v>
          </cell>
          <cell r="D2844">
            <v>25.43</v>
          </cell>
        </row>
        <row r="2845">
          <cell r="A2845">
            <v>89849</v>
          </cell>
          <cell r="B2845" t="str">
            <v>TUBO PVC, SERIE NORMAL, ESGOTO PREDIAL, DN 150 MM, FORNECIDO E INSTALADO EM SUBCOLETOR AÉREO DE ESGOTO SANITÁRIO. AF_12/2014_P</v>
          </cell>
          <cell r="C2845" t="str">
            <v>M</v>
          </cell>
          <cell r="D2845">
            <v>47.71</v>
          </cell>
        </row>
        <row r="2846">
          <cell r="A2846">
            <v>89865</v>
          </cell>
          <cell r="B2846" t="str">
            <v>TUBO, PVC, SOLDÁVEL, DN 25MM, INSTALADO EM DRENO DE AR-CONDICIONADO - FORNECIMENTO E INSTALAÇÃO. AF_12/2014_P</v>
          </cell>
          <cell r="C2846" t="str">
            <v>M</v>
          </cell>
          <cell r="D2846">
            <v>10.81</v>
          </cell>
        </row>
        <row r="2847">
          <cell r="A2847">
            <v>91784</v>
          </cell>
          <cell r="B2847" t="str">
            <v>(COMPOSIÇÃO REPRESENTATIVA) DO SERVIÇO DE INSTALAÇÃO DE TUBOS DE PVC, SOLDÁVEL, ÁGUA FRIA, DN 20 MM (INSTALADO EM RAMAL, SUB-RAMAL OU RAMAL DE DISTRIBUIÇÃO), INCLUSIVE CONEXÕES, CORTES E FIXAÇÕES, PARA PRÉDIOS. AF_10/2015_P</v>
          </cell>
          <cell r="C2847" t="str">
            <v>M</v>
          </cell>
          <cell r="D2847">
            <v>35.85</v>
          </cell>
        </row>
        <row r="2848">
          <cell r="A2848">
            <v>91785</v>
          </cell>
          <cell r="B2848" t="str">
            <v>(COMPOSIÇÃO REPRESENTATIVA) DO SERVIÇO DE INSTALAÇÃO DE TUBOS DE PVC, SOLDÁVEL, ÁGUA FRIA, DN 25 MM (INSTALADO EM RAMAL, SUB-RAMAL, RAMAL DE DISTRIBUIÇÃO OU PRUMADA), INCLUSIVE CONEXÕES, CORTES E FIXAÇÕES, PARA PRÉDIOS. AF_10/2015_P</v>
          </cell>
          <cell r="C2848" t="str">
            <v>M</v>
          </cell>
          <cell r="D2848">
            <v>35.770000000000003</v>
          </cell>
        </row>
        <row r="2849">
          <cell r="A2849">
            <v>91786</v>
          </cell>
          <cell r="B2849" t="str">
            <v>(COMPOSIÇÃO REPRESENTATIVA) DO SERVIÇO DE INSTALAÇÃO TUBOS DE PVC, SOLDÁVEL, ÁGUA FRIA, DN 32 MM (INSTALADO EM RAMAL, SUB-RAMAL, RAMAL DE DISTRIBUIÇÃO OU PRUMADA), INCLUSIVE CONEXÕES, CORTES E FIXAÇÕES, PARA PRÉDIOS. AF_10/2015_P</v>
          </cell>
          <cell r="C2849" t="str">
            <v>M</v>
          </cell>
          <cell r="D2849">
            <v>22.18</v>
          </cell>
        </row>
        <row r="2850">
          <cell r="A2850">
            <v>91787</v>
          </cell>
          <cell r="B2850" t="str">
            <v>(COMPOSIÇÃO REPRESENTATIVA) DO SERVIÇO DE INSTALAÇÃO DE TUBOS DE PVC, SOLDÁVEL, ÁGUA FRIA, DN 40 MM (INSTALADO EM PRUMADA), INCLUSIVE CONEXÕES, CORTES E FIXAÇÕES, PARA PRÉDIOS. AF_10/2015_P</v>
          </cell>
          <cell r="C2850" t="str">
            <v>M</v>
          </cell>
          <cell r="D2850">
            <v>23.65</v>
          </cell>
        </row>
        <row r="2851">
          <cell r="A2851">
            <v>91788</v>
          </cell>
          <cell r="B2851" t="str">
            <v>(COMPOSIÇÃO REPRESENTATIVA) DO SERVIÇO DE INSTALAÇÃO DE TUBOS DE PVC, SOLDÁVEL, ÁGUA FRIA, DN 50 MM (INSTALADO EM PRUMADA), INCLUSIVE CONEXÕES, CORTES E FIXAÇÕES, PARA PRÉDIOS. AF_10/2015_P</v>
          </cell>
          <cell r="C2851" t="str">
            <v>M</v>
          </cell>
          <cell r="D2851">
            <v>31.91</v>
          </cell>
        </row>
        <row r="2852">
          <cell r="A2852">
            <v>91789</v>
          </cell>
          <cell r="B2852" t="str">
            <v>(COMPOSIÇÃO REPRESENTATIVA) DO SERVIÇO DE INSTALAÇÃO DE TUBOS DE PVC, SÉRIE R, ÁGUA PLUVIAL, DN 75 MM (INSTALADO EM RAMAL DE ENCAMINHAMENTO, OU CONDUTORES VERTICAIS), INCLUSIVE CONEXÕES, CORTE E FIXAÇÕES, PARA PRÉDIOS. AF_10/2015_P</v>
          </cell>
          <cell r="C2852" t="str">
            <v>M</v>
          </cell>
          <cell r="D2852">
            <v>31.72</v>
          </cell>
        </row>
        <row r="2853">
          <cell r="A2853">
            <v>91790</v>
          </cell>
          <cell r="B2853" t="str">
            <v>(COMPOSIÇÃO REPRESENTATIVA) DO SERVIÇO DE INSTALAÇÃO DE TUBOS DE PVC, SÉRIE R, ÁGUA PLUVIAL, DN 100 MM (INSTALADO EM RAMAL DE ENCAMINHAMENTO, OU CONDUTORES VERTICAIS), INCLUSIVE CONEXÕES, CORTES E FIXAÇÕES, PARA PRÉDIOS. AF_10/2015_P</v>
          </cell>
          <cell r="C2853" t="str">
            <v>M</v>
          </cell>
          <cell r="D2853">
            <v>49.07</v>
          </cell>
        </row>
        <row r="2854">
          <cell r="A2854">
            <v>91791</v>
          </cell>
          <cell r="B2854" t="str">
            <v>(COMPOSIÇÃO REPRESENTATIVA) DO SERVIÇO DE INSTALAÇÃO DE TUBOS DE PVC, SÉRIE R, ÁGUA PLUVIAL, DN 150 MM (INSTALADO EM CONDUTORES VERTICAIS), INCLUSIVE CONEXÕES, CORTES E FIXAÇÕES, PARA PRÉDIOS. AF_10/2015_P</v>
          </cell>
          <cell r="C2854" t="str">
            <v>M</v>
          </cell>
          <cell r="D2854">
            <v>64.78</v>
          </cell>
        </row>
        <row r="2855">
          <cell r="A2855">
            <v>91792</v>
          </cell>
          <cell r="B2855" t="str">
            <v>(COMPOSIÇÃO REPRESENTATIVA) DO SERVIÇO DE INSTALAÇÃO DE TUBO DE PVC, SÉRIE NORMAL, ESGOTO PREDIAL, DN 40 MM (INSTALADO EM RAMAL DE DESCARGA OU RAMAL DE ESGOTO SANITÁRIO), INCLUSIVE CONEXÕES, CORTES E FIXAÇÕES, PARA PRÉDIOS. AF_10/2015_P</v>
          </cell>
          <cell r="C2855" t="str">
            <v>M</v>
          </cell>
          <cell r="D2855">
            <v>48.17</v>
          </cell>
        </row>
        <row r="2856">
          <cell r="A2856">
            <v>91793</v>
          </cell>
          <cell r="B2856" t="str">
            <v>(COMPOSIÇÃO REPRESENTATIVA) DO SERVIÇO DE INSTALAÇÃO DE TUBO DE PVC, SÉRIE NORMAL, ESGOTO PREDIAL, DN 50 MM (INSTALADO EM RAMAL DE DESCARGA OU RAMAL DE ESGOTO SANITÁRIO), INCLUSIVE CONEXÕES, CORTES E FIXAÇÕES PARA, PRÉDIOS. AF_10/2015_P</v>
          </cell>
          <cell r="C2856" t="str">
            <v>M</v>
          </cell>
          <cell r="D2856">
            <v>69.75</v>
          </cell>
        </row>
        <row r="2857">
          <cell r="A2857">
            <v>91794</v>
          </cell>
          <cell r="B2857" t="str">
            <v>(COMPOSIÇÃO REPRESENTATIVA) DO SERVIÇO DE INST. TUBO PVC, SÉRIE N, ESGOTO PREDIAL, DN 75 MM, (INST. EM RAMAL DE DESCARGA, RAMAL DE ESG. SANITÁRIO, PRUMADA DE ESG. SANITÁRIO OU VENTILAÇÃO), INCL. CONEXÕES, CORTES E FIXAÇÕES, P/ PRÉDIOS. AF_10/2015_P</v>
          </cell>
          <cell r="C2857" t="str">
            <v>M</v>
          </cell>
          <cell r="D2857">
            <v>32.74</v>
          </cell>
        </row>
        <row r="2858">
          <cell r="A2858">
            <v>91795</v>
          </cell>
          <cell r="B2858" t="str">
            <v>(COMPOSIÇÃO REPRESENTATIVA) DO SERVIÇO DE INST. TUBO PVC, SÉRIE N, ESGOTO PREDIAL, 100 MM (INST. RAMAL DESCARGA, RAMAL DE ESG. SANIT., PRUMADA ESG. SANIT., VENTILAÇÃO OU SUB-COLETOR AÉREO), INCL. CONEXÕES E CORTES, FIXAÇÕES, P/ PRÉDIOS. AF_10/2015_P</v>
          </cell>
          <cell r="C2858" t="str">
            <v>M</v>
          </cell>
          <cell r="D2858">
            <v>55.11</v>
          </cell>
        </row>
        <row r="2859">
          <cell r="A2859">
            <v>91796</v>
          </cell>
          <cell r="B2859" t="str">
            <v>(COMPOSIÇÃO REPRESENTATIVA) DO SERVIÇO DE INSTALAÇÃO DE TUBO DE PVC, SÉRIE NORMAL, ESGOTO PREDIAL, DN 150 MM (INSTALADO EM SUB-COLETOR AÉREO), INCLUSIVE CONEXÕES, CORTES E FIXAÇÕES, PARA PRÉDIOS. AF_10/2015_P</v>
          </cell>
          <cell r="C2859" t="str">
            <v>M</v>
          </cell>
          <cell r="D2859">
            <v>58.73</v>
          </cell>
        </row>
        <row r="2860">
          <cell r="A2860">
            <v>92275</v>
          </cell>
          <cell r="B2860" t="str">
            <v>TUBO EM COBRE RÍGIDO, DN 22 CLASSE E, SEM ISOLAMENTO, INSTALADO EM PRUMADA - FORNECIMENTO E INSTALAÇÃO. AF_12/2015</v>
          </cell>
          <cell r="C2860" t="str">
            <v>M</v>
          </cell>
          <cell r="D2860">
            <v>25.28</v>
          </cell>
        </row>
        <row r="2861">
          <cell r="A2861">
            <v>92276</v>
          </cell>
          <cell r="B2861" t="str">
            <v>TUBO EM COBRE RÍGIDO, DN 28 CLASSE E, SEM ISOLAMENTO, INSTALADO EM PRUMADA - FORNECIMENTO E INSTALAÇÃO. AF_12/2015</v>
          </cell>
          <cell r="C2861" t="str">
            <v>M</v>
          </cell>
          <cell r="D2861">
            <v>31.94</v>
          </cell>
        </row>
        <row r="2862">
          <cell r="A2862">
            <v>92277</v>
          </cell>
          <cell r="B2862" t="str">
            <v>TUBO EM COBRE RÍGIDO, DN 35 CLASSE E, SEM ISOLAMENTO, INSTALADO EM PRUMADA - FORNECIMENTO E INSTALAÇÃO. AF_12/2015</v>
          </cell>
          <cell r="C2862" t="str">
            <v>M</v>
          </cell>
          <cell r="D2862">
            <v>45.77</v>
          </cell>
        </row>
        <row r="2863">
          <cell r="A2863">
            <v>92278</v>
          </cell>
          <cell r="B2863" t="str">
            <v>TUBO EM COBRE RÍGIDO, DN 42 CLASSE E, SEM ISOLAMENTO, INSTALADO EM PRUMADA - FORNECIMENTO E INSTALAÇÃO. AF_12/2015</v>
          </cell>
          <cell r="C2863" t="str">
            <v>M</v>
          </cell>
          <cell r="D2863">
            <v>61.28</v>
          </cell>
        </row>
        <row r="2864">
          <cell r="A2864">
            <v>92279</v>
          </cell>
          <cell r="B2864" t="str">
            <v>TUBO EM COBRE RÍGIDO, DN 54 CLASSE E, SEM ISOLAMENTO, INSTALADO EM PRUMADA - FORNECIMENTO E INSTALAÇÃO. AF_12/2015</v>
          </cell>
          <cell r="C2864" t="str">
            <v>M</v>
          </cell>
          <cell r="D2864">
            <v>88.22</v>
          </cell>
        </row>
        <row r="2865">
          <cell r="A2865">
            <v>92280</v>
          </cell>
          <cell r="B2865" t="str">
            <v>TUBO EM COBRE RÍGIDO, DN 66 CLASSE E, SEM ISOLAMENTO, INSTALADO EM PRUMADA - FORNECIMENTO E INSTALAÇÃO. AF_12/2015</v>
          </cell>
          <cell r="C2865" t="str">
            <v>M</v>
          </cell>
          <cell r="D2865">
            <v>123.43</v>
          </cell>
        </row>
        <row r="2866">
          <cell r="A2866">
            <v>92305</v>
          </cell>
          <cell r="B2866" t="str">
            <v>TUBO EM COBRE RÍGIDO, DN 15 CLASSE E, SEM ISOLAMENTO, INSTALADO EM RAMAL DE DISTRIBUIÇÃO - FORNECIMENTO E INSTALAÇÃO. AF_12/2015</v>
          </cell>
          <cell r="C2866" t="str">
            <v>M</v>
          </cell>
          <cell r="D2866">
            <v>18.62</v>
          </cell>
        </row>
        <row r="2867">
          <cell r="A2867">
            <v>92306</v>
          </cell>
          <cell r="B2867" t="str">
            <v>TUBO EM COBRE RÍGIDO, DN 22 CLASSE E, SEM ISOLAMENTO, INSTALADO EM RAMAL DE DISTRIBUIÇÃO - FORNECIMENTO E INSTALAÇÃO. AF_12/2015</v>
          </cell>
          <cell r="C2867" t="str">
            <v>M</v>
          </cell>
          <cell r="D2867">
            <v>29.18</v>
          </cell>
        </row>
        <row r="2868">
          <cell r="A2868">
            <v>92307</v>
          </cell>
          <cell r="B2868" t="str">
            <v>TUBO EM COBRE RÍGIDO, DN 28 CLASSE E, SEM ISOLAMENTO, INSTALADO EM RAMAL DE DISTRIBUIÇÃO - FORNECIMENTO E INSTALAÇÃO. AF_12/2015</v>
          </cell>
          <cell r="C2868" t="str">
            <v>M</v>
          </cell>
          <cell r="D2868">
            <v>36.130000000000003</v>
          </cell>
        </row>
        <row r="2869">
          <cell r="A2869">
            <v>92320</v>
          </cell>
          <cell r="B2869" t="str">
            <v>TUBO EM COBRE RÍGIDO, DN 15 CLASSE E, SEM ISOLAMENTO, INSTALADO EM RAMAL E SUB-RAMAL - FORNECIMENTO E INSTALAÇÃO. AF_12/2015</v>
          </cell>
          <cell r="C2869" t="str">
            <v>M</v>
          </cell>
          <cell r="D2869">
            <v>27.19</v>
          </cell>
        </row>
        <row r="2870">
          <cell r="A2870">
            <v>92321</v>
          </cell>
          <cell r="B2870" t="str">
            <v>TUBO EM COBRE RÍGIDO, DN 22 CLASSE E, SEM ISOLAMENTO, INSTALADO EM RAMAL E SUB-RAMAL - FORNECIMENTO E INSTALAÇÃO. AF_12/2015</v>
          </cell>
          <cell r="C2870" t="str">
            <v>M</v>
          </cell>
          <cell r="D2870">
            <v>43.9</v>
          </cell>
        </row>
        <row r="2871">
          <cell r="A2871">
            <v>92322</v>
          </cell>
          <cell r="B2871" t="str">
            <v>TUBO EM COBRE RÍGIDO, DN 28 CLASSE E, SEM ISOLAMENTO, INSTALADO EM RAMAL E SUB-RAMAL - FORNECIMENTO E INSTALAÇÃO. AF_12/2015</v>
          </cell>
          <cell r="C2871" t="str">
            <v>M</v>
          </cell>
          <cell r="D2871">
            <v>56.19</v>
          </cell>
        </row>
        <row r="2872">
          <cell r="A2872">
            <v>92335</v>
          </cell>
          <cell r="B2872" t="str">
            <v>TUBO DE AÇO GALVANIZADO COM COSTURA, CLASSE MÉDIA, CONEXÃO RANHURADA, DN 50 (2"), INSTALADO EM PRUMADAS - FORNECIMENTO E INSTALAÇÃO. AF_12/2015</v>
          </cell>
          <cell r="C2872" t="str">
            <v>M</v>
          </cell>
          <cell r="D2872">
            <v>52.01</v>
          </cell>
        </row>
        <row r="2873">
          <cell r="A2873">
            <v>92336</v>
          </cell>
          <cell r="B2873" t="str">
            <v>TUBO DE AÇO GALVANIZADO COM COSTURA, CLASSE MÉDIA, CONEXÃO RANHURADA, DN 65 (2 1/2"), INSTALADO EM PRUMADAS - FORNECIMENTO E INSTALAÇÃO. AF_12/2015</v>
          </cell>
          <cell r="C2873" t="str">
            <v>M</v>
          </cell>
          <cell r="D2873">
            <v>67.010000000000005</v>
          </cell>
        </row>
        <row r="2874">
          <cell r="A2874">
            <v>92337</v>
          </cell>
          <cell r="B2874" t="str">
            <v>TUBO DE AÇO GALVANIZADO COM COSTURA, CLASSE MÉDIA, CONEXÃO RANHURADA, DN 80 (3"), INSTALADO EM PRUMADAS - FORNECIMENTO E INSTALAÇÃO. AF_12/2015</v>
          </cell>
          <cell r="C2874" t="str">
            <v>M</v>
          </cell>
          <cell r="D2874">
            <v>75.92</v>
          </cell>
        </row>
        <row r="2875">
          <cell r="A2875">
            <v>92338</v>
          </cell>
          <cell r="B2875" t="str">
            <v>TUBO DE AÇO PRETO SEM COSTURA, CONEXÃO SOLDADA, DN 50 (2"), INSTALADO EM PRUMADAS - FORNECIMENTO E INSTALAÇÃO. AF_12/2015</v>
          </cell>
          <cell r="C2875" t="str">
            <v>M</v>
          </cell>
          <cell r="D2875">
            <v>71.03</v>
          </cell>
        </row>
        <row r="2876">
          <cell r="A2876">
            <v>92339</v>
          </cell>
          <cell r="B2876" t="str">
            <v>TUBO DE AÇO PRETO SEM COSTURA, CONEXÃO SOLDADA, DN 65 (2 1/2"), INSTALADO EM PRUMADAS - FORNECIMENTO E INSTALAÇÃO. AF_12/2015</v>
          </cell>
          <cell r="C2876" t="str">
            <v>M</v>
          </cell>
          <cell r="D2876">
            <v>102.16</v>
          </cell>
        </row>
        <row r="2877">
          <cell r="A2877">
            <v>92340</v>
          </cell>
          <cell r="B2877" t="str">
            <v>TUBO DE AÇO PRETO SEM COSTURA, CONEXÃO SOLDADA, DN 80 (3"), INSTALADO EM PRUMADAS - FORNECIMENTO E INSTALAÇÃO. AF_12/2015</v>
          </cell>
          <cell r="C2877" t="str">
            <v>M</v>
          </cell>
          <cell r="D2877">
            <v>100.18</v>
          </cell>
        </row>
        <row r="2878">
          <cell r="A2878">
            <v>92341</v>
          </cell>
          <cell r="B2878" t="str">
            <v>TUBO DE AÇO GALVANIZADO COM COSTURA, CLASSE MÉDIA, DN 50 (2"), CONEXÃO ROSQUEADA, INSTALADO EM PRUMADAS - FORNECIMENTO E INSTALAÇÃO. AF_12/2015</v>
          </cell>
          <cell r="C2878" t="str">
            <v>M</v>
          </cell>
          <cell r="D2878">
            <v>60.57</v>
          </cell>
        </row>
        <row r="2879">
          <cell r="A2879">
            <v>92342</v>
          </cell>
          <cell r="B2879" t="str">
            <v>TUBO DE AÇO GALVANIZADO COM COSTURA, CLASSE MÉDIA, DN 65 (2 1/2"), CONEXÃO ROSQUEADA, INSTALADO EM PRUMADAS - FORNECIMENTO E INSTALAÇÃO. AF_12/2015</v>
          </cell>
          <cell r="C2879" t="str">
            <v>M</v>
          </cell>
          <cell r="D2879">
            <v>75.62</v>
          </cell>
        </row>
        <row r="2880">
          <cell r="A2880">
            <v>92343</v>
          </cell>
          <cell r="B2880" t="str">
            <v>TUBO DE AÇO GALVANIZADO COM COSTURA, CLASSE MÉDIA, DN 80 (3"), CONEXÃO ROSQUEADA, INSTALADO EM PRUMADAS - FORNECIMENTO E INSTALAÇÃO. AF_12/2015</v>
          </cell>
          <cell r="C2880" t="str">
            <v>M</v>
          </cell>
          <cell r="D2880">
            <v>84.6</v>
          </cell>
        </row>
        <row r="2881">
          <cell r="A2881">
            <v>92361</v>
          </cell>
          <cell r="B2881" t="str">
            <v>TUBO DE AÇO PRETO SEM COSTURA, CONEXÃO SOLDADA, DN 50 (2"), INSTALADO EM REDE DE ALIMENTAÇÃO PARA HIDRANTE - FORNECIMENTO E INSTALAÇÃO. AF_12/2015</v>
          </cell>
          <cell r="C2881" t="str">
            <v>M</v>
          </cell>
          <cell r="D2881">
            <v>52.45</v>
          </cell>
        </row>
        <row r="2882">
          <cell r="A2882">
            <v>92362</v>
          </cell>
          <cell r="B2882" t="str">
            <v>TUBO DE AÇO PRETO SEM COSTURA, CONEXÃO SOLDADA, DN 65 (2 1/2"), INSTALADO EM REDE DE ALIMENTAÇÃO PARA HIDRANTE - FORNECIMENTO E INSTALAÇÃO. AF_12/2015</v>
          </cell>
          <cell r="C2882" t="str">
            <v>M</v>
          </cell>
          <cell r="D2882">
            <v>82.85</v>
          </cell>
        </row>
        <row r="2883">
          <cell r="A2883">
            <v>92363</v>
          </cell>
          <cell r="B2883" t="str">
            <v>TUBO DE AÇO PRETO SEM COSTURA, CONEXÃO SOLDADA, DN 80 (3"), INSTALADO EM REDE DE ALIMENTAÇÃO PARA HIDRANTE - FORNECIMENTO E INSTALAÇÃO. AF_12/2015</v>
          </cell>
          <cell r="C2883" t="str">
            <v>M</v>
          </cell>
          <cell r="D2883">
            <v>80.2</v>
          </cell>
        </row>
        <row r="2884">
          <cell r="A2884">
            <v>92364</v>
          </cell>
          <cell r="B2884" t="str">
            <v>TUBO DE AÇO GALVANIZADO COM COSTURA, CLASSE MÉDIA, DN 32 (1 1/4"), CONEXÃO ROSQUEADA, INSTALADO EM REDE DE ALIMENTAÇÃO PARA HIDRANTE - FORNECIMENTO E INSTALAÇÃO. AF_12/2015</v>
          </cell>
          <cell r="C2884" t="str">
            <v>M</v>
          </cell>
          <cell r="D2884">
            <v>33.96</v>
          </cell>
        </row>
        <row r="2885">
          <cell r="A2885">
            <v>92365</v>
          </cell>
          <cell r="B2885" t="str">
            <v>TUBO DE AÇO GALVANIZADO COM COSTURA, CLASSE MÉDIA, DN 40 (1 1/2"), CONEXÃO ROSQUEADA, INSTALADO EM REDE DE ALIMENTAÇÃO PARA HIDRANTE - FORNECIMENTO E INSTALAÇÃO. AF_12/2015</v>
          </cell>
          <cell r="C2885" t="str">
            <v>M</v>
          </cell>
          <cell r="D2885">
            <v>37.4</v>
          </cell>
        </row>
        <row r="2886">
          <cell r="A2886">
            <v>92366</v>
          </cell>
          <cell r="B2886" t="str">
            <v>TUBO DE AÇO GALVANIZADO COM COSTURA, CLASSE MÉDIA, DN 50 (2"), CONEXÃO ROSQUEADA, INSTALADO EM REDE DE ALIMENTAÇÃO PARA HIDRANTE - FORNECIMENTO E INSTALAÇÃO. AF_12/2015</v>
          </cell>
          <cell r="C2886" t="str">
            <v>M</v>
          </cell>
          <cell r="D2886">
            <v>50</v>
          </cell>
        </row>
        <row r="2887">
          <cell r="A2887">
            <v>92367</v>
          </cell>
          <cell r="B2887" t="str">
            <v>TUBO DE AÇO GALVANIZADO COM COSTURA, CLASSE MÉDIA, DN 65 (2 1/2"), CONEXÃO ROSQUEADA, INSTALADO EM REDE DE ALIMENTAÇÃO PARA HIDRANTE - FORNECIMENTO E INSTALAÇÃO. AF_12/2015</v>
          </cell>
          <cell r="C2887" t="str">
            <v>M</v>
          </cell>
          <cell r="D2887">
            <v>64.56</v>
          </cell>
        </row>
        <row r="2888">
          <cell r="A2888">
            <v>92368</v>
          </cell>
          <cell r="B2888" t="str">
            <v>TUBO DE AÇO GALVANIZADO COM COSTURA, CLASSE MÉDIA, DN 80 (3"), CONEXÃO ROSQUEADA, INSTALADO EM REDE DE ALIMENTAÇÃO PARA HIDRANTE - FORNECIMENTO E INSTALAÇÃO. AF_12/2015</v>
          </cell>
          <cell r="C2888" t="str">
            <v>M</v>
          </cell>
          <cell r="D2888">
            <v>73.099999999999994</v>
          </cell>
        </row>
        <row r="2889">
          <cell r="A2889">
            <v>92649</v>
          </cell>
          <cell r="B2889" t="str">
            <v>TUBO DE AÇO PRETO SEM COSTURA, CONEXÃO SOLDADA, DN 50 (2"), INSTALADO EM REDE DE ALIMENTAÇÃO PARA SPRINKLER - FORNECIMENTO E INSTALAÇÃO. AF_12/2015</v>
          </cell>
          <cell r="C2889" t="str">
            <v>M</v>
          </cell>
          <cell r="D2889">
            <v>55.8</v>
          </cell>
        </row>
        <row r="2890">
          <cell r="A2890">
            <v>92650</v>
          </cell>
          <cell r="B2890" t="str">
            <v>TUBO DE AÇO PRETO SEM COSTURA, CONEXÃO SOLDADA, DN 65 (2 1/2"), INSTALADO EM REDE DE ALIMENTAÇÃO PARA SPRINKLER - FORNECIMENTO E INSTALAÇÃO. AF_12/2015</v>
          </cell>
          <cell r="C2890" t="str">
            <v>M</v>
          </cell>
          <cell r="D2890">
            <v>86.19</v>
          </cell>
        </row>
        <row r="2891">
          <cell r="A2891">
            <v>92651</v>
          </cell>
          <cell r="B2891" t="str">
            <v>TUBO DE AÇO PRETO SEM COSTURA, CONEXÃO SOLDADA, DN 80 (3"), INSTALADO EM REDE DE ALIMENTAÇÃO PARA SPRINKLER - FORNECIMENTO E INSTALAÇÃO. AF_12/2015</v>
          </cell>
          <cell r="C2891" t="str">
            <v>M</v>
          </cell>
          <cell r="D2891">
            <v>83.54</v>
          </cell>
        </row>
        <row r="2892">
          <cell r="A2892">
            <v>92652</v>
          </cell>
          <cell r="B2892" t="str">
            <v>TUBO DE AÇO GALVANIZADO COM COSTURA, CLASSE MÉDIA, CONEXÃO ROSQUEADA, DN 32 (1 1/4"), INSTALADO EM REDE DE ALIMENTAÇÃO PARA SPRINKLER - FORNECIMENTO E INSTALAÇÃO. AF_12/2015</v>
          </cell>
          <cell r="C2892" t="str">
            <v>M</v>
          </cell>
          <cell r="D2892">
            <v>37.869999999999997</v>
          </cell>
        </row>
        <row r="2893">
          <cell r="A2893">
            <v>92653</v>
          </cell>
          <cell r="B2893" t="str">
            <v>TUBO DE AÇO GALVANIZADO COM COSTURA, CLASSE MÉDIA, CONEXÃO ROSQUEADA, DN 40 (1 1/2"), INSTALADO EM REDE DE ALIMENTAÇÃO PARA SPRINKLER - FORNECIMENTO E INSTALAÇÃO. AF_12/2015</v>
          </cell>
          <cell r="C2893" t="str">
            <v>M</v>
          </cell>
          <cell r="D2893">
            <v>41.34</v>
          </cell>
        </row>
        <row r="2894">
          <cell r="A2894">
            <v>92654</v>
          </cell>
          <cell r="B2894" t="str">
            <v>TUBO DE AÇO GALVANIZADO COM COSTURA, CLASSE MÉDIA, CONEXÃO ROSQUEADA, DN 50 (2"), INSTALADO EM REDE DE ALIMENTAÇÃO PARA SPRINKLER - FORNECIMENTO E INSTALAÇÃO. AF_12/2015</v>
          </cell>
          <cell r="C2894" t="str">
            <v>M</v>
          </cell>
          <cell r="D2894">
            <v>53.94</v>
          </cell>
        </row>
        <row r="2895">
          <cell r="A2895">
            <v>92655</v>
          </cell>
          <cell r="B2895" t="str">
            <v>TUBO DE AÇO GALVANIZADO COM COSTURA, CLASSE MÉDIA, CONEXÃO ROSQUEADA, DN 65 (2 1/2"), INSTALADO EM REDE DE ALIMENTAÇÃO PARA SPRINKLER - FORNECIMENTO E INSTALAÇÃO. AF_12/2015</v>
          </cell>
          <cell r="C2895" t="str">
            <v>M</v>
          </cell>
          <cell r="D2895">
            <v>68.58</v>
          </cell>
        </row>
        <row r="2896">
          <cell r="A2896">
            <v>92656</v>
          </cell>
          <cell r="B2896" t="str">
            <v>TUBO DE AÇO GALVANIZADO COM COSTURA, CLASSE MÉDIA, CONEXÃO ROSQUEADA, DN 80 (3"), INSTALADO EM REDE DE ALIMENTAÇÃO PARA SPRINKLER - FORNECIMENTO E INSTALAÇÃO. AF_12/2015</v>
          </cell>
          <cell r="C2896" t="str">
            <v>M</v>
          </cell>
          <cell r="D2896">
            <v>77.12</v>
          </cell>
        </row>
        <row r="2897">
          <cell r="A2897">
            <v>92687</v>
          </cell>
          <cell r="B2897" t="str">
            <v>TUBO DE AÇO GALVANIZADO COM COSTURA, CLASSE MÉDIA, CONEXÃO ROSQUEADA, DN 15 (1/2"), INSTALADO EM RAMAIS E SUB-RAMAIS DE GÁS - FORNECIMENTO E INSTALAÇÃO. AF_12/2015</v>
          </cell>
          <cell r="C2897" t="str">
            <v>M</v>
          </cell>
          <cell r="D2897">
            <v>16.989999999999998</v>
          </cell>
        </row>
        <row r="2898">
          <cell r="A2898">
            <v>92688</v>
          </cell>
          <cell r="B2898" t="str">
            <v>TUBO DE AÇO GALVANIZADO COM COSTURA, CLASSE MÉDIA, CONEXÃO ROSQUEADA, DN 20 (3/4"), INSTALADO EM RAMAIS E SUB-RAMAIS DE GÁS - FORNECIMENTO E INSTALAÇÃO. AF_12/2015</v>
          </cell>
          <cell r="C2898" t="str">
            <v>M</v>
          </cell>
          <cell r="D2898">
            <v>25.63</v>
          </cell>
        </row>
        <row r="2899">
          <cell r="A2899">
            <v>92689</v>
          </cell>
          <cell r="B2899" t="str">
            <v>TUBO DE AÇO PRETO SEM COSTURA, CLASSE MÉDIA, CONEXÃO SOLDADA, DN 15 (1/2"), INSTALADO EM RAMAIS E SUB-RAMAIS DE GÁS - FORNECIMENTO E INSTALAÇÃO. AF_12/2015</v>
          </cell>
          <cell r="C2899" t="str">
            <v>M</v>
          </cell>
          <cell r="D2899">
            <v>24.25</v>
          </cell>
        </row>
        <row r="2900">
          <cell r="A2900">
            <v>92690</v>
          </cell>
          <cell r="B2900" t="str">
            <v>TUBO DE AÇO PRETO SEM COSTURA, CLASSE MÉDIA, CONEXÃO SOLDADA, DN 20 (3/4"), INSTALADO EM RAMAIS E SUB-RAMAIS DE GÁS - FORNECIMENTO E INSTALAÇÃO. AF_12/2015</v>
          </cell>
          <cell r="C2900" t="str">
            <v>M</v>
          </cell>
          <cell r="D2900">
            <v>35.79</v>
          </cell>
        </row>
        <row r="2901">
          <cell r="A2901">
            <v>94462</v>
          </cell>
          <cell r="B2901" t="str">
            <v>TUBO DE AÇO GALVANIZADO COM COSTURA, CLASSE MÉDIA, DN 50 (2), CONEXÃO ROSQUEADA, INSTALADO EM RESERVAÇÃO DE ÁGUA DE EDIFICAÇÃO QUE POSSUA RESERVATÓRIO DE FIBRA/FIBROCIMENTO  FORNECIMENTO E INSTALAÇÃO. AF_06/2016</v>
          </cell>
          <cell r="C2901" t="str">
            <v>M</v>
          </cell>
          <cell r="D2901">
            <v>61.45</v>
          </cell>
        </row>
        <row r="2902">
          <cell r="A2902">
            <v>94463</v>
          </cell>
          <cell r="B2902" t="str">
            <v>TUBO DE AÇO GALVANIZADO COM COSTURA, CLASSE MÉDIA, DN 65 (2 1/2), CONEXÃO ROSQUEADA, INSTALADO EM RESERVAÇÃO DE ÁGUA DE EDIFICAÇÃO QUE POSSUA RESERVATÓRIO DE FIBRA/FIBROCIMENTO  FORNECIMENTO E INSTALAÇÃO. AF_06/2016</v>
          </cell>
          <cell r="C2902" t="str">
            <v>M</v>
          </cell>
          <cell r="D2902">
            <v>73.77</v>
          </cell>
        </row>
        <row r="2903">
          <cell r="A2903">
            <v>94464</v>
          </cell>
          <cell r="B2903" t="str">
            <v>TUBO DE AÇO GALVANIZADO COM COSTURA, CLASSE MÉDIA, DN 80 (3), CONEXÃO ROSQUEADA, INSTALADO EM RESERVAÇÃO DE ÁGUA DE EDIFICAÇÃO QUE POSSUA RESERVATÓRIO DE FIBRA/FIBROCIMENTO  FORNECIMENTO E INSTALAÇÃO. AF_06/2016</v>
          </cell>
          <cell r="C2903" t="str">
            <v>M</v>
          </cell>
          <cell r="D2903">
            <v>91.16</v>
          </cell>
        </row>
        <row r="2904">
          <cell r="A2904">
            <v>94602</v>
          </cell>
          <cell r="B2904" t="str">
            <v>TUBO EM COBRE RÍGIDO, DN 54 MM CLASSE E, SEM ISOLAMENTO, INSTALADO EM RESERVAÇÃO DE ÁGUA DE EDIFICAÇÃO QUE POSSUA RESERVATÓRIO DE FIBRA/FIBROCIMENTO  FORNECIMENTO E INSTALAÇÃO. AF_06/2016</v>
          </cell>
          <cell r="C2904" t="str">
            <v>M</v>
          </cell>
          <cell r="D2904">
            <v>106.16</v>
          </cell>
        </row>
        <row r="2905">
          <cell r="A2905">
            <v>94603</v>
          </cell>
          <cell r="B2905" t="str">
            <v>TUBO EM COBRE RÍGIDO, DN 66 MM CLASSE E, SEM ISOLAMENTO, INSTALADO EM RESERVAÇÃO DE ÁGUA DE EDIFICAÇÃO QUE POSSUA RESERVATÓRIO DE FIBRA/FIBROCIMENTO  FORNECIMENTO E INSTALAÇÃO. AF_06/2016</v>
          </cell>
          <cell r="C2905" t="str">
            <v>M</v>
          </cell>
          <cell r="D2905">
            <v>138.34</v>
          </cell>
        </row>
        <row r="2906">
          <cell r="A2906">
            <v>94604</v>
          </cell>
          <cell r="B2906" t="str">
            <v>TUBO EM COBRE RÍGIDO, DN 79 MM CLASSE E, SEM ISOLAMENTO, INSTALADO EM RESERVAÇÃO DE ÁGUA DE EDIFICAÇÃO QUE POSSUA RESERVATÓRIO DE FIBRA/FIBROCIMENTO  FORNECIMENTO E INSTALAÇÃO. AF_06/2016</v>
          </cell>
          <cell r="C2906" t="str">
            <v>M</v>
          </cell>
          <cell r="D2906">
            <v>185.55</v>
          </cell>
        </row>
        <row r="2907">
          <cell r="A2907">
            <v>94605</v>
          </cell>
          <cell r="B2907" t="str">
            <v>TUBO EM COBRE RÍGIDO, DN 104 MM CLASSE E, SEM ISOLAMENTO, INSTALADO EM RESERVAÇÃO DE ÁGUA DE EDIFICAÇÃO QUE POSSUA RESERVATÓRIO DE FIBRA/FIBROCIMENTO  FORNECIMENTO E INSTALAÇÃO. AF_06/2016</v>
          </cell>
          <cell r="C2907" t="str">
            <v>M</v>
          </cell>
          <cell r="D2907">
            <v>259.43</v>
          </cell>
        </row>
        <row r="2908">
          <cell r="A2908">
            <v>94648</v>
          </cell>
          <cell r="B2908" t="str">
            <v>TUBO, PVC, SOLDÁVEL, DN  25 MM, INSTALADO EM RESERVAÇÃO DE ÁGUA DE EDIFICAÇÃO QUE POSSUA RESERVATÓRIO DE FIBRA/FIBROCIMENTO  FORNECIMENTO E INSTALAÇÃO. AF_06/2016_P</v>
          </cell>
          <cell r="C2908" t="str">
            <v>M</v>
          </cell>
          <cell r="D2908">
            <v>8.4600000000000009</v>
          </cell>
        </row>
        <row r="2909">
          <cell r="A2909">
            <v>94649</v>
          </cell>
          <cell r="B2909" t="str">
            <v>TUBO, PVC, SOLDÁVEL, DN 32 MM, INSTALADO EM RESERVAÇÃO DE ÁGUA DE EDIFICAÇÃO QUE POSSUA RESERVATÓRIO DE FIBRA/FIBROCIMENTO  FORNECIMENTO E INSTALAÇÃO. AF_06/2016_P</v>
          </cell>
          <cell r="C2909" t="str">
            <v>M</v>
          </cell>
          <cell r="D2909">
            <v>12.01</v>
          </cell>
        </row>
        <row r="2910">
          <cell r="A2910">
            <v>94650</v>
          </cell>
          <cell r="B2910" t="str">
            <v>TUBO, PVC, SOLDÁVEL, DN 40 MM, INSTALADO EM RESERVAÇÃO DE ÁGUA DE EDIFICAÇÃO QUE POSSUA RESERVATÓRIO DE FIBRA/FIBROCIMENTO  FORNECIMENTO E INSTALAÇÃO. AF_06/2016_P</v>
          </cell>
          <cell r="C2910" t="str">
            <v>M</v>
          </cell>
          <cell r="D2910">
            <v>17.16</v>
          </cell>
        </row>
        <row r="2911">
          <cell r="A2911">
            <v>94651</v>
          </cell>
          <cell r="B2911" t="str">
            <v>TUBO, PVC, SOLDÁVEL, DN 50 MM, INSTALADO EM RESERVAÇÃO DE ÁGUA DE EDIFICAÇÃO QUE POSSUA RESERVATÓRIO DE FIBRA/FIBROCIMENTO  FORNECIMENTO E INSTALAÇÃO. AF_06/2016_P</v>
          </cell>
          <cell r="C2911" t="str">
            <v>M</v>
          </cell>
          <cell r="D2911">
            <v>19.46</v>
          </cell>
        </row>
        <row r="2912">
          <cell r="A2912">
            <v>94652</v>
          </cell>
          <cell r="B2912" t="str">
            <v>TUBO, PVC, SOLDÁVEL, DN 60 MM, INSTALADO EM RESERVAÇÃO DE ÁGUA DE EDIFICAÇÃO QUE POSSUA RESERVATÓRIO DE FIBRA/FIBROCIMENTO  FORNECIMENTO E INSTALAÇÃO. AF_06/2016_P</v>
          </cell>
          <cell r="C2912" t="str">
            <v>M</v>
          </cell>
          <cell r="D2912">
            <v>30.18</v>
          </cell>
        </row>
        <row r="2913">
          <cell r="A2913">
            <v>94653</v>
          </cell>
          <cell r="B2913" t="str">
            <v>TUBO, PVC, SOLDÁVEL, DN 75 MM, INSTALADO EM RESERVAÇÃO DE ÁGUA DE EDIFICAÇÃO QUE POSSUA RESERVATÓRIO DE FIBRA/FIBROCIMENTO  FORNECIMENTO E INSTALAÇÃO. AF_06/2016_P</v>
          </cell>
          <cell r="C2913" t="str">
            <v>M</v>
          </cell>
          <cell r="D2913">
            <v>37.36</v>
          </cell>
        </row>
        <row r="2914">
          <cell r="A2914">
            <v>94654</v>
          </cell>
          <cell r="B2914" t="str">
            <v>TUBO, PVC, SOLDÁVEL, DN 85 MM, INSTALADO EM RESERVAÇÃO DE ÁGUA DE EDIFICAÇÃO QUE POSSUA RESERVATÓRIO DE FIBRA/FIBROCIMENTO  FORNECIMENTO E INSTALAÇÃO. AF_06/2016_P</v>
          </cell>
          <cell r="C2914" t="str">
            <v>M</v>
          </cell>
          <cell r="D2914">
            <v>51.61</v>
          </cell>
        </row>
        <row r="2915">
          <cell r="A2915">
            <v>94655</v>
          </cell>
          <cell r="B2915" t="str">
            <v>TUBO, PVC, SOLDÁVEL, DN 110 MM, INSTALADO EM RESERVAÇÃO DE ÁGUA DE EDIFICAÇÃO QUE POSSUA RESERVATÓRIO DE FIBRA/FIBROCIMENTO  FORNECIMENTO E INSTALAÇÃO. AF_06/2016_P</v>
          </cell>
          <cell r="C2915" t="str">
            <v>M</v>
          </cell>
          <cell r="D2915">
            <v>72.16</v>
          </cell>
        </row>
        <row r="2916">
          <cell r="A2916">
            <v>94716</v>
          </cell>
          <cell r="B2916" t="str">
            <v>TUBO, CPVC, SOLDÁVEL, DN 22 MM, INSTALADO EM RESERVAÇÃO DE ÁGUA DE EDIFICAÇÃO QUE POSSUA RESERVATÓRIO DE FIBRA/FIBROCIMENTO  FORNECIMENTO E INSTALAÇÃO. AF_06/2016</v>
          </cell>
          <cell r="C2916" t="str">
            <v>M</v>
          </cell>
          <cell r="D2916">
            <v>20.100000000000001</v>
          </cell>
        </row>
        <row r="2917">
          <cell r="A2917">
            <v>94717</v>
          </cell>
          <cell r="B2917" t="str">
            <v>TUBO, CPVC, SOLDÁVEL, DN 28 MM, INSTALADO EM RESERVAÇÃO DE ÁGUA DE EDIFICAÇÃO QUE POSSUA RESERVATÓRIO DE FIBRA/FIBROCIMENTO  FORNECIMENTO E INSTALAÇÃO. AF_06/2016</v>
          </cell>
          <cell r="C2917" t="str">
            <v>M</v>
          </cell>
          <cell r="D2917">
            <v>29.24</v>
          </cell>
        </row>
        <row r="2918">
          <cell r="A2918">
            <v>94718</v>
          </cell>
          <cell r="B2918" t="str">
            <v>TUBO, CPVC, SOLDÁVEL, DN 35 MM, INSTALADO EM RESERVAÇÃO DE ÁGUA DE EDIFICAÇÃO QUE POSSUA RESERVATÓRIO DE FIBRA/FIBROCIMENTO  FORNECIMENTO E INSTALAÇÃO. AF_06/2016</v>
          </cell>
          <cell r="C2918" t="str">
            <v>M</v>
          </cell>
          <cell r="D2918">
            <v>36.22</v>
          </cell>
        </row>
        <row r="2919">
          <cell r="A2919">
            <v>94719</v>
          </cell>
          <cell r="B2919" t="str">
            <v>TUBO, CPVC, SOLDÁVEL, DN 42 MM, INSTALADO EM RESERVAÇÃO DE ÁGUA DE EDIFICAÇÃO QUE POSSUA RESERVATÓRIO DE FIBRA/FIBROCIMENTO  FORNECIMENTO E INSTALAÇÃO. AF_06/2016</v>
          </cell>
          <cell r="C2919" t="str">
            <v>M</v>
          </cell>
          <cell r="D2919">
            <v>47.2</v>
          </cell>
        </row>
        <row r="2920">
          <cell r="A2920">
            <v>94720</v>
          </cell>
          <cell r="B2920" t="str">
            <v>TUBO, CPVC, SOLDÁVEL, DN 54 MM, INSTALADO EM RESERVAÇÃO DE ÁGUA DE EDIFICAÇÃO QUE POSSUA RESERVATÓRIO DE FIBRA/FIBROCIMENTO  FORNECIMENTO E INSTALAÇÃO. AF_06/2016</v>
          </cell>
          <cell r="C2920" t="str">
            <v>M</v>
          </cell>
          <cell r="D2920">
            <v>71.42</v>
          </cell>
        </row>
        <row r="2921">
          <cell r="A2921">
            <v>94721</v>
          </cell>
          <cell r="B2921" t="str">
            <v>TUBO, CPVC, SOLDÁVEL, DN 73 MM, INSTALADO EM RESERVAÇÃO DE ÁGUA DE EDIFICAÇÃO QUE POSSUA RESERVATÓRIO DE FIBRA/FIBROCIMENTO  FORNECIMENTO E INSTALAÇÃO. AF_06/2016</v>
          </cell>
          <cell r="C2921" t="str">
            <v>M</v>
          </cell>
          <cell r="D2921">
            <v>103.58</v>
          </cell>
        </row>
        <row r="2922">
          <cell r="A2922">
            <v>94722</v>
          </cell>
          <cell r="B2922" t="str">
            <v>TUBO, CPVC, SOLDÁVEL, DN 89 MM, INSTALADO EM RESERVAÇÃO DE ÁGUA DE EDIFICAÇÃO QUE POSSUA RESERVATÓRIO DE FIBRA/FIBROCIMENTO  FORNECIMENTO E INSTALAÇÃO. AF_06/2016</v>
          </cell>
          <cell r="C2922" t="str">
            <v>M</v>
          </cell>
          <cell r="D2922">
            <v>180.91</v>
          </cell>
        </row>
        <row r="2923">
          <cell r="A2923">
            <v>72293</v>
          </cell>
          <cell r="B2923" t="str">
            <v>CAP PVC ESGOTO 50MM (TAMPÃO) - FORNECIMENTO E INSTALAÇÃO</v>
          </cell>
          <cell r="C2923" t="str">
            <v>UN</v>
          </cell>
          <cell r="D2923">
            <v>6.28</v>
          </cell>
        </row>
        <row r="2924">
          <cell r="A2924">
            <v>72294</v>
          </cell>
          <cell r="B2924" t="str">
            <v>CAP PVC ESGOTO 75MM (TAMPÃO) - FORNECIMENTO E INSTALAÇÃO</v>
          </cell>
          <cell r="C2924" t="str">
            <v>UN</v>
          </cell>
          <cell r="D2924">
            <v>9.5500000000000007</v>
          </cell>
        </row>
        <row r="2925">
          <cell r="A2925">
            <v>72295</v>
          </cell>
          <cell r="B2925" t="str">
            <v>CAP PVC ESGOTO 100MM (TAMPÃO) - FORNECIMENTO E INSTALAÇÃO</v>
          </cell>
          <cell r="C2925" t="str">
            <v>UN</v>
          </cell>
          <cell r="D2925">
            <v>13.05</v>
          </cell>
        </row>
        <row r="2926">
          <cell r="A2926">
            <v>72306</v>
          </cell>
          <cell r="B2926" t="str">
            <v>COTOVELO DE AÇO GALVANIZADO 4" - FORNECIMENTO E INSTALAÇÃO</v>
          </cell>
          <cell r="C2926" t="str">
            <v>UN</v>
          </cell>
          <cell r="D2926">
            <v>177.61</v>
          </cell>
        </row>
        <row r="2927">
          <cell r="A2927">
            <v>72307</v>
          </cell>
          <cell r="B2927" t="str">
            <v>COTOVELO DE AÇO GALVANIZADO 5" - FORNECIMENTO E INSTALAÇÃO</v>
          </cell>
          <cell r="C2927" t="str">
            <v>UN</v>
          </cell>
          <cell r="D2927">
            <v>396.34</v>
          </cell>
        </row>
        <row r="2928">
          <cell r="A2928">
            <v>72313</v>
          </cell>
          <cell r="B2928" t="str">
            <v>COTOVELO DE AÇO GALVANIZADO 6" - FORNECIMENTO E INSTALAÇÃO</v>
          </cell>
          <cell r="C2928" t="str">
            <v>UN</v>
          </cell>
          <cell r="D2928">
            <v>489.13</v>
          </cell>
        </row>
        <row r="2929">
          <cell r="A2929">
            <v>72320</v>
          </cell>
          <cell r="B2929" t="str">
            <v>COTOVELO DE COBRE 79MM, LIGAÇÃO SOLDADA - FORNECIMENTO E INSTALAÇÃO</v>
          </cell>
          <cell r="C2929" t="str">
            <v>UN</v>
          </cell>
          <cell r="D2929">
            <v>153.57</v>
          </cell>
        </row>
        <row r="2930">
          <cell r="A2930">
            <v>72482</v>
          </cell>
          <cell r="B2930" t="str">
            <v>UNIAO DE ACO GALVANIZADO 4" - FORNECIMENTO E INSTALACAO</v>
          </cell>
          <cell r="C2930" t="str">
            <v>UN</v>
          </cell>
          <cell r="D2930">
            <v>238.59</v>
          </cell>
        </row>
        <row r="2931">
          <cell r="A2931">
            <v>72619</v>
          </cell>
          <cell r="B2931" t="str">
            <v>LUVA DE ACO GALVANIZADO 4" - FORNECIMENTO E INSTALACAO</v>
          </cell>
          <cell r="C2931" t="str">
            <v>UN</v>
          </cell>
          <cell r="D2931">
            <v>105.45</v>
          </cell>
        </row>
        <row r="2932">
          <cell r="A2932">
            <v>72620</v>
          </cell>
          <cell r="B2932" t="str">
            <v>LUVA DE ACO GALVANIZADO 5" - FORNECIMENTO E INSTALACAO</v>
          </cell>
          <cell r="C2932" t="str">
            <v>UN</v>
          </cell>
          <cell r="D2932">
            <v>195.64</v>
          </cell>
        </row>
        <row r="2933">
          <cell r="A2933">
            <v>72621</v>
          </cell>
          <cell r="B2933" t="str">
            <v>LUVA DE ACO GALVANIZADO 6" - FORNECIMENTO E INSTALACAO</v>
          </cell>
          <cell r="C2933" t="str">
            <v>UN</v>
          </cell>
          <cell r="D2933">
            <v>274.75</v>
          </cell>
        </row>
        <row r="2934">
          <cell r="A2934">
            <v>72627</v>
          </cell>
          <cell r="B2934" t="str">
            <v>LUVA DE COBRE SEM ANEL SOLDA 79MM - FORNECIMENTO E INSTALACAO</v>
          </cell>
          <cell r="C2934" t="str">
            <v>UN</v>
          </cell>
          <cell r="D2934">
            <v>125.08</v>
          </cell>
        </row>
        <row r="2935">
          <cell r="A2935">
            <v>72667</v>
          </cell>
          <cell r="B2935" t="str">
            <v>LUVA REDUCAO ACO GALVANIZADO 4X2.1/2" - FORNECIMENTO E INSTALACAO</v>
          </cell>
          <cell r="C2935" t="str">
            <v>UN</v>
          </cell>
          <cell r="D2935">
            <v>128.53</v>
          </cell>
        </row>
        <row r="2936">
          <cell r="A2936">
            <v>72668</v>
          </cell>
          <cell r="B2936" t="str">
            <v>LUVA REDUCAO ACO GALVANIZADO 4X2" - FORNECIMENTO E INSTALACAO</v>
          </cell>
          <cell r="C2936" t="str">
            <v>UN</v>
          </cell>
          <cell r="D2936">
            <v>127.69</v>
          </cell>
        </row>
        <row r="2937">
          <cell r="A2937">
            <v>72669</v>
          </cell>
          <cell r="B2937" t="str">
            <v>LUVA REDUCAO ACO GALVANIZADO 4X3" - FORNECIMENTO E INSTALACAO</v>
          </cell>
          <cell r="C2937" t="str">
            <v>UN</v>
          </cell>
          <cell r="D2937">
            <v>134.08000000000001</v>
          </cell>
        </row>
        <row r="2938">
          <cell r="A2938">
            <v>72681</v>
          </cell>
          <cell r="B2938" t="str">
            <v>NIPLE DE ACO GALVANIZADO 4" - FORNECIMENTO E INSTALACAO</v>
          </cell>
          <cell r="C2938" t="str">
            <v>UN</v>
          </cell>
          <cell r="D2938">
            <v>91.87</v>
          </cell>
        </row>
        <row r="2939">
          <cell r="A2939">
            <v>72682</v>
          </cell>
          <cell r="B2939" t="str">
            <v>NIPLE DE ACO GALVANIZADO 5" - FORNECIMENTO E INSTALACAO</v>
          </cell>
          <cell r="C2939" t="str">
            <v>UN</v>
          </cell>
          <cell r="D2939">
            <v>151.13999999999999</v>
          </cell>
        </row>
        <row r="2940">
          <cell r="A2940">
            <v>72683</v>
          </cell>
          <cell r="B2940" t="str">
            <v>NIPLE DE ACO GALVANIZADO 6" - FORNECIMENTO E INSTALACAO</v>
          </cell>
          <cell r="C2940" t="str">
            <v>UN</v>
          </cell>
          <cell r="D2940">
            <v>181.82</v>
          </cell>
        </row>
        <row r="2941">
          <cell r="A2941">
            <v>72719</v>
          </cell>
          <cell r="B2941" t="str">
            <v>TE DE ACO GALVANIZADO 4" - FORNECIMENTO E INSTALACAO</v>
          </cell>
          <cell r="C2941" t="str">
            <v>UN</v>
          </cell>
          <cell r="D2941">
            <v>218.84</v>
          </cell>
        </row>
        <row r="2942">
          <cell r="A2942">
            <v>72720</v>
          </cell>
          <cell r="B2942" t="str">
            <v>TE DE ACO GALVANIZADO 5" - FORNECIMENTO E INSTALACAO</v>
          </cell>
          <cell r="C2942" t="str">
            <v>UN</v>
          </cell>
          <cell r="D2942">
            <v>378.92</v>
          </cell>
        </row>
        <row r="2943">
          <cell r="A2943">
            <v>72721</v>
          </cell>
          <cell r="B2943" t="str">
            <v>TE DE ACO GALVANIZADO 6" - FORNECIMENTO E INSTALACAO</v>
          </cell>
          <cell r="C2943" t="str">
            <v>UN</v>
          </cell>
          <cell r="D2943">
            <v>527.16999999999996</v>
          </cell>
        </row>
        <row r="2944">
          <cell r="A2944">
            <v>72729</v>
          </cell>
          <cell r="B2944" t="str">
            <v>TE DE COBRE 79MM LIGAÇÃO SOLDADA - FORNECIMENTO E INSTALACAO</v>
          </cell>
          <cell r="C2944" t="str">
            <v>UN</v>
          </cell>
          <cell r="D2944">
            <v>295.05</v>
          </cell>
        </row>
        <row r="2945">
          <cell r="A2945">
            <v>89358</v>
          </cell>
          <cell r="B2945" t="str">
            <v>JOELHO 90 GRAUS, PVC, SOLDÁVEL, DN 20MM, INSTALADO EM RAMAL OU SUB-RAMAL DE ÁGUA - FORNECIMENTO E INSTALAÇÃO. AF_12/2014_P</v>
          </cell>
          <cell r="C2945" t="str">
            <v>UN</v>
          </cell>
          <cell r="D2945">
            <v>6.2</v>
          </cell>
        </row>
        <row r="2946">
          <cell r="A2946">
            <v>89359</v>
          </cell>
          <cell r="B2946" t="str">
            <v>JOELHO 45 GRAUS, PVC, SOLDÁVEL, DN 20MM, INSTALADO EM RAMAL OU SUB-RAMAL DE ÁGUA - FORNECIMENTO E INSTALAÇÃO. AF_12/2014_P</v>
          </cell>
          <cell r="C2946" t="str">
            <v>UN</v>
          </cell>
          <cell r="D2946">
            <v>6.45</v>
          </cell>
        </row>
        <row r="2947">
          <cell r="A2947">
            <v>89360</v>
          </cell>
          <cell r="B2947" t="str">
            <v>CURVA 90 GRAUS, PVC, SOLDÁVEL, DN 20MM, INSTALADO EM RAMAL OU SUB-RAMAL DE ÁGUA - FORNECIMENTO E INSTALAÇÃO. AF_12/2014_P</v>
          </cell>
          <cell r="C2947" t="str">
            <v>UN</v>
          </cell>
          <cell r="D2947">
            <v>7.61</v>
          </cell>
        </row>
        <row r="2948">
          <cell r="A2948">
            <v>89361</v>
          </cell>
          <cell r="B2948" t="str">
            <v>CURVA 45 GRAUS, PVC, SOLDÁVEL, DN 20MM, INSTALADO EM RAMAL OU SUB-RAMAL DE ÁGUA - FORNECIMENTO E INSTALAÇÃO. AF_12/2014_P</v>
          </cell>
          <cell r="C2948" t="str">
            <v>UN</v>
          </cell>
          <cell r="D2948">
            <v>7.51</v>
          </cell>
        </row>
        <row r="2949">
          <cell r="A2949">
            <v>89362</v>
          </cell>
          <cell r="B2949" t="str">
            <v>JOELHO 90 GRAUS, PVC, SOLDÁVEL, DN 25MM, INSTALADO EM RAMAL OU SUB-RAMAL DE ÁGUA - FORNECIMENTO E INSTALAÇÃO. AF_12/2014_P</v>
          </cell>
          <cell r="C2949" t="str">
            <v>UN</v>
          </cell>
          <cell r="D2949">
            <v>7.4</v>
          </cell>
        </row>
        <row r="2950">
          <cell r="A2950">
            <v>89363</v>
          </cell>
          <cell r="B2950" t="str">
            <v>JOELHO 45 GRAUS, PVC, SOLDÁVEL, DN 25MM, INSTALADO EM RAMAL OU SUB-RAMAL DE ÁGUA - FORNECIMENTO E INSTALAÇÃO. AF_12/2014_P</v>
          </cell>
          <cell r="C2950" t="str">
            <v>UN</v>
          </cell>
          <cell r="D2950">
            <v>7.96</v>
          </cell>
        </row>
        <row r="2951">
          <cell r="A2951">
            <v>89364</v>
          </cell>
          <cell r="B2951" t="str">
            <v>CURVA 90 GRAUS, PVC, SOLDÁVEL, DN 25MM, INSTALADO EM RAMAL OU SUB-RAMAL DE ÁGUA - FORNECIMENTO E INSTALAÇÃO. AF_12/2014_P</v>
          </cell>
          <cell r="C2951" t="str">
            <v>UN</v>
          </cell>
          <cell r="D2951">
            <v>9.41</v>
          </cell>
        </row>
        <row r="2952">
          <cell r="A2952">
            <v>89365</v>
          </cell>
          <cell r="B2952" t="str">
            <v>CURVA 45 GRAUS, PVC, SOLDÁVEL, DN 25MM, INSTALADO EM RAMAL OU SUB-RAMAL DE ÁGUA - FORNECIMENTO E INSTALAÇÃO. AF_12/2014_P</v>
          </cell>
          <cell r="C2952" t="str">
            <v>UN</v>
          </cell>
          <cell r="D2952">
            <v>8.8699999999999992</v>
          </cell>
        </row>
        <row r="2953">
          <cell r="A2953">
            <v>89366</v>
          </cell>
          <cell r="B2953" t="str">
            <v>JOELHO 90 GRAUS COM BUCHA DE LATÃO, PVC, SOLDÁVEL, DN 25MM, X 3/4" INSTALADO EM RAMAL OU SUB-RAMAL DE ÁGUA - FORNECIMENTO E INSTALAÇÃO. AF_12/2014_P</v>
          </cell>
          <cell r="C2953" t="str">
            <v>UN</v>
          </cell>
          <cell r="D2953">
            <v>13.16</v>
          </cell>
        </row>
        <row r="2954">
          <cell r="A2954">
            <v>89367</v>
          </cell>
          <cell r="B2954" t="str">
            <v>JOELHO 90 GRAUS, PVC, SOLDÁVEL, DN 32MM, INSTALADO EM RAMAL OU SUB-RAMAL DE ÁGUA - FORNECIMENTO E INSTALAÇÃO. AF_12/2014_P</v>
          </cell>
          <cell r="C2954" t="str">
            <v>UN</v>
          </cell>
          <cell r="D2954">
            <v>9.92</v>
          </cell>
        </row>
        <row r="2955">
          <cell r="A2955">
            <v>89368</v>
          </cell>
          <cell r="B2955" t="str">
            <v>JOELHO 45 GRAUS, PVC, SOLDÁVEL, DN 32MM, INSTALADO EM RAMAL OU SUB-RAMAL DE ÁGUA - FORNECIMENTO E INSTALAÇÃO. AF_12/2014_P</v>
          </cell>
          <cell r="C2955" t="str">
            <v>UN</v>
          </cell>
          <cell r="D2955">
            <v>11.45</v>
          </cell>
        </row>
        <row r="2956">
          <cell r="A2956">
            <v>89369</v>
          </cell>
          <cell r="B2956" t="str">
            <v>CURVA 90 GRAUS, PVC, SOLDÁVEL, DN 32MM, INSTALADO EM RAMAL OU SUB-RAMAL DE ÁGUA - FORNECIMENTO E INSTALAÇÃO. AF_12/2014_P</v>
          </cell>
          <cell r="C2956" t="str">
            <v>UN</v>
          </cell>
          <cell r="D2956">
            <v>13.57</v>
          </cell>
        </row>
        <row r="2957">
          <cell r="A2957">
            <v>89370</v>
          </cell>
          <cell r="B2957" t="str">
            <v>CURVA 45 GRAUS, PVC, SOLDÁVEL, DN 32MM, INSTALADO EM RAMAL OU SUB-RAMAL DE ÁGUA - FORNECIMENTO E INSTALAÇÃO. AF_12/2014_P</v>
          </cell>
          <cell r="C2957" t="str">
            <v>UN</v>
          </cell>
          <cell r="D2957">
            <v>11.61</v>
          </cell>
        </row>
        <row r="2958">
          <cell r="A2958">
            <v>89371</v>
          </cell>
          <cell r="B2958" t="str">
            <v>LUVA, PVC, SOLDÁVEL, DN 20MM, INSTALADO EM RAMAL OU SUB-RAMAL DE ÁGUA - FORNECIMENTO E INSTALAÇÃO. AF_12/2014_P</v>
          </cell>
          <cell r="C2958" t="str">
            <v>UN</v>
          </cell>
          <cell r="D2958">
            <v>4.51</v>
          </cell>
        </row>
        <row r="2959">
          <cell r="A2959">
            <v>89372</v>
          </cell>
          <cell r="B2959" t="str">
            <v>LUVA DE CORRER, PVC, SOLDÁVEL, DN 20MM, INSTALADO EM RAMAL OU SUB-RAMAL DE ÁGUA - FORNECIMENTO E INSTALAÇÃO. AF_12/2014_P</v>
          </cell>
          <cell r="C2959" t="str">
            <v>UN</v>
          </cell>
          <cell r="D2959">
            <v>10.14</v>
          </cell>
        </row>
        <row r="2960">
          <cell r="A2960">
            <v>89373</v>
          </cell>
          <cell r="B2960" t="str">
            <v>LUVA DE REDUÇÃO, PVC, SOLDÁVEL, DN 25MM X 20MM, INSTALADO EM RAMAL OU SUB-RAMAL DE ÁGUA - FORNECIMENTO E INSTALAÇÃO. AF_12/2014_P</v>
          </cell>
          <cell r="C2960" t="str">
            <v>UN</v>
          </cell>
          <cell r="D2960">
            <v>4.9000000000000004</v>
          </cell>
        </row>
        <row r="2961">
          <cell r="A2961">
            <v>89374</v>
          </cell>
          <cell r="B2961" t="str">
            <v>LUVA COM BUCHA DE LATÃO, PVC, SOLDÁVEL, DN 20MM X 1/2", INSTALADO EM RAMAL OU SUB-RAMAL DE ÁGUA - FORNECIMENTO E INSTALAÇÃO. AF_12/2014_P</v>
          </cell>
          <cell r="C2961" t="str">
            <v>UN</v>
          </cell>
          <cell r="D2961">
            <v>7.74</v>
          </cell>
        </row>
        <row r="2962">
          <cell r="A2962">
            <v>89375</v>
          </cell>
          <cell r="B2962" t="str">
            <v>UNIÃO, PVC, SOLDÁVEL, DN 20MM, INSTALADO EM RAMAL OU SUB-RAMAL DE ÁGUA - FORNECIMENTO E INSTALAÇÃO. AF_12/2014_P</v>
          </cell>
          <cell r="C2962" t="str">
            <v>UN</v>
          </cell>
          <cell r="D2962">
            <v>9.3699999999999992</v>
          </cell>
        </row>
        <row r="2963">
          <cell r="A2963">
            <v>89376</v>
          </cell>
          <cell r="B2963" t="str">
            <v>ADAPTADOR CURTO COM BOLSA E ROSCA PARA REGISTRO, PVC, SOLDÁVEL, DN 20MM X 1/2", INSTALADO EM RAMAL OU SUB-RAMAL DE ÁGUA - FORNECIMENTO E INSTALAÇÃO. AF_12/2014_P</v>
          </cell>
          <cell r="C2963" t="str">
            <v>UN</v>
          </cell>
          <cell r="D2963">
            <v>4.58</v>
          </cell>
        </row>
        <row r="2964">
          <cell r="A2964">
            <v>89377</v>
          </cell>
          <cell r="B2964" t="str">
            <v>CURVA DE TRANSPOSIÇÃO, PVC, SOLDÁVEL, DN 20MM, INSTALADO EM RAMAL OU SUB-RAMAL DE ÁGUA - FORNECIMENTO E INSTALAÇÃO. AF_12/2014_P</v>
          </cell>
          <cell r="C2964" t="str">
            <v>UN</v>
          </cell>
          <cell r="D2964">
            <v>7.17</v>
          </cell>
        </row>
        <row r="2965">
          <cell r="A2965">
            <v>89378</v>
          </cell>
          <cell r="B2965" t="str">
            <v>LUVA, PVC, SOLDÁVEL, DN 25MM, INSTALADO EM RAMAL OU SUB-RAMAL DE ÁGUA - FORNECIMENTO E INSTALAÇÃO. AF_12/2014_P</v>
          </cell>
          <cell r="C2965" t="str">
            <v>UN</v>
          </cell>
          <cell r="D2965">
            <v>5.26</v>
          </cell>
        </row>
        <row r="2966">
          <cell r="A2966">
            <v>89379</v>
          </cell>
          <cell r="B2966" t="str">
            <v>LUVA DE CORRER, PVC, SOLDÁVEL, DN 25MM, INSTALADO EM RAMAL OU SUB-RAMAL DE ÁGUA - FORNECIMENTO E INSTALAÇÃO. AF_12/2014_P</v>
          </cell>
          <cell r="C2966" t="str">
            <v>UN</v>
          </cell>
          <cell r="D2966">
            <v>13.36</v>
          </cell>
        </row>
        <row r="2967">
          <cell r="A2967">
            <v>89380</v>
          </cell>
          <cell r="B2967" t="str">
            <v>LUVA DE REDUÇÃO, PVC, SOLDÁVEL, DN 32MM X 25MM, INSTALADO EM RAMAL OU SUB-RAMAL DE ÁGUA - FORNECIMENTO E INSTALAÇÃO. AF_12/2014_P</v>
          </cell>
          <cell r="C2967" t="str">
            <v>UN</v>
          </cell>
          <cell r="D2967">
            <v>6.89</v>
          </cell>
        </row>
        <row r="2968">
          <cell r="A2968">
            <v>89381</v>
          </cell>
          <cell r="B2968" t="str">
            <v>LUVA COM BUCHA DE LATÃO, PVC, SOLDÁVEL, DN 25MM X 3/4", INSTALADO EM RAMAL OU SUB-RAMAL DE ÁGUA - FORNECIMENTO E INSTALAÇÃO. AF_12/2014_P</v>
          </cell>
          <cell r="C2968" t="str">
            <v>UN</v>
          </cell>
          <cell r="D2968">
            <v>9.6999999999999993</v>
          </cell>
        </row>
        <row r="2969">
          <cell r="A2969">
            <v>89382</v>
          </cell>
          <cell r="B2969" t="str">
            <v>UNIÃO, PVC, SOLDÁVEL, DN 25MM, INSTALADO EM RAMAL OU SUB-RAMAL DE ÁGUA - FORNECIMENTO E INSTALAÇÃO. AF_12/2014_P</v>
          </cell>
          <cell r="C2969" t="str">
            <v>UN</v>
          </cell>
          <cell r="D2969">
            <v>11.03</v>
          </cell>
        </row>
        <row r="2970">
          <cell r="A2970">
            <v>89383</v>
          </cell>
          <cell r="B2970" t="str">
            <v>ADAPTADOR CURTO COM BOLSA E ROSCA PARA REGISTRO, PVC, SOLDÁVEL, DN 25MM X 3/4", INSTALADO EM RAMAL OU SUB-RAMAL DE ÁGUA - FORNECIMENTO E INSTALAÇÃO. AF_12/2014_P</v>
          </cell>
          <cell r="C2970" t="str">
            <v>UN</v>
          </cell>
          <cell r="D2970">
            <v>5.34</v>
          </cell>
        </row>
        <row r="2971">
          <cell r="A2971">
            <v>89384</v>
          </cell>
          <cell r="B2971" t="str">
            <v>CURVA DE TRANSPOSIÇÃO, PVC, SOLDÁVEL, DN 25MM, INSTALADO EM RAMAL OU SUB-RAMAL DE ÁGUA  FORNECIMENTO E INSTALAÇÃO. AF_12/2014_P</v>
          </cell>
          <cell r="C2971" t="str">
            <v>UN</v>
          </cell>
          <cell r="D2971">
            <v>9.8800000000000008</v>
          </cell>
        </row>
        <row r="2972">
          <cell r="A2972">
            <v>89385</v>
          </cell>
          <cell r="B2972" t="str">
            <v>LUVA SOLDÁVEL E COM ROSCA, PVC, SOLDÁVEL, DN 25MM X 3/4", INSTALADO EM RAMAL OU SUB-RAMAL DE ÁGUA - FORNECIMENTO E INSTALAÇÃO. AF_12/2014_P</v>
          </cell>
          <cell r="C2972" t="str">
            <v>UN</v>
          </cell>
          <cell r="D2972">
            <v>5.74</v>
          </cell>
        </row>
        <row r="2973">
          <cell r="A2973">
            <v>89386</v>
          </cell>
          <cell r="B2973" t="str">
            <v>LUVA, PVC, SOLDÁVEL, DN 32MM, INSTALADO EM RAMAL OU SUB-RAMAL DE ÁGUA - FORNECIMENTO E INSTALAÇÃO. AF_12/2014_P</v>
          </cell>
          <cell r="C2973" t="str">
            <v>UN</v>
          </cell>
          <cell r="D2973">
            <v>6.89</v>
          </cell>
        </row>
        <row r="2974">
          <cell r="A2974">
            <v>89387</v>
          </cell>
          <cell r="B2974" t="str">
            <v>LUVA DE CORRER, PVC, SOLDÁVEL, DN 32MM, INSTALADO EM RAMAL OU SUB-RAMAL DE ÁGUA  FORNECIMENTO E INSTALAÇÃO. AF_12/2014_P</v>
          </cell>
          <cell r="C2974" t="str">
            <v>UN</v>
          </cell>
          <cell r="D2974">
            <v>20.37</v>
          </cell>
        </row>
        <row r="2975">
          <cell r="A2975">
            <v>89388</v>
          </cell>
          <cell r="B2975" t="str">
            <v>LUVA DE REDUÇÃO, PVC, SOLDÁVEL, DN 40MM X 32MM, INSTALADO EM RAMAL OU SUB-RAMAL DE ÁGUA - FORNECIMENTO E INSTALAÇÃO. AF_12/2014_P</v>
          </cell>
          <cell r="C2975" t="str">
            <v>UN</v>
          </cell>
          <cell r="D2975">
            <v>8.3699999999999992</v>
          </cell>
        </row>
        <row r="2976">
          <cell r="A2976">
            <v>89389</v>
          </cell>
          <cell r="B2976" t="str">
            <v>LUVA SOLDÁVEL E COM ROSCA, PVC, SOLDÁVEL, DN 32MM X 1", INSTALADO EM RAMAL OU SUB-RAMAL DE ÁGUA - FORNECIMENTO E INSTALAÇÃO. AF_12/2014_P</v>
          </cell>
          <cell r="C2976" t="str">
            <v>UN</v>
          </cell>
          <cell r="D2976">
            <v>9.02</v>
          </cell>
        </row>
        <row r="2977">
          <cell r="A2977">
            <v>89390</v>
          </cell>
          <cell r="B2977" t="str">
            <v>UNIÃO, PVC, SOLDÁVEL, DN 32MM, INSTALADO EM RAMAL OU SUB-RAMAL DE ÁGUA - FORNECIMENTO E INSTALAÇÃO. AF_12/2014_P</v>
          </cell>
          <cell r="C2977" t="str">
            <v>UN</v>
          </cell>
          <cell r="D2977">
            <v>16.38</v>
          </cell>
        </row>
        <row r="2978">
          <cell r="A2978">
            <v>89391</v>
          </cell>
          <cell r="B2978" t="str">
            <v>ADAPTADOR CURTO COM BOLSA E ROSCA PARA REGISTRO, PVC, SOLDÁVEL, DN 32MM X 1", INSTALADO EM RAMAL OU SUB-RAMAL DE ÁGUA - FORNECIMENTO E INSTALAÇÃO. AF_12/2014_P</v>
          </cell>
          <cell r="C2978" t="str">
            <v>UN</v>
          </cell>
          <cell r="D2978">
            <v>6.97</v>
          </cell>
        </row>
        <row r="2979">
          <cell r="A2979">
            <v>89392</v>
          </cell>
          <cell r="B2979" t="str">
            <v>CURVA DE TRANSPOSIÇÃO, PVC, SOLDÁVEL, DN 32MM, INSTALADO EM RAMAL OU SUB-RAMAL DE ÁGUA  FORNECIMENTO E INSTALAÇÃO. AF_12/2014_P</v>
          </cell>
          <cell r="C2979" t="str">
            <v>UN</v>
          </cell>
          <cell r="D2979">
            <v>19.11</v>
          </cell>
        </row>
        <row r="2980">
          <cell r="A2980">
            <v>89393</v>
          </cell>
          <cell r="B2980" t="str">
            <v>TE, PVC, SOLDÁVEL, DN 20MM, INSTALADO EM RAMAL OU SUB-RAMAL DE ÁGUA - FORNECIMENTO E INSTALAÇÃO. AF_12/2014_P</v>
          </cell>
          <cell r="C2980" t="str">
            <v>UN</v>
          </cell>
          <cell r="D2980">
            <v>8.58</v>
          </cell>
        </row>
        <row r="2981">
          <cell r="A2981">
            <v>89394</v>
          </cell>
          <cell r="B2981" t="str">
            <v>TÊ COM BUCHA DE LATÃO NA BOLSA CENTRAL, PVC, SOLDÁVEL, DN 20MM X 1/2", INSTALADO EM RAMAL OU SUB-RAMAL DE ÁGUA - FORNECIMENTO E INSTALAÇÃO. AF_12/2014_P</v>
          </cell>
          <cell r="C2981" t="str">
            <v>UN</v>
          </cell>
          <cell r="D2981">
            <v>15.89</v>
          </cell>
        </row>
        <row r="2982">
          <cell r="A2982">
            <v>89395</v>
          </cell>
          <cell r="B2982" t="str">
            <v>TE, PVC, SOLDÁVEL, DN 25MM, INSTALADO EM RAMAL OU SUB-RAMAL DE ÁGUA - FORNECIMENTO E INSTALAÇÃO. AF_12/2014_P</v>
          </cell>
          <cell r="C2982" t="str">
            <v>UN</v>
          </cell>
          <cell r="D2982">
            <v>10.25</v>
          </cell>
        </row>
        <row r="2983">
          <cell r="A2983">
            <v>89396</v>
          </cell>
          <cell r="B2983" t="str">
            <v>TÊ COM BUCHA DE LATÃO NA BOLSA CENTRAL, PVC, SOLDÁVEL, DN 25MM X 1/2", INSTALADO EM RAMAL OU SUB-RAMAL DE ÁGUA - FORNECIMENTO E INSTALAÇÃO. AF_12/2014_P</v>
          </cell>
          <cell r="C2983" t="str">
            <v>UN</v>
          </cell>
          <cell r="D2983">
            <v>18</v>
          </cell>
        </row>
        <row r="2984">
          <cell r="A2984">
            <v>89397</v>
          </cell>
          <cell r="B2984" t="str">
            <v>TÊ DE REDUÇÃO, PVC, SOLDÁVEL, DN 25MM X 20MM, INSTALADO EM RAMAL OU SUB-RAMAL DE ÁGUA - FORNECIMENTO E INSTALAÇÃO. AF_12/2014_P</v>
          </cell>
          <cell r="C2984" t="str">
            <v>UN</v>
          </cell>
          <cell r="D2984">
            <v>11.88</v>
          </cell>
        </row>
        <row r="2985">
          <cell r="A2985">
            <v>89398</v>
          </cell>
          <cell r="B2985" t="str">
            <v>TE, PVC, SOLDÁVEL, DN 32MM, INSTALADO EM RAMAL OU SUB-RAMAL DE ÁGUA - FORNECIMENTO E INSTALAÇÃO. AF_12/2014_P</v>
          </cell>
          <cell r="C2985" t="str">
            <v>UN</v>
          </cell>
          <cell r="D2985">
            <v>13.88</v>
          </cell>
        </row>
        <row r="2986">
          <cell r="A2986">
            <v>89399</v>
          </cell>
          <cell r="B2986" t="str">
            <v>TÊ COM BUCHA DE LATÃO NA BOLSA CENTRAL, PVC, SOLDÁVEL, DN 32MM X 3/4", INSTALADO EM RAMAL OU SUB-RAMAL DE ÁGUA - FORNECIMENTO E INSTALAÇÃO. AF_12/2014_P</v>
          </cell>
          <cell r="C2986" t="str">
            <v>UN</v>
          </cell>
          <cell r="D2986">
            <v>26.3</v>
          </cell>
        </row>
        <row r="2987">
          <cell r="A2987">
            <v>89400</v>
          </cell>
          <cell r="B2987" t="str">
            <v>TÊ DE REDUÇÃO, PVC, SOLDÁVEL, DN 32MM X 25MM, INSTALADO EM RAMAL OU SUB-RAMAL DE ÁGUA - FORNECIMENTO E INSTALAÇÃO. AF_12/2014_P</v>
          </cell>
          <cell r="C2987" t="str">
            <v>UN</v>
          </cell>
          <cell r="D2987">
            <v>16.420000000000002</v>
          </cell>
        </row>
        <row r="2988">
          <cell r="A2988">
            <v>89404</v>
          </cell>
          <cell r="B2988" t="str">
            <v>JOELHO 90 GRAUS, PVC, SOLDÁVEL, DN 20MM, INSTALADO EM RAMAL DE DISTRIBUIÇÃO DE ÁGUA - FORNECIMENTO E INSTALAÇÃO. AF_12/2014_P</v>
          </cell>
          <cell r="C2988" t="str">
            <v>UN</v>
          </cell>
          <cell r="D2988">
            <v>4.0999999999999996</v>
          </cell>
        </row>
        <row r="2989">
          <cell r="A2989">
            <v>89405</v>
          </cell>
          <cell r="B2989" t="str">
            <v>JOELHO 45 GRAUS, PVC, SOLDÁVEL, DN 20MM, INSTALADO EM RAMAL DE DISTRIBUIÇÃO DE ÁGUA - FORNECIMENTO E INSTALAÇÃO. AF_12/2014_P</v>
          </cell>
          <cell r="C2989" t="str">
            <v>UN</v>
          </cell>
          <cell r="D2989">
            <v>4.3499999999999996</v>
          </cell>
        </row>
        <row r="2990">
          <cell r="A2990">
            <v>89406</v>
          </cell>
          <cell r="B2990" t="str">
            <v>CURVA 90 GRAUS, PVC, SOLDÁVEL, DN 20MM, INSTALADO EM RAMAL DE DISTRIBUIÇÃO DE ÁGUA - FORNECIMENTO E INSTALAÇÃO. AF_12/2014_P</v>
          </cell>
          <cell r="C2990" t="str">
            <v>UN</v>
          </cell>
          <cell r="D2990">
            <v>5.5</v>
          </cell>
        </row>
        <row r="2991">
          <cell r="A2991">
            <v>89407</v>
          </cell>
          <cell r="B2991" t="str">
            <v>CURVA 45 GRAUS, PVC, SOLDÁVEL, DN 20MM, INSTALADO EM RAMAL DE DISTRIBUIÇÃO DE ÁGUA - FORNECIMENTO E INSTALAÇÃO. AF_12/2014_P</v>
          </cell>
          <cell r="C2991" t="str">
            <v>UN</v>
          </cell>
          <cell r="D2991">
            <v>5.41</v>
          </cell>
        </row>
        <row r="2992">
          <cell r="A2992">
            <v>89408</v>
          </cell>
          <cell r="B2992" t="str">
            <v>JOELHO 90 GRAUS, PVC, SOLDÁVEL, DN 25MM, INSTALADO EM RAMAL DE DISTRIBUIÇÃO DE ÁGUA - FORNECIMENTO E INSTALAÇÃO. AF_12/2014_P</v>
          </cell>
          <cell r="C2992" t="str">
            <v>UN</v>
          </cell>
          <cell r="D2992">
            <v>4.9800000000000004</v>
          </cell>
        </row>
        <row r="2993">
          <cell r="A2993">
            <v>89409</v>
          </cell>
          <cell r="B2993" t="str">
            <v>JOELHO 45 GRAUS, PVC, SOLDÁVEL, DN 25MM, INSTALADO EM RAMAL DE DISTRIBUIÇÃO DE ÁGUA - FORNECIMENTO E INSTALAÇÃO. AF_12/2014_P</v>
          </cell>
          <cell r="C2993" t="str">
            <v>UN</v>
          </cell>
          <cell r="D2993">
            <v>5.53</v>
          </cell>
        </row>
        <row r="2994">
          <cell r="A2994">
            <v>89410</v>
          </cell>
          <cell r="B2994" t="str">
            <v>CURVA 90 GRAUS, PVC, SOLDÁVEL, DN 25MM, INSTALADO EM RAMAL DE DISTRIBUIÇÃO DE ÁGUA - FORNECIMENTO E INSTALAÇÃO. AF_12/2014_P</v>
          </cell>
          <cell r="C2994" t="str">
            <v>UN</v>
          </cell>
          <cell r="D2994">
            <v>6.99</v>
          </cell>
        </row>
        <row r="2995">
          <cell r="A2995">
            <v>89411</v>
          </cell>
          <cell r="B2995" t="str">
            <v>CURVA 45 GRAUS, PVC, SOLDÁVEL, DN 25MM, INSTALADO EM RAMAL DE DISTRIBUIÇÃO DE ÁGUA - FORNECIMENTO E INSTALAÇÃO. AF_12/2014_P</v>
          </cell>
          <cell r="C2995" t="str">
            <v>UN</v>
          </cell>
          <cell r="D2995">
            <v>6.44</v>
          </cell>
        </row>
        <row r="2996">
          <cell r="A2996">
            <v>89412</v>
          </cell>
          <cell r="B2996" t="str">
            <v>JOELHO 90 GRAUS, PVC, SOLDÁVEL, DN 25MM, X 3/4" INSTALADO EM RAMAL DE DISTRIBUIÇÃO DE ÁGUA - FORNECIMENTO E INSTALAÇÃO. AF_12/2014_P</v>
          </cell>
          <cell r="C2996" t="str">
            <v>UN</v>
          </cell>
          <cell r="D2996">
            <v>7.01</v>
          </cell>
        </row>
        <row r="2997">
          <cell r="A2997">
            <v>89413</v>
          </cell>
          <cell r="B2997" t="str">
            <v>JOELHO 90 GRAUS, PVC, SOLDÁVEL, DN 32MM, INSTALADO EM RAMAL DE DISTRIBUIÇÃO DE ÁGUA - FORNECIMENTO E INSTALAÇÃO. AF_12/2014_P</v>
          </cell>
          <cell r="C2997" t="str">
            <v>UN</v>
          </cell>
          <cell r="D2997">
            <v>7.01</v>
          </cell>
        </row>
        <row r="2998">
          <cell r="A2998">
            <v>89414</v>
          </cell>
          <cell r="B2998" t="str">
            <v>JOELHO 45 GRAUS, PVC, SOLDÁVEL, DN 32MM, INSTALADO EM RAMAL DE DISTRIBUIÇÃO DE ÁGUA - FORNECIMENTO E INSTALAÇÃO. AF_12/2014_P</v>
          </cell>
          <cell r="C2998" t="str">
            <v>UN</v>
          </cell>
          <cell r="D2998">
            <v>8.5399999999999991</v>
          </cell>
        </row>
        <row r="2999">
          <cell r="A2999">
            <v>89415</v>
          </cell>
          <cell r="B2999" t="str">
            <v>CURVA 90 GRAUS, PVC, SOLDÁVEL, DN 32MM, INSTALADO EM RAMAL DE DISTRIBUIÇÃO DE ÁGUA - FORNECIMENTO E INSTALAÇÃO. AF_12/2014_P</v>
          </cell>
          <cell r="C2999" t="str">
            <v>UN</v>
          </cell>
          <cell r="D2999">
            <v>10.66</v>
          </cell>
        </row>
        <row r="3000">
          <cell r="A3000">
            <v>89416</v>
          </cell>
          <cell r="B3000" t="str">
            <v>CURVA 45 GRAUS, PVC, SOLDÁVEL, DN 32MM, INSTALADO EM RAMAL DE DISTRIBUIÇÃO DE ÁGUA - FORNECIMENTO E INSTALAÇÃO. AF_12/2014_P</v>
          </cell>
          <cell r="C3000" t="str">
            <v>UN</v>
          </cell>
          <cell r="D3000">
            <v>8.6999999999999993</v>
          </cell>
        </row>
        <row r="3001">
          <cell r="A3001">
            <v>89417</v>
          </cell>
          <cell r="B3001" t="str">
            <v>LUVA, PVC, SOLDÁVEL, DN 20MM, INSTALADO EM RAMAL DE DISTRIBUIÇÃO DE ÁGUA - FORNECIMENTO E INSTALAÇÃO. AF_12/2014_P</v>
          </cell>
          <cell r="C3001" t="str">
            <v>UN</v>
          </cell>
          <cell r="D3001">
            <v>3.13</v>
          </cell>
        </row>
        <row r="3002">
          <cell r="A3002">
            <v>89418</v>
          </cell>
          <cell r="B3002" t="str">
            <v>LUVA DE CORRER, PVC, SOLDÁVEL, DN 20MM, INSTALADO EM RAMAL DE DISTRIBUIÇÃO DE ÁGUA - FORNECIMENTO E INSTALAÇÃO. AF_12/2014_P</v>
          </cell>
          <cell r="C3002" t="str">
            <v>UN</v>
          </cell>
          <cell r="D3002">
            <v>8.76</v>
          </cell>
        </row>
        <row r="3003">
          <cell r="A3003">
            <v>89419</v>
          </cell>
          <cell r="B3003" t="str">
            <v>LUVA DE REDUÇÃO, PVC, SOLDÁVEL, DN 25MM X 20MM, INSTALADO EM RAMAL DE DISTRIBUIÇÃO DE ÁGUA - FORNECIMENTO E INSTALAÇÃO. AF_12/2014_P</v>
          </cell>
          <cell r="C3003" t="str">
            <v>UN</v>
          </cell>
          <cell r="D3003">
            <v>3.53</v>
          </cell>
        </row>
        <row r="3004">
          <cell r="A3004">
            <v>89420</v>
          </cell>
          <cell r="B3004" t="str">
            <v>LUVA COM BUCHA DE LATÃO, PVC, SOLDÁVEL, DN 20MM X 1/2", INSTALADO EM RAMAL DE DISTRIBUIÇÃO DE ÁGUA - FORNECIMENTO E INSTALAÇÃO. AF_12/2014_P</v>
          </cell>
          <cell r="C3004" t="str">
            <v>UN</v>
          </cell>
          <cell r="D3004">
            <v>6.37</v>
          </cell>
        </row>
        <row r="3005">
          <cell r="A3005">
            <v>89421</v>
          </cell>
          <cell r="B3005" t="str">
            <v>UNIÃO, PVC, SOLDÁVEL, DN 20MM, INSTALADO EM RAMAL DE DISTRIBUIÇÃO DE ÁGUA - FORNECIMENTO E INSTALAÇÃO. AF_12/2014_P</v>
          </cell>
          <cell r="C3005" t="str">
            <v>UN</v>
          </cell>
          <cell r="D3005">
            <v>7.99</v>
          </cell>
        </row>
        <row r="3006">
          <cell r="A3006">
            <v>89422</v>
          </cell>
          <cell r="B3006" t="str">
            <v>ADAPTADOR CURTO COM BOLSA E ROSCA PARA REGISTRO, PVC, SOLDÁVEL, DN 20MM X 1/2", INSTALADO EM RAMAL DE DISTRIBUIÇÃO DE ÁGUA - FORNECIMENTO E INSTALAÇÃO. AF_12/2014_P</v>
          </cell>
          <cell r="C3006" t="str">
            <v>UN</v>
          </cell>
          <cell r="D3006">
            <v>3.2</v>
          </cell>
        </row>
        <row r="3007">
          <cell r="A3007">
            <v>89423</v>
          </cell>
          <cell r="B3007" t="str">
            <v>CURVA DE TRANSPOSIÇÃO, PVC, SOLDÁVEL, DN 20MM, INSTALADO EM RAMAL DE DISTRIBUIÇÃO DE ÁGUA   FORNECIMENTO E INSTALAÇÃO. AF_12/2014_P</v>
          </cell>
          <cell r="C3007" t="str">
            <v>UN</v>
          </cell>
          <cell r="D3007">
            <v>5.94</v>
          </cell>
        </row>
        <row r="3008">
          <cell r="A3008">
            <v>89424</v>
          </cell>
          <cell r="B3008" t="str">
            <v>LUVA, PVC, SOLDÁVEL, DN 25MM, INSTALADO EM RAMAL DE DISTRIBUIÇÃO DE ÁGUA - FORNECIMENTO E INSTALAÇÃO. AF_12/2014_P</v>
          </cell>
          <cell r="C3008" t="str">
            <v>UN</v>
          </cell>
          <cell r="D3008">
            <v>3.64</v>
          </cell>
        </row>
        <row r="3009">
          <cell r="A3009">
            <v>89425</v>
          </cell>
          <cell r="B3009" t="str">
            <v>LUVA DE CORRER, PVC, SOLDÁVEL, DN 25MM, INSTALADO EM RAMAL DE DISTRIBUIÇÃO DE ÁGUA - FORNECIMENTO E INSTALAÇÃO. AF_12/2014_P</v>
          </cell>
          <cell r="C3009" t="str">
            <v>UN</v>
          </cell>
          <cell r="D3009">
            <v>11.73</v>
          </cell>
        </row>
        <row r="3010">
          <cell r="A3010">
            <v>89426</v>
          </cell>
          <cell r="B3010" t="str">
            <v>LUVA DE REDUÇÃO, PVC, SOLDÁVEL, DN 32MM X 25MM, INSTALADO EM RAMAL DE DISTRIBUIÇÃO DE ÁGUA - FORNECIMENTO E INSTALAÇÃO. AF_12/2014_P</v>
          </cell>
          <cell r="C3010" t="str">
            <v>UN</v>
          </cell>
          <cell r="D3010">
            <v>5.27</v>
          </cell>
        </row>
        <row r="3011">
          <cell r="A3011">
            <v>89427</v>
          </cell>
          <cell r="B3011" t="str">
            <v>LUVA COM BUCHA DE LATÃO, PVC, SOLDÁVEL, DN 25MM X 3/4", INSTALADO EM RAMAL DE DISTRIBUIÇÃO DE ÁGUA - FORNECIMENTO E INSTALAÇÃO. AF_12/2014_P</v>
          </cell>
          <cell r="C3011" t="str">
            <v>UN</v>
          </cell>
          <cell r="D3011">
            <v>8.08</v>
          </cell>
        </row>
        <row r="3012">
          <cell r="A3012">
            <v>89428</v>
          </cell>
          <cell r="B3012" t="str">
            <v>UNIÃO, PVC, SOLDÁVEL, DN 25MM, INSTALADO EM RAMAL DE DISTRIBUIÇÃO DE ÁGUA - FORNECIMENTO E INSTALAÇÃO. AF_12/2014_P</v>
          </cell>
          <cell r="C3012" t="str">
            <v>UN</v>
          </cell>
          <cell r="D3012">
            <v>9.41</v>
          </cell>
        </row>
        <row r="3013">
          <cell r="A3013">
            <v>89429</v>
          </cell>
          <cell r="B3013" t="str">
            <v>ADAPTADOR CURTO COM BOLSA E ROSCA PARA REGISTRO, PVC, SOLDÁVEL, DN 25MM X 3/4", INSTALADO EM RAMAL DE DISTRIBUIÇÃO DE ÁGUA - FORNECIMENTO E INSTALAÇÃO. AF_12/2014_P</v>
          </cell>
          <cell r="C3013" t="str">
            <v>UN</v>
          </cell>
          <cell r="D3013">
            <v>3.72</v>
          </cell>
        </row>
        <row r="3014">
          <cell r="A3014">
            <v>89430</v>
          </cell>
          <cell r="B3014" t="str">
            <v>CURVA DE TRANSPOSIÇÃO, PVC, SOLDÁVEL, DN 25MM, INSTALADO EM RAMAL DE DISTRIBUIÇÃO DE ÁGUA   FORNECIMENTO E INSTALAÇÃO. AF_12/2014_P</v>
          </cell>
          <cell r="C3014" t="str">
            <v>UN</v>
          </cell>
          <cell r="D3014">
            <v>8.26</v>
          </cell>
        </row>
        <row r="3015">
          <cell r="A3015">
            <v>89431</v>
          </cell>
          <cell r="B3015" t="str">
            <v>LUVA, PVC, SOLDÁVEL, DN 32MM, INSTALADO EM RAMAL DE DISTRIBUIÇÃO DE ÁGUA - FORNECIMENTO E INSTALAÇÃO. AF_12/2014_P</v>
          </cell>
          <cell r="C3015" t="str">
            <v>UN</v>
          </cell>
          <cell r="D3015">
            <v>4.95</v>
          </cell>
        </row>
        <row r="3016">
          <cell r="A3016">
            <v>89432</v>
          </cell>
          <cell r="B3016" t="str">
            <v>LUVA DE CORRER, PVC, SOLDÁVEL, DN 32MM, INSTALADO EM RAMAL DE DISTRIBUIÇÃO DE ÁGUA   FORNECIMENTO E INSTALAÇÃO. AF_12/2014_P</v>
          </cell>
          <cell r="C3016" t="str">
            <v>UN</v>
          </cell>
          <cell r="D3016">
            <v>18.43</v>
          </cell>
        </row>
        <row r="3017">
          <cell r="A3017">
            <v>89433</v>
          </cell>
          <cell r="B3017" t="str">
            <v>LUVA DE REDUÇÃO, PVC, SOLDÁVEL, DN 40MM X 32MM, INSTALADO EM RAMAL DE DISTRIBUIÇÃO DE ÁGUA - FORNECIMENTO E INSTALAÇÃO. AF_12/2014_P</v>
          </cell>
          <cell r="C3017" t="str">
            <v>UN</v>
          </cell>
          <cell r="D3017">
            <v>6.43</v>
          </cell>
        </row>
        <row r="3018">
          <cell r="A3018">
            <v>89434</v>
          </cell>
          <cell r="B3018" t="str">
            <v>LUVA SOLDÁVEL E COM ROSCA, PVC, SOLDÁVEL, DN 32MM X 1", INSTALADO EM RAMAL DE DISTRIBUIÇÃO DE ÁGUA - FORNECIMENTO E INSTALAÇÃO. AF_12/2014_P</v>
          </cell>
          <cell r="C3018" t="str">
            <v>UN</v>
          </cell>
          <cell r="D3018">
            <v>7.07</v>
          </cell>
        </row>
        <row r="3019">
          <cell r="A3019">
            <v>89435</v>
          </cell>
          <cell r="B3019" t="str">
            <v>UNIÃO, PVC, SOLDÁVEL, DN 32MM, INSTALADO EM RAMAL DE DISTRIBUIÇÃO DE ÁGUA - FORNECIMENTO E INSTALAÇÃO. AF_12/2014_P</v>
          </cell>
          <cell r="C3019" t="str">
            <v>UN</v>
          </cell>
          <cell r="D3019">
            <v>14.43</v>
          </cell>
        </row>
        <row r="3020">
          <cell r="A3020">
            <v>89436</v>
          </cell>
          <cell r="B3020" t="str">
            <v>ADAPTADOR CURTO COM BOLSA E ROSCA PARA REGISTRO, PVC, SOLDÁVEL, DN 32MM X 1", INSTALADO EM RAMAL DE DISTRIBUIÇÃO DE ÁGUA - FORNECIMENTO E INSTALAÇÃO. AF_12/2014_P</v>
          </cell>
          <cell r="C3020" t="str">
            <v>UN</v>
          </cell>
          <cell r="D3020">
            <v>5.0199999999999996</v>
          </cell>
        </row>
        <row r="3021">
          <cell r="A3021">
            <v>89437</v>
          </cell>
          <cell r="B3021" t="str">
            <v>CURVA DE TRANSPOSIÇÃO, PVC, SOLDÁVEL, DN 32MM, INSTALADO EM RAMAL DE DISTRIBUIÇÃO DE ÁGUA   FORNECIMENTO E INSTALAÇÃO. AF_12/2014_P</v>
          </cell>
          <cell r="C3021" t="str">
            <v>UN</v>
          </cell>
          <cell r="D3021">
            <v>17.170000000000002</v>
          </cell>
        </row>
        <row r="3022">
          <cell r="A3022">
            <v>89438</v>
          </cell>
          <cell r="B3022" t="str">
            <v>TE, PVC, SOLDÁVEL, DN 20MM, INSTALADO EM RAMAL DE DISTRIBUIÇÃO DE ÁGUA - FORNECIMENTO E INSTALAÇÃO. AF_12/2014_P</v>
          </cell>
          <cell r="C3022" t="str">
            <v>UN</v>
          </cell>
          <cell r="D3022">
            <v>5.79</v>
          </cell>
        </row>
        <row r="3023">
          <cell r="A3023">
            <v>89439</v>
          </cell>
          <cell r="B3023" t="str">
            <v>TÊ SOLDÁVEL E COM ROSCA NA BOLSA CENTRAL, PVC, SOLDÁVEL, DN 20MM X 1/2", INSTALADO EM RAMAL DE DISTRIBUIÇÃO DE ÁGUA - FORNECIMENTO E INSTALAÇÃO. AF_12/2014_P</v>
          </cell>
          <cell r="C3023" t="str">
            <v>UN</v>
          </cell>
          <cell r="D3023">
            <v>7.11</v>
          </cell>
        </row>
        <row r="3024">
          <cell r="A3024">
            <v>89440</v>
          </cell>
          <cell r="B3024" t="str">
            <v>TE, PVC, SOLDÁVEL, DN 25MM, INSTALADO EM RAMAL DE DISTRIBUIÇÃO DE ÁGUA - FORNECIMENTO E INSTALAÇÃO. AF_12/2014_P</v>
          </cell>
          <cell r="C3024" t="str">
            <v>UN</v>
          </cell>
          <cell r="D3024">
            <v>7.01</v>
          </cell>
        </row>
        <row r="3025">
          <cell r="A3025">
            <v>89441</v>
          </cell>
          <cell r="B3025" t="str">
            <v>TÊ COM BUCHA DE LATÃO NA BOLSA CENTRAL, PVC, SOLDÁVEL, DN 25MM X 1/2", INSTALADO EM RAMAL DE DISTRIBUIÇÃO DE ÁGUA - FORNECIMENTO E INSTALAÇÃO. AF_12/2014_P</v>
          </cell>
          <cell r="C3025" t="str">
            <v>UN</v>
          </cell>
          <cell r="D3025">
            <v>14.76</v>
          </cell>
        </row>
        <row r="3026">
          <cell r="A3026">
            <v>89442</v>
          </cell>
          <cell r="B3026" t="str">
            <v>TÊ DE REDUÇÃO, PVC, SOLDÁVEL, DN 25MM X 20MM, INSTALADO EM RAMAL DE DISTRIBUIÇÃO DE ÁGUA - FORNECIMENTO E INSTALAÇÃO. AF_12/2014_P</v>
          </cell>
          <cell r="C3026" t="str">
            <v>UN</v>
          </cell>
          <cell r="D3026">
            <v>8.64</v>
          </cell>
        </row>
        <row r="3027">
          <cell r="A3027">
            <v>89443</v>
          </cell>
          <cell r="B3027" t="str">
            <v>TE, PVC, SOLDÁVEL, DN 32MM, INSTALADO EM RAMAL DE DISTRIBUIÇÃO DE ÁGUA - FORNECIMENTO E INSTALAÇÃO. AF_12/2014_P</v>
          </cell>
          <cell r="C3027" t="str">
            <v>UN</v>
          </cell>
          <cell r="D3027">
            <v>10.039999999999999</v>
          </cell>
        </row>
        <row r="3028">
          <cell r="A3028">
            <v>89444</v>
          </cell>
          <cell r="B3028" t="str">
            <v>TÊ COM BUCHA DE LATÃO NA BOLSA CENTRAL, PVC, SOLDÁVEL, DN 32MM X 3/4", INSTALADO EM RAMAL DE DISTRIBUIÇÃO DE ÁGUA - FORNECIMENTO E INSTALAÇÃO. AF_12/2014_P</v>
          </cell>
          <cell r="C3028" t="str">
            <v>UN</v>
          </cell>
          <cell r="D3028">
            <v>22.46</v>
          </cell>
        </row>
        <row r="3029">
          <cell r="A3029">
            <v>89445</v>
          </cell>
          <cell r="B3029" t="str">
            <v>TÊ DE REDUÇÃO, PVC, SOLDÁVEL, DN 32MM X 25MM, INSTALADO EM RAMAL DE DISTRIBUIÇÃO DE ÁGUA - FORNECIMENTO E INSTALAÇÃO. AF_12/2014_P</v>
          </cell>
          <cell r="C3029" t="str">
            <v>UN</v>
          </cell>
          <cell r="D3029">
            <v>12.57</v>
          </cell>
        </row>
        <row r="3030">
          <cell r="A3030">
            <v>89481</v>
          </cell>
          <cell r="B3030" t="str">
            <v>JOELHO 90 GRAUS, PVC, SOLDÁVEL, DN 25MM, INSTALADO EM PRUMADA DE ÁGUA - FORNECIMENTO E INSTALAÇÃO. AF_12/2014_P</v>
          </cell>
          <cell r="C3030" t="str">
            <v>UN</v>
          </cell>
          <cell r="D3030">
            <v>3.76</v>
          </cell>
        </row>
        <row r="3031">
          <cell r="A3031">
            <v>89485</v>
          </cell>
          <cell r="B3031" t="str">
            <v>JOELHO 45 GRAUS, PVC, SOLDÁVEL, DN 25MM, INSTALADO EM PRUMADA DE ÁGUA - FORNECIMENTO E INSTALAÇÃO. AF_12/2014_P</v>
          </cell>
          <cell r="C3031" t="str">
            <v>UN</v>
          </cell>
          <cell r="D3031">
            <v>4.32</v>
          </cell>
        </row>
        <row r="3032">
          <cell r="A3032">
            <v>89489</v>
          </cell>
          <cell r="B3032" t="str">
            <v>CURVA 90 GRAUS, PVC, SOLDÁVEL, DN 25MM, INSTALADO EM PRUMADA DE ÁGUA - FORNECIMENTO E INSTALAÇÃO. AF_12/2014_P</v>
          </cell>
          <cell r="C3032" t="str">
            <v>UN</v>
          </cell>
          <cell r="D3032">
            <v>5.77</v>
          </cell>
        </row>
        <row r="3033">
          <cell r="A3033">
            <v>89490</v>
          </cell>
          <cell r="B3033" t="str">
            <v>CURVA 45 GRAUS, PVC, SOLDÁVEL, DN 25MM, INSTALADO EM PRUMADA DE ÁGUA - FORNECIMENTO E INSTALAÇÃO. AF_12/2014_P</v>
          </cell>
          <cell r="C3033" t="str">
            <v>UN</v>
          </cell>
          <cell r="D3033">
            <v>5.23</v>
          </cell>
        </row>
        <row r="3034">
          <cell r="A3034">
            <v>89492</v>
          </cell>
          <cell r="B3034" t="str">
            <v>JOELHO 90 GRAUS, PVC, SOLDÁVEL, DN 32MM, INSTALADO EM PRUMADA DE ÁGUA - FORNECIMENTO E INSTALAÇÃO. AF_12/2014_P</v>
          </cell>
          <cell r="C3034" t="str">
            <v>UN</v>
          </cell>
          <cell r="D3034">
            <v>5.63</v>
          </cell>
        </row>
        <row r="3035">
          <cell r="A3035">
            <v>89493</v>
          </cell>
          <cell r="B3035" t="str">
            <v>JOELHO 45 GRAUS, PVC, SOLDÁVEL, DN 32MM, INSTALADO EM PRUMADA DE ÁGUA - FORNECIMENTO E INSTALAÇÃO. AF_12/2014_P</v>
          </cell>
          <cell r="C3035" t="str">
            <v>UN</v>
          </cell>
          <cell r="D3035">
            <v>7.16</v>
          </cell>
        </row>
        <row r="3036">
          <cell r="A3036">
            <v>89494</v>
          </cell>
          <cell r="B3036" t="str">
            <v>CURVA 90 GRAUS, PVC, SOLDÁVEL, DN 32MM, INSTALADO EM PRUMADA DE ÁGUA - FORNECIMENTO E INSTALAÇÃO. AF_12/2014_P</v>
          </cell>
          <cell r="C3036" t="str">
            <v>UN</v>
          </cell>
          <cell r="D3036">
            <v>9.2799999999999994</v>
          </cell>
        </row>
        <row r="3037">
          <cell r="A3037">
            <v>89496</v>
          </cell>
          <cell r="B3037" t="str">
            <v>CURVA 45 GRAUS, PVC, SOLDÁVEL, DN 32MM, INSTALADO EM PRUMADA DE ÁGUA - FORNECIMENTO E INSTALAÇÃO. AF_12/2014_P</v>
          </cell>
          <cell r="C3037" t="str">
            <v>UN</v>
          </cell>
          <cell r="D3037">
            <v>7.32</v>
          </cell>
        </row>
        <row r="3038">
          <cell r="A3038">
            <v>89497</v>
          </cell>
          <cell r="B3038" t="str">
            <v>JOELHO 90 GRAUS, PVC, SOLDÁVEL, DN 40MM, INSTALADO EM PRUMADA DE ÁGUA - FORNECIMENTO E INSTALAÇÃO. AF_12/2014_P</v>
          </cell>
          <cell r="C3038" t="str">
            <v>UN</v>
          </cell>
          <cell r="D3038">
            <v>9.17</v>
          </cell>
        </row>
        <row r="3039">
          <cell r="A3039">
            <v>89498</v>
          </cell>
          <cell r="B3039" t="str">
            <v>JOELHO 45 GRAUS, PVC, SOLDÁVEL, DN 40MM, INSTALADO EM PRUMADA DE ÁGUA - FORNECIMENTO E INSTALAÇÃO. AF_12/2014_P</v>
          </cell>
          <cell r="C3039" t="str">
            <v>UN</v>
          </cell>
          <cell r="D3039">
            <v>9.6</v>
          </cell>
        </row>
        <row r="3040">
          <cell r="A3040">
            <v>89499</v>
          </cell>
          <cell r="B3040" t="str">
            <v>CURVA 90 GRAUS, PVC, SOLDÁVEL, DN 40MM, INSTALADO EM PRUMADA DE ÁGUA - FORNECIMENTO E INSTALAÇÃO. AF_12/2014_P</v>
          </cell>
          <cell r="C3040" t="str">
            <v>UN</v>
          </cell>
          <cell r="D3040">
            <v>14.65</v>
          </cell>
        </row>
        <row r="3041">
          <cell r="A3041">
            <v>89500</v>
          </cell>
          <cell r="B3041" t="str">
            <v>CURVA 45 GRAUS, PVC, SOLDÁVEL, DN 40MM, INSTALADO EM PRUMADA DE ÁGUA - FORNECIMENTO E INSTALAÇÃO. AF_12/2014_P</v>
          </cell>
          <cell r="C3041" t="str">
            <v>UN</v>
          </cell>
          <cell r="D3041">
            <v>9.15</v>
          </cell>
        </row>
        <row r="3042">
          <cell r="A3042">
            <v>89501</v>
          </cell>
          <cell r="B3042" t="str">
            <v>JOELHO 90 GRAUS, PVC, SOLDÁVEL, DN 50MM, INSTALADO EM PRUMADA DE ÁGUA - FORNECIMENTO E INSTALAÇÃO. AF_12/2014_P</v>
          </cell>
          <cell r="C3042" t="str">
            <v>UN</v>
          </cell>
          <cell r="D3042">
            <v>11.03</v>
          </cell>
        </row>
        <row r="3043">
          <cell r="A3043">
            <v>89502</v>
          </cell>
          <cell r="B3043" t="str">
            <v>JOELHO 45 GRAUS, PVC, SOLDÁVEL, DN 50MM, INSTALADO EM PRUMADA DE ÁGUA - FORNECIMENTO E INSTALAÇÃO. AF_12/2014_P</v>
          </cell>
          <cell r="C3043" t="str">
            <v>UN</v>
          </cell>
          <cell r="D3043">
            <v>12.16</v>
          </cell>
        </row>
        <row r="3044">
          <cell r="A3044">
            <v>89503</v>
          </cell>
          <cell r="B3044" t="str">
            <v>CURVA 90 GRAUS, PVC, SOLDÁVEL, DN 50MM, INSTALADO EM PRUMADA DE ÁGUA - FORNECIMENTO E INSTALAÇÃO. AF_12/2014_P</v>
          </cell>
          <cell r="C3044" t="str">
            <v>UN</v>
          </cell>
          <cell r="D3044">
            <v>17.03</v>
          </cell>
        </row>
        <row r="3045">
          <cell r="A3045">
            <v>89504</v>
          </cell>
          <cell r="B3045" t="str">
            <v>CURVA 45 GRAUS, PVC, SOLDÁVEL, DN 50MM, INSTALADO EM PRUMADA DE ÁGUA - FORNECIMENTO E INSTALAÇÃO. AF_12/2014_P</v>
          </cell>
          <cell r="C3045" t="str">
            <v>UN</v>
          </cell>
          <cell r="D3045">
            <v>15.32</v>
          </cell>
        </row>
        <row r="3046">
          <cell r="A3046">
            <v>89505</v>
          </cell>
          <cell r="B3046" t="str">
            <v>JOELHO 90 GRAUS, PVC, SOLDÁVEL, DN 60MM, INSTALADO EM PRUMADA DE ÁGUA - FORNECIMENTO E INSTALAÇÃO. AF_12/2014_P</v>
          </cell>
          <cell r="C3046" t="str">
            <v>UN</v>
          </cell>
          <cell r="D3046">
            <v>30.23</v>
          </cell>
        </row>
        <row r="3047">
          <cell r="A3047">
            <v>89506</v>
          </cell>
          <cell r="B3047" t="str">
            <v>JOELHO 45 GRAUS, PVC, SOLDÁVEL, DN 60MM, INSTALADO EM PRUMADA DE ÁGUA - FORNECIMENTO E INSTALAÇÃO. AF_12/2014_P</v>
          </cell>
          <cell r="C3047" t="str">
            <v>UN</v>
          </cell>
          <cell r="D3047">
            <v>29.42</v>
          </cell>
        </row>
        <row r="3048">
          <cell r="A3048">
            <v>89507</v>
          </cell>
          <cell r="B3048" t="str">
            <v>CURVA 90 GRAUS, PVC, SOLDÁVEL, DN 60MM, INSTALADO EM PRUMADA DE ÁGUA - FORNECIMENTO E INSTALAÇÃO. AF_12/2014_P</v>
          </cell>
          <cell r="C3048" t="str">
            <v>UN</v>
          </cell>
          <cell r="D3048">
            <v>32.82</v>
          </cell>
        </row>
        <row r="3049">
          <cell r="A3049">
            <v>89510</v>
          </cell>
          <cell r="B3049" t="str">
            <v>CURVA 45 GRAUS, PVC, SOLDÁVEL, DN 60MM, INSTALADO EM PRUMADA DE ÁGUA - FORNECIMENTO E INSTALAÇÃO. AF_12/2014_P</v>
          </cell>
          <cell r="C3049" t="str">
            <v>UN</v>
          </cell>
          <cell r="D3049">
            <v>23.16</v>
          </cell>
        </row>
        <row r="3050">
          <cell r="A3050">
            <v>89513</v>
          </cell>
          <cell r="B3050" t="str">
            <v>JOELHO 90 GRAUS, PVC, SOLDÁVEL, DN 75MM, INSTALADO EM PRUMADA DE ÁGUA - FORNECIMENTO E INSTALAÇÃO. AF_12/2014_P</v>
          </cell>
          <cell r="C3050" t="str">
            <v>UN</v>
          </cell>
          <cell r="D3050">
            <v>82.39</v>
          </cell>
        </row>
        <row r="3051">
          <cell r="A3051">
            <v>89514</v>
          </cell>
          <cell r="B3051" t="str">
            <v>JOELHO 90 GRAUS, PVC, SERIE R, ÁGUA PLUVIAL, DN 40 MM, JUNTA SOLDÁVEL, FORNECIDO E INSTALADO EM RAMAL DE ENCAMINHAMENTO. AF_12/2014_P</v>
          </cell>
          <cell r="C3051" t="str">
            <v>UN</v>
          </cell>
          <cell r="D3051">
            <v>6.45</v>
          </cell>
        </row>
        <row r="3052">
          <cell r="A3052">
            <v>89515</v>
          </cell>
          <cell r="B3052" t="str">
            <v>JOELHO 45 GRAUS, PVC, SOLDÁVEL, DN 75MM, INSTALADO EM PRUMADA DE ÁGUA - FORNECIMENTO E INSTALAÇÃO. AF_12/2014_P</v>
          </cell>
          <cell r="C3052" t="str">
            <v>UN</v>
          </cell>
          <cell r="D3052">
            <v>63.49</v>
          </cell>
        </row>
        <row r="3053">
          <cell r="A3053">
            <v>89516</v>
          </cell>
          <cell r="B3053" t="str">
            <v>JOELHO 45 GRAUS, PVC, SERIE R, ÁGUA PLUVIAL, DN 40 MM, JUNTA SOLDÁVEL, FORNECIDO E INSTALADO EM RAMAL DE ENCAMINHAMENTO. AF_12/2014_P</v>
          </cell>
          <cell r="C3053" t="str">
            <v>UN</v>
          </cell>
          <cell r="D3053">
            <v>6.14</v>
          </cell>
        </row>
        <row r="3054">
          <cell r="A3054">
            <v>89517</v>
          </cell>
          <cell r="B3054" t="str">
            <v>CURVA 90 GRAUS, PVC, SOLDÁVEL, DN 75MM, INSTALADO EM PRUMADA DE ÁGUA - FORNECIMENTO E INSTALAÇÃO. AF_12/2014_P</v>
          </cell>
          <cell r="C3054" t="str">
            <v>UN</v>
          </cell>
          <cell r="D3054">
            <v>54.03</v>
          </cell>
        </row>
        <row r="3055">
          <cell r="A3055">
            <v>89518</v>
          </cell>
          <cell r="B3055" t="str">
            <v>JOELHO 90 GRAUS, PVC, SERIE R, ÁGUA PLUVIAL, DN 50 MM, JUNTA ELÁSTICA, FORNECIDO E INSTALADO EM RAMAL DE ENCAMINHAMENTO. AF_12/2014</v>
          </cell>
          <cell r="C3055" t="str">
            <v>UN</v>
          </cell>
          <cell r="D3055">
            <v>8.93</v>
          </cell>
        </row>
        <row r="3056">
          <cell r="A3056">
            <v>89519</v>
          </cell>
          <cell r="B3056" t="str">
            <v>CURVA 45 GRAUS, PVC, SOLDÁVEL, DN 75MM, INSTALADO EM PRUMADA DE ÁGUA - FORNECIMENTO E INSTALAÇÃO. AF_12/2014_P</v>
          </cell>
          <cell r="C3056" t="str">
            <v>UN</v>
          </cell>
          <cell r="D3056">
            <v>42.09</v>
          </cell>
        </row>
        <row r="3057">
          <cell r="A3057">
            <v>89520</v>
          </cell>
          <cell r="B3057" t="str">
            <v>JOELHO 45 GRAUS, PVC, SERIE R, ÁGUA PLUVIAL, DN 50 MM, JUNTA ELÁSTICA, FORNECIDO E INSTALADO EM RAMAL DE ENCAMINHAMENTO. AF_12/2014</v>
          </cell>
          <cell r="C3057" t="str">
            <v>UN</v>
          </cell>
          <cell r="D3057">
            <v>8.25</v>
          </cell>
        </row>
        <row r="3058">
          <cell r="A3058">
            <v>89521</v>
          </cell>
          <cell r="B3058" t="str">
            <v>JOELHO 90 GRAUS, PVC, SOLDÁVEL, DN 85MM, INSTALADO EM PRUMADA DE ÁGUA - FORNECIMENTO E INSTALAÇÃO. AF_12/2014_P</v>
          </cell>
          <cell r="C3058" t="str">
            <v>UN</v>
          </cell>
          <cell r="D3058">
            <v>92.98</v>
          </cell>
        </row>
        <row r="3059">
          <cell r="A3059">
            <v>89522</v>
          </cell>
          <cell r="B3059" t="str">
            <v>JOELHO 90 GRAUS, PVC, SERIE R, ÁGUA PLUVIAL, DN 75 MM, JUNTA ELÁSTICA, FORNECIDO E INSTALADO EM RAMAL DE ENCAMINHAMENTO. AF_12/2014</v>
          </cell>
          <cell r="C3059" t="str">
            <v>UN</v>
          </cell>
          <cell r="D3059">
            <v>18.36</v>
          </cell>
        </row>
        <row r="3060">
          <cell r="A3060">
            <v>89523</v>
          </cell>
          <cell r="B3060" t="str">
            <v>JOELHO 45 GRAUS, PVC, SOLDÁVEL, DN 85MM, INSTALADO EM PRUMADA DE ÁGUA - FORNECIMENTO E INSTALAÇÃO. AF_12/2014_P</v>
          </cell>
          <cell r="C3060" t="str">
            <v>UN</v>
          </cell>
          <cell r="D3060">
            <v>71.95</v>
          </cell>
        </row>
        <row r="3061">
          <cell r="A3061">
            <v>89524</v>
          </cell>
          <cell r="B3061" t="str">
            <v>JOELHO 45 GRAUS, PVC, SERIE R, ÁGUA PLUVIAL, DN 75 MM, JUNTA ELÁSTICA, FORNECIDO E INSTALADO EM RAMAL DE ENCAMINHAMENTO. AF_12/2014</v>
          </cell>
          <cell r="C3061" t="str">
            <v>UN</v>
          </cell>
          <cell r="D3061">
            <v>17.920000000000002</v>
          </cell>
        </row>
        <row r="3062">
          <cell r="A3062">
            <v>89525</v>
          </cell>
          <cell r="B3062" t="str">
            <v>CURVA 90 GRAUS, PVC, SOLDÁVEL, DN 85MM, INSTALADO EM PRUMADA DE ÁGUA - FORNECIMENTO E INSTALAÇÃO. AF_12/2014_P</v>
          </cell>
          <cell r="C3062" t="str">
            <v>UN</v>
          </cell>
          <cell r="D3062">
            <v>64.22</v>
          </cell>
        </row>
        <row r="3063">
          <cell r="A3063">
            <v>89527</v>
          </cell>
          <cell r="B3063" t="str">
            <v>CURVA 45 GRAUS, PVC, SOLDÁVEL, DN 85MM, INSTALADO EM PRUMADA DE ÁGUA - FORNECIMENTO E INSTALAÇÃO. AF_12/2014_P</v>
          </cell>
          <cell r="C3063" t="str">
            <v>UN</v>
          </cell>
          <cell r="D3063">
            <v>49.69</v>
          </cell>
        </row>
        <row r="3064">
          <cell r="A3064">
            <v>89528</v>
          </cell>
          <cell r="B3064" t="str">
            <v>LUVA, PVC, SOLDÁVEL, DN 25MM, INSTALADO EM PRUMADA DE ÁGUA - FORNECIMENTO E INSTALAÇÃO. AF_12/2014_P</v>
          </cell>
          <cell r="C3064" t="str">
            <v>UN</v>
          </cell>
          <cell r="D3064">
            <v>2.83</v>
          </cell>
        </row>
        <row r="3065">
          <cell r="A3065">
            <v>89529</v>
          </cell>
          <cell r="B3065" t="str">
            <v>JOELHO 90 GRAUS, PVC, SERIE R, ÁGUA PLUVIAL, DN 100 MM, JUNTA ELÁSTICA, FORNECIDO E INSTALADO EM RAMAL DE ENCAMINHAMENTO. AF_12/2014</v>
          </cell>
          <cell r="C3065" t="str">
            <v>UN</v>
          </cell>
          <cell r="D3065">
            <v>28.54</v>
          </cell>
        </row>
        <row r="3066">
          <cell r="A3066">
            <v>89530</v>
          </cell>
          <cell r="B3066" t="str">
            <v>LUVA DE CORRER, PVC, SOLDÁVEL, DN 25MM, INSTALADO EM PRUMADA DE ÁGUA - FORNECIMENTO E INSTALAÇÃO. AF_12/2014_P</v>
          </cell>
          <cell r="C3066" t="str">
            <v>UN</v>
          </cell>
          <cell r="D3066">
            <v>10.92</v>
          </cell>
        </row>
        <row r="3067">
          <cell r="A3067">
            <v>89531</v>
          </cell>
          <cell r="B3067" t="str">
            <v>JOELHO 45 GRAUS, PVC, SERIE R, ÁGUA PLUVIAL, DN 100 MM, JUNTA ELÁSTICA, FORNECIDO E INSTALADO EM RAMAL DE ENCAMINHAMENTO. AF_12/2014</v>
          </cell>
          <cell r="C3067" t="str">
            <v>UN</v>
          </cell>
          <cell r="D3067">
            <v>24.47</v>
          </cell>
        </row>
        <row r="3068">
          <cell r="A3068">
            <v>89532</v>
          </cell>
          <cell r="B3068" t="str">
            <v>LUVA DE REDUÇÃO, PVC, SOLDÁVEL, DN 32MM X 25MM, INSTALADO EM PRUMADA DE ÁGUA - FORNECIMENTO E INSTALAÇÃO. AF_12/2014_P</v>
          </cell>
          <cell r="C3068" t="str">
            <v>UN</v>
          </cell>
          <cell r="D3068">
            <v>4.45</v>
          </cell>
        </row>
        <row r="3069">
          <cell r="A3069">
            <v>89534</v>
          </cell>
          <cell r="B3069" t="str">
            <v>LUVA SOLDÁVEL E COM ROSCA, PVC, SOLDÁVEL, DN 25MM X 3/4", INSTALADO EM PRUMADA DE ÁGUA - FORNECIMENTO E INSTALAÇÃO. AF_12/2014_P</v>
          </cell>
          <cell r="C3069" t="str">
            <v>UN</v>
          </cell>
          <cell r="D3069">
            <v>3.3</v>
          </cell>
        </row>
        <row r="3070">
          <cell r="A3070">
            <v>89536</v>
          </cell>
          <cell r="B3070" t="str">
            <v>UNIÃO, PVC, SOLDÁVEL, DN 25MM, INSTALADO EM PRUMADA DE ÁGUA - FORNECIMENTO E INSTALAÇÃO. AF_12/2014_P</v>
          </cell>
          <cell r="C3070" t="str">
            <v>UN</v>
          </cell>
          <cell r="D3070">
            <v>8.59</v>
          </cell>
        </row>
        <row r="3071">
          <cell r="A3071">
            <v>89538</v>
          </cell>
          <cell r="B3071" t="str">
            <v>ADAPTADOR CURTO COM BOLSA E ROSCA PARA REGISTRO, PVC, SOLDÁVEL, DN 25MM X 3/4", INSTALADO EM PRUMADA DE ÁGUA - FORNECIMENTO E INSTALAÇÃO. AF_12/2014_P</v>
          </cell>
          <cell r="C3071" t="str">
            <v>UN</v>
          </cell>
          <cell r="D3071">
            <v>2.91</v>
          </cell>
        </row>
        <row r="3072">
          <cell r="A3072">
            <v>89540</v>
          </cell>
          <cell r="B3072" t="str">
            <v>CURVA DE TRANSPOSIÇÃO, PVC, SOLDÁVEL, DN 25MM, INSTALADO EM PRUMADA DE ÁGUA  - FORNECIMENTO E INSTALAÇÃO. AF_12/2014_P</v>
          </cell>
          <cell r="C3072" t="str">
            <v>UN</v>
          </cell>
          <cell r="D3072">
            <v>7.45</v>
          </cell>
        </row>
        <row r="3073">
          <cell r="A3073">
            <v>89541</v>
          </cell>
          <cell r="B3073" t="str">
            <v>LUVA, PVC, SOLDÁVEL, DN 32MM, INSTALADO EM PRUMADA DE ÁGUA - FORNECIMENTO E INSTALAÇÃO. AF_12/2014_P</v>
          </cell>
          <cell r="C3073" t="str">
            <v>UN</v>
          </cell>
          <cell r="D3073">
            <v>4.05</v>
          </cell>
        </row>
        <row r="3074">
          <cell r="A3074">
            <v>89542</v>
          </cell>
          <cell r="B3074" t="str">
            <v>LUVA DE CORRER, PVC, SOLDÁVEL, DN 32MM, INSTALADO EM PRUMADA DE ÁGUA - FORNECIMENTO E INSTALAÇÃO. AF_12/2014_P</v>
          </cell>
          <cell r="C3074" t="str">
            <v>UN</v>
          </cell>
          <cell r="D3074">
            <v>17.53</v>
          </cell>
        </row>
        <row r="3075">
          <cell r="A3075">
            <v>89544</v>
          </cell>
          <cell r="B3075" t="str">
            <v>LUVA SIMPLES, PVC, SERIE R, ÁGUA PLUVIAL, DN 40 MM, JUNTA SOLDÁVEL, FORNECIDO E INSTALADO EM RAMAL DE ENCAMINHAMENTO. AF_12/2014_P</v>
          </cell>
          <cell r="C3075" t="str">
            <v>UN</v>
          </cell>
          <cell r="D3075">
            <v>6.03</v>
          </cell>
        </row>
        <row r="3076">
          <cell r="A3076">
            <v>89545</v>
          </cell>
          <cell r="B3076" t="str">
            <v>LUVA SIMPLES, PVC, SERIE R, ÁGUA PLUVIAL, DN 50 MM, JUNTA ELÁSTICA, FORNECIDO E INSTALADO EM RAMAL DE ENCAMINHAMENTO. AF_12/2014</v>
          </cell>
          <cell r="C3076" t="str">
            <v>UN</v>
          </cell>
          <cell r="D3076">
            <v>8.15</v>
          </cell>
        </row>
        <row r="3077">
          <cell r="A3077">
            <v>89547</v>
          </cell>
          <cell r="B3077" t="str">
            <v>LUVA SIMPLES, PVC, SERIE R, ÁGUA PLUVIAL, DN 75 MM, JUNTA ELÁSTICA, FORNECIDO E INSTALADO EM RAMAL DE ENCAMINHAMENTO. AF_12/2014</v>
          </cell>
          <cell r="C3077" t="str">
            <v>UN</v>
          </cell>
          <cell r="D3077">
            <v>12.03</v>
          </cell>
        </row>
        <row r="3078">
          <cell r="A3078">
            <v>89548</v>
          </cell>
          <cell r="B3078" t="str">
            <v>LUVA DE CORRER, PVC, SERIE R, ÁGUA PLUVIAL, DN 75 MM, JUNTA ELÁSTICA, FORNECIDO E INSTALADO EM RAMAL DE ENCAMINHAMENTO. AF_12/2014</v>
          </cell>
          <cell r="C3078" t="str">
            <v>UN</v>
          </cell>
          <cell r="D3078">
            <v>13.38</v>
          </cell>
        </row>
        <row r="3079">
          <cell r="A3079">
            <v>89549</v>
          </cell>
          <cell r="B3079" t="str">
            <v>REDUÇÃO EXCÊNTRICA, PVC, SERIE R, ÁGUA PLUVIAL, DN 75 X 50 MM, JUNTA ELÁSTICA, FORNECIDO E INSTALADO EM RAMAL DE ENCAMINHAMENTO. AF_12/2014</v>
          </cell>
          <cell r="C3079" t="str">
            <v>UN</v>
          </cell>
          <cell r="D3079">
            <v>9.9499999999999993</v>
          </cell>
        </row>
        <row r="3080">
          <cell r="A3080">
            <v>89550</v>
          </cell>
          <cell r="B3080" t="str">
            <v>TÊ DE INSPEÇÃO, PVC, SERIE R, ÁGUA PLUVIAL, DN 75 MM, JUNTA ELÁSTICA, FORNECIDO E INSTALADO EM RAMAL DE ENCAMINHAMENTO. AF_12/2014</v>
          </cell>
          <cell r="C3080" t="str">
            <v>UN</v>
          </cell>
          <cell r="D3080">
            <v>27.46</v>
          </cell>
        </row>
        <row r="3081">
          <cell r="A3081">
            <v>89551</v>
          </cell>
          <cell r="B3081" t="str">
            <v>LUVA SOLDÁVEL E COM ROSCA, PVC, SOLDÁVEL, DN 32MM X 1", INSTALADO EM PRUMADA DE ÁGUA - FORNECIMENTO E INSTALAÇÃO. AF_12/2014_P</v>
          </cell>
          <cell r="C3081" t="str">
            <v>UN</v>
          </cell>
          <cell r="D3081">
            <v>5.81</v>
          </cell>
        </row>
        <row r="3082">
          <cell r="A3082">
            <v>89552</v>
          </cell>
          <cell r="B3082" t="str">
            <v>UNIÃO, PVC, SOLDÁVEL, DN 32MM, INSTALADO EM PRUMADA DE ÁGUA - FORNECIMENTO E INSTALAÇÃO. AF_12/2014_P</v>
          </cell>
          <cell r="C3082" t="str">
            <v>UN</v>
          </cell>
          <cell r="D3082">
            <v>13.17</v>
          </cell>
        </row>
        <row r="3083">
          <cell r="A3083">
            <v>89553</v>
          </cell>
          <cell r="B3083" t="str">
            <v>ADAPTADOR CURTO COM BOLSA E ROSCA PARA REGISTRO, PVC, SOLDÁVEL, DN 32MM X 1", INSTALADO EM PRUMADA DE ÁGUA - FORNECIMENTO E INSTALAÇÃO. AF_12/2014_P</v>
          </cell>
          <cell r="C3083" t="str">
            <v>UN</v>
          </cell>
          <cell r="D3083">
            <v>3.76</v>
          </cell>
        </row>
        <row r="3084">
          <cell r="A3084">
            <v>89554</v>
          </cell>
          <cell r="B3084" t="str">
            <v>LUVA SIMPLES, PVC, SERIE R, ÁGUA PLUVIAL, DN 100 MM, JUNTA ELÁSTICA, FORNECIDO E INSTALADO EM RAMAL DE ENCAMINHAMENTO. AF_12/2014</v>
          </cell>
          <cell r="C3084" t="str">
            <v>UN</v>
          </cell>
          <cell r="D3084">
            <v>15.01</v>
          </cell>
        </row>
        <row r="3085">
          <cell r="A3085">
            <v>89555</v>
          </cell>
          <cell r="B3085" t="str">
            <v>CURVA DE TRANSPOSIÇÃO, PVC, SOLDÁVEL, DN 32MM, INSTALADO EM PRUMADA DE ÁGUA  FORNECIMENTO E INSTALAÇÃO. AF_12/2014_P</v>
          </cell>
          <cell r="C3085" t="str">
            <v>UN</v>
          </cell>
          <cell r="D3085">
            <v>15.9</v>
          </cell>
        </row>
        <row r="3086">
          <cell r="A3086">
            <v>89556</v>
          </cell>
          <cell r="B3086" t="str">
            <v>LUVA DE CORRER, PVC, SERIE R, ÁGUA PLUVIAL, DN 100 MM, JUNTA ELÁSTICA, FORNECIDO E INSTALADO EM RAMAL DE ENCAMINHAMENTO. AF_12/2014</v>
          </cell>
          <cell r="C3086" t="str">
            <v>UN</v>
          </cell>
          <cell r="D3086">
            <v>21.58</v>
          </cell>
        </row>
        <row r="3087">
          <cell r="A3087">
            <v>89557</v>
          </cell>
          <cell r="B3087" t="str">
            <v>REDUÇÃO EXCÊNTRICA, PVC, SERIE R, ÁGUA PLUVIAL, DN 100 X 75 MM, JUNTA ELÁSTICA, FORNECIDO E INSTALADO EM RAMAL DE ENCAMINHAMENTO. AF_12/2014</v>
          </cell>
          <cell r="C3087" t="str">
            <v>UN</v>
          </cell>
          <cell r="D3087">
            <v>17.329999999999998</v>
          </cell>
        </row>
        <row r="3088">
          <cell r="A3088">
            <v>89558</v>
          </cell>
          <cell r="B3088" t="str">
            <v>LUVA, PVC, SOLDÁVEL, DN 40MM, INSTALADO EM PRUMADA DE ÁGUA - FORNECIMENTO E INSTALAÇÃO. AF_12/2014_P</v>
          </cell>
          <cell r="C3088" t="str">
            <v>UN</v>
          </cell>
          <cell r="D3088">
            <v>6.21</v>
          </cell>
        </row>
        <row r="3089">
          <cell r="A3089">
            <v>89559</v>
          </cell>
          <cell r="B3089" t="str">
            <v>TÊ DE INSPEÇÃO, PVC, SERIE R, ÁGUA PLUVIAL, DN 100 MM, JUNTA ELÁSTICA, FORNECIDO E INSTALADO EM RAMAL DE ENCAMINHAMENTO. AF_12/2014</v>
          </cell>
          <cell r="C3089" t="str">
            <v>UN</v>
          </cell>
          <cell r="D3089">
            <v>37.01</v>
          </cell>
        </row>
        <row r="3090">
          <cell r="A3090">
            <v>89561</v>
          </cell>
          <cell r="B3090" t="str">
            <v>JUNÇÃO SIMPLES, PVC, SERIE R, ÁGUA PLUVIAL, DN 40 MM, JUNTA SOLDÁVEL, FORNECIDO E INSTALADO EM RAMAL DE ENCAMINHAMENTO. AF_12/2014_P</v>
          </cell>
          <cell r="C3090" t="str">
            <v>UN</v>
          </cell>
          <cell r="D3090">
            <v>10.74</v>
          </cell>
        </row>
        <row r="3091">
          <cell r="A3091">
            <v>89562</v>
          </cell>
          <cell r="B3091" t="str">
            <v>LUVA DE REDUÇÃO, PVC, SOLDÁVEL, DN 40MM X 32MM, INSTALADO EM PRUMADA DE ÁGUA - FORNECIMENTO E INSTALAÇÃO. AF_12/2014_P</v>
          </cell>
          <cell r="C3091" t="str">
            <v>UN</v>
          </cell>
          <cell r="D3091">
            <v>6.19</v>
          </cell>
        </row>
        <row r="3092">
          <cell r="A3092">
            <v>89563</v>
          </cell>
          <cell r="B3092" t="str">
            <v>JUNÇÃO SIMPLES, PVC, SERIE R, ÁGUA PLUVIAL, DN 50 MM, JUNTA ELÁSTICA, FORNECIDO E INSTALADO EM RAMAL DE ENCAMINHAMENTO. AF_12/2014</v>
          </cell>
          <cell r="C3092" t="str">
            <v>UN</v>
          </cell>
          <cell r="D3092">
            <v>15.18</v>
          </cell>
        </row>
        <row r="3093">
          <cell r="A3093">
            <v>89564</v>
          </cell>
          <cell r="B3093" t="str">
            <v>LUVA COM ROSCA, PVC, SOLDÁVEL, DN 40MM X 1.1/4", INSTALADO EM PRUMADA DE ÁGUA - FORNECIMENTO E INSTALAÇÃO. AF_12/2014_P</v>
          </cell>
          <cell r="C3093" t="str">
            <v>UN</v>
          </cell>
          <cell r="D3093">
            <v>10.7</v>
          </cell>
        </row>
        <row r="3094">
          <cell r="A3094">
            <v>89565</v>
          </cell>
          <cell r="B3094" t="str">
            <v>JUNÇÃO SIMPLES, PVC, SERIE R, ÁGUA PLUVIAL, DN 75 X 75 MM, JUNTA ELÁSTICA, FORNECIDO E INSTALADO EM RAMAL DE ENCAMINHAMENTO. AF_12/2014</v>
          </cell>
          <cell r="C3094" t="str">
            <v>UN</v>
          </cell>
          <cell r="D3094">
            <v>33.119999999999997</v>
          </cell>
        </row>
        <row r="3095">
          <cell r="A3095">
            <v>89566</v>
          </cell>
          <cell r="B3095" t="str">
            <v>TÊ, PVC, SERIE R, ÁGUA PLUVIAL, DN 75 MM, JUNTA ELÁSTICA, FORNECIDO E INSTALADO EM RAMAL DE ENCAMINHAMENTO. AF_12/2014</v>
          </cell>
          <cell r="C3095" t="str">
            <v>UN</v>
          </cell>
          <cell r="D3095">
            <v>27.73</v>
          </cell>
        </row>
        <row r="3096">
          <cell r="A3096">
            <v>89567</v>
          </cell>
          <cell r="B3096" t="str">
            <v>JUNÇÃO SIMPLES, PVC, SERIE R, ÁGUA PLUVIAL, DN 100 X 100 MM, JUNTA ELÁSTICA, FORNECIDO E INSTALADO EM RAMAL DE ENCAMINHAMENTO. AF_12/2014</v>
          </cell>
          <cell r="C3096" t="str">
            <v>UN</v>
          </cell>
          <cell r="D3096">
            <v>49.87</v>
          </cell>
        </row>
        <row r="3097">
          <cell r="A3097">
            <v>89568</v>
          </cell>
          <cell r="B3097" t="str">
            <v>UNIÃO, PVC, SOLDÁVEL, DN 40MM, INSTALADO EM PRUMADA DE ÁGUA - FORNECIMENTO E INSTALAÇÃO. AF_12/2014_P</v>
          </cell>
          <cell r="C3097" t="str">
            <v>UN</v>
          </cell>
          <cell r="D3097">
            <v>24.42</v>
          </cell>
        </row>
        <row r="3098">
          <cell r="A3098">
            <v>89569</v>
          </cell>
          <cell r="B3098" t="str">
            <v>JUNÇÃO SIMPLES, PVC, SERIE R, ÁGUA PLUVIAL, DN 100 X 75 MM, JUNTA ELÁSTICA, FORNECIDO E INSTALADO EM RAMAL DE ENCAMINHAMENTO. AF_12/2014</v>
          </cell>
          <cell r="C3098" t="str">
            <v>UN</v>
          </cell>
          <cell r="D3098">
            <v>48.32</v>
          </cell>
        </row>
        <row r="3099">
          <cell r="A3099">
            <v>89570</v>
          </cell>
          <cell r="B3099" t="str">
            <v>ADAPTADOR CURTO COM BOLSA E ROSCA PARA REGISTRO, PVC, SOLDÁVEL, DN 40MM X 1.1/2", INSTALADO EM PRUMADA DE ÁGUA - FORNECIMENTO E INSTALAÇÃO. AF_12/2014_P</v>
          </cell>
          <cell r="C3099" t="str">
            <v>UN</v>
          </cell>
          <cell r="D3099">
            <v>6.57</v>
          </cell>
        </row>
        <row r="3100">
          <cell r="A3100">
            <v>89571</v>
          </cell>
          <cell r="B3100" t="str">
            <v>TÊ, PVC, SERIE R, ÁGUA PLUVIAL, DN 100 X 100 MM, JUNTA ELÁSTICA, FORNECIDO E INSTALADO EM RAMAL DE ENCAMINHAMENTO. AF_12/2014</v>
          </cell>
          <cell r="C3100" t="str">
            <v>UN</v>
          </cell>
          <cell r="D3100">
            <v>44.44</v>
          </cell>
        </row>
        <row r="3101">
          <cell r="A3101">
            <v>89572</v>
          </cell>
          <cell r="B3101" t="str">
            <v>ADAPTADOR CURTO COM BOLSA E ROSCA PARA REGISTRO, PVC, SOLDÁVEL, DN 40MM X 1.1/4", INSTALADO EM PRUMADA DE ÁGUA - FORNECIMENTO E INSTALAÇÃO. AF_12/2014_P</v>
          </cell>
          <cell r="C3101" t="str">
            <v>UN</v>
          </cell>
          <cell r="D3101">
            <v>5.83</v>
          </cell>
        </row>
        <row r="3102">
          <cell r="A3102">
            <v>89573</v>
          </cell>
          <cell r="B3102" t="str">
            <v>TÊ, PVC, SERIE R, ÁGUA PLUVIAL, DN 100 X 75 MM, JUNTA ELÁSTICA, FORNECIDO E INSTALADO EM RAMAL DE ENCAMINHAMENTO. AF_12/2014</v>
          </cell>
          <cell r="C3102" t="str">
            <v>UN</v>
          </cell>
          <cell r="D3102">
            <v>35.36</v>
          </cell>
        </row>
        <row r="3103">
          <cell r="A3103">
            <v>89574</v>
          </cell>
          <cell r="B3103" t="str">
            <v>JUNÇÃO DUPLA, PVC, SERIE R, ÁGUA PLUVIAL, DN 100 X 100 X 100 MM, JUNTA ELÁSTICA, FORNECIDO E INSTALADO EM RAMAL DE ENCAMINHAMENTO. AF_12/2014</v>
          </cell>
          <cell r="C3103" t="str">
            <v>UN</v>
          </cell>
          <cell r="D3103">
            <v>64.44</v>
          </cell>
        </row>
        <row r="3104">
          <cell r="A3104">
            <v>89575</v>
          </cell>
          <cell r="B3104" t="str">
            <v>LUVA, PVC, SOLDÁVEL, DN 50MM, INSTALADO EM PRUMADA DE ÁGUA - FORNECIMENTO E INSTALAÇÃO. AF_12/2014_P</v>
          </cell>
          <cell r="C3104" t="str">
            <v>UN</v>
          </cell>
          <cell r="D3104">
            <v>7.79</v>
          </cell>
        </row>
        <row r="3105">
          <cell r="A3105">
            <v>89577</v>
          </cell>
          <cell r="B3105" t="str">
            <v>LUVA DE CORRER, PVC, SOLDÁVEL, DN 50MM, INSTALADO EM PRUMADA DE ÁGUA - FORNECIMENTO E INSTALAÇÃO. AF_12/2014_P</v>
          </cell>
          <cell r="C3105" t="str">
            <v>UN</v>
          </cell>
          <cell r="D3105">
            <v>24.37</v>
          </cell>
        </row>
        <row r="3106">
          <cell r="A3106">
            <v>89579</v>
          </cell>
          <cell r="B3106" t="str">
            <v>LUVA DE REDUÇÃO, PVC, SOLDÁVEL, DN 50MM X 25MM, INSTALADO EM PRUMADA DE ÁGUA  FORNECIMENTO E INSTALAÇÃO. AF_12/2014_P</v>
          </cell>
          <cell r="C3106" t="str">
            <v>UN</v>
          </cell>
          <cell r="D3106">
            <v>7.7</v>
          </cell>
        </row>
        <row r="3107">
          <cell r="A3107">
            <v>89581</v>
          </cell>
          <cell r="B3107" t="str">
            <v>JOELHO 90 GRAUS, PVC, SERIE R, ÁGUA PLUVIAL, DN 75 MM, JUNTA ELÁSTICA, FORNECIDO E INSTALADO EM CONDUTORES VERTICAIS DE ÁGUAS PLUVIAIS. AF_12/2014</v>
          </cell>
          <cell r="C3107" t="str">
            <v>UN</v>
          </cell>
          <cell r="D3107">
            <v>16.75</v>
          </cell>
        </row>
        <row r="3108">
          <cell r="A3108">
            <v>89582</v>
          </cell>
          <cell r="B3108" t="str">
            <v>JOELHO 45 GRAUS, PVC, SERIE R, ÁGUA PLUVIAL, DN 75 MM, JUNTA ELÁSTICA, FORNECIDO E INSTALADO EM CONDUTORES VERTICAIS DE ÁGUAS PLUVIAIS. AF_12/2014</v>
          </cell>
          <cell r="C3108" t="str">
            <v>UN</v>
          </cell>
          <cell r="D3108">
            <v>16.309999999999999</v>
          </cell>
        </row>
        <row r="3109">
          <cell r="A3109">
            <v>89584</v>
          </cell>
          <cell r="B3109" t="str">
            <v>JOELHO 90 GRAUS, PVC, SERIE R, ÁGUA PLUVIAL, DN 100 MM, JUNTA ELÁSTICA, FORNECIDO E INSTALADO EM CONDUTORES VERTICAIS DE ÁGUAS PLUVIAIS. AF_12/2014</v>
          </cell>
          <cell r="C3109" t="str">
            <v>UN</v>
          </cell>
          <cell r="D3109">
            <v>26.93</v>
          </cell>
        </row>
        <row r="3110">
          <cell r="A3110">
            <v>89585</v>
          </cell>
          <cell r="B3110" t="str">
            <v>JOELHO 45 GRAUS, PVC, SERIE R, ÁGUA PLUVIAL, DN 100 MM, JUNTA ELÁSTICA, FORNECIDO E INSTALADO EM CONDUTORES VERTICAIS DE ÁGUAS PLUVIAIS. AF_12/2014</v>
          </cell>
          <cell r="C3110" t="str">
            <v>UN</v>
          </cell>
          <cell r="D3110">
            <v>22.86</v>
          </cell>
        </row>
        <row r="3111">
          <cell r="A3111">
            <v>89590</v>
          </cell>
          <cell r="B3111" t="str">
            <v>JOELHO 90 GRAUS, PVC, SERIE R, ÁGUA PLUVIAL, DN 150 MM, JUNTA ELÁSTICA, FORNECIDO E INSTALADO EM CONDUTORES VERTICAIS DE ÁGUAS PLUVIAIS. AF_12/2014</v>
          </cell>
          <cell r="C3111" t="str">
            <v>UN</v>
          </cell>
          <cell r="D3111">
            <v>81.88</v>
          </cell>
        </row>
        <row r="3112">
          <cell r="A3112">
            <v>89591</v>
          </cell>
          <cell r="B3112" t="str">
            <v>JOELHO 45 GRAUS, PVC, SERIE R, ÁGUA PLUVIAL, DN 150 MM, JUNTA ELÁSTICA, FORNECIDO E INSTALADO EM CONDUTORES VERTICAIS DE ÁGUAS PLUVIAIS. AF_12/2014</v>
          </cell>
          <cell r="C3112" t="str">
            <v>UN</v>
          </cell>
          <cell r="D3112">
            <v>66.7</v>
          </cell>
        </row>
        <row r="3113">
          <cell r="A3113">
            <v>89593</v>
          </cell>
          <cell r="B3113" t="str">
            <v>LUVA COM ROSCA, PVC, SOLDÁVEL, DN 50MM X 1.1/2", INSTALADO EM PRUMADA DE ÁGUA - FORNECIMENTO E INSTALAÇÃO. AF_12/2014_P</v>
          </cell>
          <cell r="C3113" t="str">
            <v>UN</v>
          </cell>
          <cell r="D3113">
            <v>17.32</v>
          </cell>
        </row>
        <row r="3114">
          <cell r="A3114">
            <v>89594</v>
          </cell>
          <cell r="B3114" t="str">
            <v>UNIÃO, PVC, SOLDÁVEL, DN 50MM, INSTALADO EM PRUMADA DE ÁGUA - FORNECIMENTO E INSTALAÇÃO. AF_12/2014_P</v>
          </cell>
          <cell r="C3114" t="str">
            <v>UN</v>
          </cell>
          <cell r="D3114">
            <v>29.22</v>
          </cell>
        </row>
        <row r="3115">
          <cell r="A3115">
            <v>89595</v>
          </cell>
          <cell r="B3115" t="str">
            <v>ADAPTADOR CURTO COM BOLSA E ROSCA PARA REGISTRO, PVC, SOLDÁVEL, DN 50MM X 1.1/4", INSTALADO EM PRUMADA DE ÁGUA - FORNECIMENTO E INSTALAÇÃO. AF_12/2014_P</v>
          </cell>
          <cell r="C3115" t="str">
            <v>UN</v>
          </cell>
          <cell r="D3115">
            <v>9.9499999999999993</v>
          </cell>
        </row>
        <row r="3116">
          <cell r="A3116">
            <v>89596</v>
          </cell>
          <cell r="B3116" t="str">
            <v>ADAPTADOR CURTO COM BOLSA E ROSCA PARA REGISTRO, PVC, SOLDÁVEL, DN 50MM X 1.1/2", INSTALADO EM PRUMADA DE ÁGUA - FORNECIMENTO E INSTALAÇÃO. AF_12/2014_P</v>
          </cell>
          <cell r="C3116" t="str">
            <v>UN</v>
          </cell>
          <cell r="D3116">
            <v>7.49</v>
          </cell>
        </row>
        <row r="3117">
          <cell r="A3117">
            <v>89597</v>
          </cell>
          <cell r="B3117" t="str">
            <v>LUVA, PVC, SOLDÁVEL, DN 60MM, INSTALADO EM PRUMADA DE ÁGUA - FORNECIMENTO E INSTALAÇÃO. AF_12/2014_P</v>
          </cell>
          <cell r="C3117" t="str">
            <v>UN</v>
          </cell>
          <cell r="D3117">
            <v>14.46</v>
          </cell>
        </row>
        <row r="3118">
          <cell r="A3118">
            <v>89598</v>
          </cell>
          <cell r="B3118" t="str">
            <v>LUVA DE CORRER, PVC, SOLDÁVEL, DN 60MM, INSTALADO EM PRUMADA DE ÁGUA  FORNECIMENTO E INSTALAÇÃO. AF_12/2014_P</v>
          </cell>
          <cell r="C3118" t="str">
            <v>UN</v>
          </cell>
          <cell r="D3118">
            <v>32.06</v>
          </cell>
        </row>
        <row r="3119">
          <cell r="A3119">
            <v>89599</v>
          </cell>
          <cell r="B3119" t="str">
            <v>LUVA SIMPLES, PVC, SERIE R, ÁGUA PLUVIAL, DN 75 MM, JUNTA ELÁSTICA, FORNECIDO E INSTALADO EM CONDUTORES VERTICAIS DE ÁGUAS PLUVIAIS. AF_12/2014</v>
          </cell>
          <cell r="C3119" t="str">
            <v>UN</v>
          </cell>
          <cell r="D3119">
            <v>10.82</v>
          </cell>
        </row>
        <row r="3120">
          <cell r="A3120">
            <v>89600</v>
          </cell>
          <cell r="B3120" t="str">
            <v>LUVA DE CORRER, PVC, SERIE R, ÁGUA PLUVIAL, DN 75 MM, JUNTA ELÁSTICA, FORNECIDO E INSTALADO EM CONDUTORES VERTICAIS DE ÁGUAS PLUVIAIS. AF_12/2014</v>
          </cell>
          <cell r="C3120" t="str">
            <v>UN</v>
          </cell>
          <cell r="D3120">
            <v>12.17</v>
          </cell>
        </row>
        <row r="3121">
          <cell r="A3121">
            <v>89605</v>
          </cell>
          <cell r="B3121" t="str">
            <v>LUVA DE REDUÇÃO, PVC, SOLDÁVEL, DN 60MM X 50MM, INSTALADO EM PRUMADA DE ÁGUA - FORNECIMENTO E INSTALAÇÃO. AF_12/2014_P</v>
          </cell>
          <cell r="C3121" t="str">
            <v>UN</v>
          </cell>
          <cell r="D3121">
            <v>13.1</v>
          </cell>
        </row>
        <row r="3122">
          <cell r="A3122">
            <v>89609</v>
          </cell>
          <cell r="B3122" t="str">
            <v>UNIÃO, PVC, SOLDÁVEL, DN 60MM, INSTALADO EM PRUMADA DE ÁGUA - FORNECIMENTO E INSTALAÇÃO. AF_12/2014_P</v>
          </cell>
          <cell r="C3122" t="str">
            <v>UN</v>
          </cell>
          <cell r="D3122">
            <v>62.68</v>
          </cell>
        </row>
        <row r="3123">
          <cell r="A3123">
            <v>89610</v>
          </cell>
          <cell r="B3123" t="str">
            <v>ADAPTADOR CURTO COM BOLSA E ROSCA PARA REGISTRO, PVC, SOLDÁVEL, DN 60MM X 2", INSTALADO EM PRUMADA DE ÁGUA - FORNECIMENTO E INSTALAÇÃO. AF_12/2014_P</v>
          </cell>
          <cell r="C3123" t="str">
            <v>UN</v>
          </cell>
          <cell r="D3123">
            <v>13.08</v>
          </cell>
        </row>
        <row r="3124">
          <cell r="A3124">
            <v>89611</v>
          </cell>
          <cell r="B3124" t="str">
            <v>LUVA, PVC, SOLDÁVEL, DN 75MM, INSTALADO EM PRUMADA DE ÁGUA - FORNECIMENTO E INSTALAÇÃO. AF_12/2014_P</v>
          </cell>
          <cell r="C3124" t="str">
            <v>UN</v>
          </cell>
          <cell r="D3124">
            <v>21.16</v>
          </cell>
        </row>
        <row r="3125">
          <cell r="A3125">
            <v>89612</v>
          </cell>
          <cell r="B3125" t="str">
            <v>UNIÃO, PVC, SOLDÁVEL, DN 75MM, INSTALADO EM PRUMADA DE ÁGUA - FORNECIMENTO E INSTALAÇÃO. AF_12/2014_P</v>
          </cell>
          <cell r="C3125" t="str">
            <v>UN</v>
          </cell>
          <cell r="D3125">
            <v>126.46</v>
          </cell>
        </row>
        <row r="3126">
          <cell r="A3126">
            <v>89613</v>
          </cell>
          <cell r="B3126" t="str">
            <v>ADAPTADOR CURTO COM BOLSA E ROSCA PARA REGISTRO, PVC, SOLDÁVEL, DN 75MM X 2.1/2", INSTALADO EM PRUMADA DE ÁGUA - FORNECIMENTO E INSTALAÇÃO. AF_12/2014_P</v>
          </cell>
          <cell r="C3126" t="str">
            <v>UN</v>
          </cell>
          <cell r="D3126">
            <v>20.8</v>
          </cell>
        </row>
        <row r="3127">
          <cell r="A3127">
            <v>89614</v>
          </cell>
          <cell r="B3127" t="str">
            <v>LUVA, PVC, SOLDÁVEL, DN 85MM, INSTALADO EM PRUMADA DE ÁGUA - FORNECIMENTO E INSTALAÇÃO. AF_12/2014_P</v>
          </cell>
          <cell r="C3127" t="str">
            <v>UN</v>
          </cell>
          <cell r="D3127">
            <v>39.049999999999997</v>
          </cell>
        </row>
        <row r="3128">
          <cell r="A3128">
            <v>89615</v>
          </cell>
          <cell r="B3128" t="str">
            <v>UNIÃO, PVC, SOLDÁVEL, DN 85MM, INSTALADO EM PRUMADA DE ÁGUA - FORNECIMENTO E INSTALAÇÃO. AF_12/2014_P</v>
          </cell>
          <cell r="C3128" t="str">
            <v>UN</v>
          </cell>
          <cell r="D3128">
            <v>184.97</v>
          </cell>
        </row>
        <row r="3129">
          <cell r="A3129">
            <v>89616</v>
          </cell>
          <cell r="B3129" t="str">
            <v>ADAPTADOR CURTO COM BOLSA E ROSCA PARA REGISTRO, PVC, SOLDÁVEL, DN 85MM X 3", INSTALADO EM PRUMADA DE ÁGUA - FORNECIMENTO E INSTALAÇÃO. AF_12/2014_P</v>
          </cell>
          <cell r="C3129" t="str">
            <v>UN</v>
          </cell>
          <cell r="D3129">
            <v>28.35</v>
          </cell>
        </row>
        <row r="3130">
          <cell r="A3130">
            <v>89617</v>
          </cell>
          <cell r="B3130" t="str">
            <v>TE, PVC, SOLDÁVEL, DN 25MM, INSTALADO EM PRUMADA DE ÁGUA - FORNECIMENTO E INSTALAÇÃO. AF_12/2014_P</v>
          </cell>
          <cell r="C3130" t="str">
            <v>UN</v>
          </cell>
          <cell r="D3130">
            <v>5.39</v>
          </cell>
        </row>
        <row r="3131">
          <cell r="A3131">
            <v>89618</v>
          </cell>
          <cell r="B3131" t="str">
            <v>TÊ COM BUCHA DE LATÃO NA BOLSA CENTRAL, PVC, SOLDÁVEL, DN 25MM X 1/2", INSTALADO EM PRUMADA DE ÁGUA - FORNECIMENTO E INSTALAÇÃO. AF_12/2014_P</v>
          </cell>
          <cell r="C3131" t="str">
            <v>UN</v>
          </cell>
          <cell r="D3131">
            <v>13.14</v>
          </cell>
        </row>
        <row r="3132">
          <cell r="A3132">
            <v>89619</v>
          </cell>
          <cell r="B3132" t="str">
            <v>TÊ DE REDUÇÃO, PVC, SOLDÁVEL, DN 25MM X 20MM, INSTALADO EM PRUMADA DE ÁGUA - FORNECIMENTO E INSTALAÇÃO. AF_12/2014_P</v>
          </cell>
          <cell r="C3132" t="str">
            <v>UN</v>
          </cell>
          <cell r="D3132">
            <v>7.02</v>
          </cell>
        </row>
        <row r="3133">
          <cell r="A3133">
            <v>89620</v>
          </cell>
          <cell r="B3133" t="str">
            <v>TE, PVC, SOLDÁVEL, DN 32MM, INSTALADO EM PRUMADA DE ÁGUA - FORNECIMENTO E INSTALAÇÃO. AF_12/2014_P</v>
          </cell>
          <cell r="C3133" t="str">
            <v>UN</v>
          </cell>
          <cell r="D3133">
            <v>8.2100000000000009</v>
          </cell>
        </row>
        <row r="3134">
          <cell r="A3134">
            <v>89621</v>
          </cell>
          <cell r="B3134" t="str">
            <v>TÊ COM BUCHA DE LATÃO NA BOLSA CENTRAL, PVC, SOLDÁVEL, DN 32MM X 3/4", INSTALADO EM PRUMADA DE ÁGUA - FORNECIMENTO E INSTALAÇÃO. AF_12/2014_P</v>
          </cell>
          <cell r="C3134" t="str">
            <v>UN</v>
          </cell>
          <cell r="D3134">
            <v>20.63</v>
          </cell>
        </row>
        <row r="3135">
          <cell r="A3135">
            <v>89622</v>
          </cell>
          <cell r="B3135" t="str">
            <v>TÊ DE REDUÇÃO, PVC, SOLDÁVEL, DN 32MM X 25MM, INSTALADO EM PRUMADA DE ÁGUA - FORNECIMENTO E INSTALAÇÃO. AF_12/2014_P</v>
          </cell>
          <cell r="C3135" t="str">
            <v>UN</v>
          </cell>
          <cell r="D3135">
            <v>10.75</v>
          </cell>
        </row>
        <row r="3136">
          <cell r="A3136">
            <v>89623</v>
          </cell>
          <cell r="B3136" t="str">
            <v>TE, PVC, SOLDÁVEL, DN 40MM, INSTALADO EM PRUMADA DE ÁGUA - FORNECIMENTO E INSTALAÇÃO. AF_12/2014_P</v>
          </cell>
          <cell r="C3136" t="str">
            <v>UN</v>
          </cell>
          <cell r="D3136">
            <v>14.06</v>
          </cell>
        </row>
        <row r="3137">
          <cell r="A3137">
            <v>89624</v>
          </cell>
          <cell r="B3137" t="str">
            <v>TÊ DE REDUÇÃO, PVC, SOLDÁVEL, DN 40MM X 32MM, INSTALADO EM PRUMADA DE ÁGUA - FORNECIMENTO E INSTALAÇÃO. AF_12/2014_P</v>
          </cell>
          <cell r="C3137" t="str">
            <v>UN</v>
          </cell>
          <cell r="D3137">
            <v>13.93</v>
          </cell>
        </row>
        <row r="3138">
          <cell r="A3138">
            <v>89625</v>
          </cell>
          <cell r="B3138" t="str">
            <v>TE, PVC, SOLDÁVEL, DN 50MM, INSTALADO EM PRUMADA DE ÁGUA - FORNECIMENTO E INSTALAÇÃO. AF_12/2014_P</v>
          </cell>
          <cell r="C3138" t="str">
            <v>UN</v>
          </cell>
          <cell r="D3138">
            <v>16.91</v>
          </cell>
        </row>
        <row r="3139">
          <cell r="A3139">
            <v>89626</v>
          </cell>
          <cell r="B3139" t="str">
            <v>TÊ DE REDUÇÃO, PVC, SOLDÁVEL, DN 50MM X 40MM, INSTALADO EM PRUMADA DE ÁGUA - FORNECIMENTO E INSTALAÇÃO. AF_12/2014_P</v>
          </cell>
          <cell r="C3139" t="str">
            <v>UN</v>
          </cell>
          <cell r="D3139">
            <v>21.26</v>
          </cell>
        </row>
        <row r="3140">
          <cell r="A3140">
            <v>89627</v>
          </cell>
          <cell r="B3140" t="str">
            <v>TÊ DE REDUÇÃO, PVC, SOLDÁVEL, DN 50MM X 25MM, INSTALADO EM PRUMADA DE ÁGUA - FORNECIMENTO E INSTALAÇÃO. AF_12/2014_P</v>
          </cell>
          <cell r="C3140" t="str">
            <v>UN</v>
          </cell>
          <cell r="D3140">
            <v>16.62</v>
          </cell>
        </row>
        <row r="3141">
          <cell r="A3141">
            <v>89628</v>
          </cell>
          <cell r="B3141" t="str">
            <v>TE, PVC, SOLDÁVEL, DN 60MM, INSTALADO EM PRUMADA DE ÁGUA - FORNECIMENTO E INSTALAÇÃO. AF_12/2014_P</v>
          </cell>
          <cell r="C3141" t="str">
            <v>UN</v>
          </cell>
          <cell r="D3141">
            <v>34.92</v>
          </cell>
        </row>
        <row r="3142">
          <cell r="A3142">
            <v>89629</v>
          </cell>
          <cell r="B3142" t="str">
            <v>TE, PVC, SOLDÁVEL, DN 75MM, INSTALADO EM PRUMADA DE ÁGUA - FORNECIMENTO E INSTALAÇÃO. AF_12/2014_P</v>
          </cell>
          <cell r="C3142" t="str">
            <v>UN</v>
          </cell>
          <cell r="D3142">
            <v>61.57</v>
          </cell>
        </row>
        <row r="3143">
          <cell r="A3143">
            <v>89630</v>
          </cell>
          <cell r="B3143" t="str">
            <v>TE DE REDUÇÃO, PVC, SOLDÁVEL, DN 75MM X 50MM, INSTALADO EM PRUMADA DE ÁGUA - FORNECIMENTO E INSTALAÇÃO. AF_12/2014_P</v>
          </cell>
          <cell r="C3143" t="str">
            <v>UN</v>
          </cell>
          <cell r="D3143">
            <v>52.88</v>
          </cell>
        </row>
        <row r="3144">
          <cell r="A3144">
            <v>89631</v>
          </cell>
          <cell r="B3144" t="str">
            <v>TE, PVC, SOLDÁVEL, DN 85MM, INSTALADO EM PRUMADA DE ÁGUA - FORNECIMENTO E INSTALAÇÃO. AF_12/2014_P</v>
          </cell>
          <cell r="C3144" t="str">
            <v>UN</v>
          </cell>
          <cell r="D3144">
            <v>90.5</v>
          </cell>
        </row>
        <row r="3145">
          <cell r="A3145">
            <v>89632</v>
          </cell>
          <cell r="B3145" t="str">
            <v>TE DE REDUÇÃO, PVC, SOLDÁVEL, DN 85MM X 60MM, INSTALADO EM PRUMADA DE ÁGUA - FORNECIMENTO E INSTALAÇÃO. AF_12/2014_P</v>
          </cell>
          <cell r="C3145" t="str">
            <v>UN</v>
          </cell>
          <cell r="D3145">
            <v>77.59</v>
          </cell>
        </row>
        <row r="3146">
          <cell r="A3146">
            <v>89637</v>
          </cell>
          <cell r="B3146" t="str">
            <v>JOELHO 90 GRAUS, CPVC, SOLDÁVEL, DN 15MM, INSTALADO EM RAMAL OU SUB-RAMAL DE ÁGUA - FORNECIMENTO E INSTALAÇÃO. AF_12/2014</v>
          </cell>
          <cell r="C3146" t="str">
            <v>UN</v>
          </cell>
          <cell r="D3146">
            <v>7.35</v>
          </cell>
        </row>
        <row r="3147">
          <cell r="A3147">
            <v>89638</v>
          </cell>
          <cell r="B3147" t="str">
            <v>JOELHO 45 GRAUS, CPVC, SOLDÁVEL, DN 15MM, INSTALADO EM RAMAL OU SUB-RAMAL DE ÁGUA - FORNECIMENTO E INSTALAÇÃO. AF_12/2014</v>
          </cell>
          <cell r="C3147" t="str">
            <v>UN</v>
          </cell>
          <cell r="D3147">
            <v>8.1</v>
          </cell>
        </row>
        <row r="3148">
          <cell r="A3148">
            <v>89639</v>
          </cell>
          <cell r="B3148" t="str">
            <v>CURVA 90 GRAUS, CPVC, SOLDÁVEL, DN 15MM, INSTALADO EM RAMAL OU SUB-RAMAL DE ÁGUA - FORNECIMENTO E INSTALAÇÃO. AF_12/2014</v>
          </cell>
          <cell r="C3148" t="str">
            <v>UN</v>
          </cell>
          <cell r="D3148">
            <v>8.39</v>
          </cell>
        </row>
        <row r="3149">
          <cell r="A3149">
            <v>89641</v>
          </cell>
          <cell r="B3149" t="str">
            <v>JOELHO 90 GRAUS, CPVC, SOLDÁVEL, DN 22MM, INSTALADO EM RAMAL OU SUB-RAMAL DE ÁGUA - FORNECIMENTO E INSTALAÇÃO. AF_12/2014</v>
          </cell>
          <cell r="C3149" t="str">
            <v>UN</v>
          </cell>
          <cell r="D3149">
            <v>10.210000000000001</v>
          </cell>
        </row>
        <row r="3150">
          <cell r="A3150">
            <v>89642</v>
          </cell>
          <cell r="B3150" t="str">
            <v>JOELHO 45 GRAUS, CPVC, SOLDÁVEL, DN 22MM, INSTALADO EM RAMAL OU SUB-RAMAL DE ÁGUA - FORNECIMENTO E INSTALAÇÃO. AF_12/2014</v>
          </cell>
          <cell r="C3150" t="str">
            <v>UN</v>
          </cell>
          <cell r="D3150">
            <v>11.64</v>
          </cell>
        </row>
        <row r="3151">
          <cell r="A3151">
            <v>89643</v>
          </cell>
          <cell r="B3151" t="str">
            <v>CURVA 90 GRAUS, CPVC, SOLDÁVEL, DN 22MM, INSTALADO EM RAMAL OU SUB-RAMAL DE ÁGUA - FORNECIMENTO E INSTALAÇÃO. AF_12/2014</v>
          </cell>
          <cell r="C3151" t="str">
            <v>UN</v>
          </cell>
          <cell r="D3151">
            <v>12.12</v>
          </cell>
        </row>
        <row r="3152">
          <cell r="A3152">
            <v>89645</v>
          </cell>
          <cell r="B3152" t="str">
            <v>JOELHO DE TRANSIÇÃO, 90 GRAUS, CPVC, SOLDÁVEL, DN 22MM X 3/4", INSTALADO EM RAMAL OU SUB-RAMAL DE ÁGUA - FORNECIMENTO E INSTALAÇÃO. AF_12/2014</v>
          </cell>
          <cell r="C3152" t="str">
            <v>UN</v>
          </cell>
          <cell r="D3152">
            <v>20.78</v>
          </cell>
        </row>
        <row r="3153">
          <cell r="A3153">
            <v>89646</v>
          </cell>
          <cell r="B3153" t="str">
            <v>JOELHO 90 GRAUS, CPVC, SOLDÁVEL, DN 28MM, INSTALADO EM RAMAL OU SUB-RAMAL DE ÁGUA - FORNECIMENTO E INSTALAÇÃO. AF_12/2014</v>
          </cell>
          <cell r="C3153" t="str">
            <v>UN</v>
          </cell>
          <cell r="D3153">
            <v>15.56</v>
          </cell>
        </row>
        <row r="3154">
          <cell r="A3154">
            <v>89647</v>
          </cell>
          <cell r="B3154" t="str">
            <v>JOELHO 45 GRAUS, CPVC, SOLDÁVEL, DN 28MM, INSTALADO EM RAMAL OU SUB-RAMAL DE ÁGUA  FORNECIMENTO E INSTALAÇÃO. AF_12/2014</v>
          </cell>
          <cell r="C3154" t="str">
            <v>UN</v>
          </cell>
          <cell r="D3154">
            <v>15.23</v>
          </cell>
        </row>
        <row r="3155">
          <cell r="A3155">
            <v>89648</v>
          </cell>
          <cell r="B3155" t="str">
            <v>CURVA 90 GRAUS, CPVC, SOLDÁVEL, DN 28MM, INSTALADO EM RAMAL OU SUB-RAMAL DE ÁGUA  FORNECIMENTO E INSTALAÇÃO. AF_12/2014</v>
          </cell>
          <cell r="C3155" t="str">
            <v>UN</v>
          </cell>
          <cell r="D3155">
            <v>16.760000000000002</v>
          </cell>
        </row>
        <row r="3156">
          <cell r="A3156">
            <v>89649</v>
          </cell>
          <cell r="B3156" t="str">
            <v>JOELHO 90 GRAUS, CPVC, SOLDÁVEL, DN 35MM, INSTALADO EM RAMAL OU SUB-RAMAL DE ÁGUA  FORNECIMENTO E INSTALAÇÃO. AF_12/2014</v>
          </cell>
          <cell r="C3156" t="str">
            <v>UN</v>
          </cell>
          <cell r="D3156">
            <v>22.7</v>
          </cell>
        </row>
        <row r="3157">
          <cell r="A3157">
            <v>89650</v>
          </cell>
          <cell r="B3157" t="str">
            <v>JOELHO 45 GRAUS, CPVC, SOLDÁVEL, DN 35MM, INSTALADO EM RAMAL OU SUB-RAMAL DE ÁGUA  FORNECIMENTO E INSTALAÇÃO. AF_12/2014</v>
          </cell>
          <cell r="C3157" t="str">
            <v>UN</v>
          </cell>
          <cell r="D3157">
            <v>22.7</v>
          </cell>
        </row>
        <row r="3158">
          <cell r="A3158">
            <v>89651</v>
          </cell>
          <cell r="B3158" t="str">
            <v>LUVA, CPVC, SOLDÁVEL, DN 15MM, INSTALADO EM RAMAL OU SUB-RAMAL DE ÁGUA - FORNECIMENTO E INSTALAÇÃO. AF_12/2014</v>
          </cell>
          <cell r="C3158" t="str">
            <v>UN</v>
          </cell>
          <cell r="D3158">
            <v>4.97</v>
          </cell>
        </row>
        <row r="3159">
          <cell r="A3159">
            <v>89652</v>
          </cell>
          <cell r="B3159" t="str">
            <v>LUVA DE CORRER, CPVC, SOLDÁVEL, DN 15MM, INSTALADO EM RAMAL OU SUB-RAMAL DE ÁGUA  FORNECIMENTO E INSTALAÇÃO. AF_12/2014</v>
          </cell>
          <cell r="C3159" t="str">
            <v>UN</v>
          </cell>
          <cell r="D3159">
            <v>8.25</v>
          </cell>
        </row>
        <row r="3160">
          <cell r="A3160">
            <v>89653</v>
          </cell>
          <cell r="B3160" t="str">
            <v>LUVA DE TRANSIÇÃO, CPVC, SOLDÁVEL, DN15MM X 1/2", INSTALADO EM RAMAL OU SUB-RAMAL DE ÁGUA - FORNECIMENTO E INSTALAÇÃO. AF_12/2014</v>
          </cell>
          <cell r="C3160" t="str">
            <v>UN</v>
          </cell>
          <cell r="D3160">
            <v>13.28</v>
          </cell>
        </row>
        <row r="3161">
          <cell r="A3161">
            <v>89654</v>
          </cell>
          <cell r="B3161" t="str">
            <v>UNIÃO, CPVC, SOLDÁVEL, DN15MM, INSTALADO EM RAMAL OU SUB-RAMAL DE ÁGUA  FORNECIMENTO E INSTALAÇÃO. AF_12/2014</v>
          </cell>
          <cell r="C3161" t="str">
            <v>UN</v>
          </cell>
          <cell r="D3161">
            <v>12.95</v>
          </cell>
        </row>
        <row r="3162">
          <cell r="A3162">
            <v>89655</v>
          </cell>
          <cell r="B3162" t="str">
            <v>CONECTOR, CPVC, SOLDÁVEL, DN 15MM X 1/2, INSTALADO EM RAMAL OU SUB-RAMAL DE ÁGUA  FORNECIMENTO E INSTALAÇÃO. AF_12/2014</v>
          </cell>
          <cell r="C3162" t="str">
            <v>UN</v>
          </cell>
          <cell r="D3162">
            <v>19.11</v>
          </cell>
        </row>
        <row r="3163">
          <cell r="A3163">
            <v>89656</v>
          </cell>
          <cell r="B3163" t="str">
            <v>ADAPTADOR, CPVC, SOLDÁVEL, DN15MM, INSTALADO EM RAMAL OU SUB-RAMAL DE ÁGUA  FORNECIMENTO E INSTALAÇÃO. AF_12/2014</v>
          </cell>
          <cell r="C3163" t="str">
            <v>UN</v>
          </cell>
          <cell r="D3163">
            <v>8.77</v>
          </cell>
        </row>
        <row r="3164">
          <cell r="A3164">
            <v>89657</v>
          </cell>
          <cell r="B3164" t="str">
            <v>CURVA DE TRANSPOSIÇÃO, CPVC, SOLDÁVEL, DN15MM, INSTALADO EM RAMAL OU SUB-RAMAL DE ÁGUA  FORNECIMENTO E INSTALAÇÃO. AF_12/2014</v>
          </cell>
          <cell r="C3164" t="str">
            <v>UN</v>
          </cell>
          <cell r="D3164">
            <v>8.93</v>
          </cell>
        </row>
        <row r="3165">
          <cell r="A3165">
            <v>89658</v>
          </cell>
          <cell r="B3165" t="str">
            <v>LUVA, CPVC, SOLDÁVEL, DN 22MM, INSTALADO EM RAMAL OU SUB-RAMAL DE ÁGUA  FORNECIMENTO E INSTALAÇÃO. AF_12/2014</v>
          </cell>
          <cell r="C3165" t="str">
            <v>UN</v>
          </cell>
          <cell r="D3165">
            <v>6.75</v>
          </cell>
        </row>
        <row r="3166">
          <cell r="A3166">
            <v>89659</v>
          </cell>
          <cell r="B3166" t="str">
            <v>LUVA DE CORRER, CPVC, SOLDÁVEL, DN 22MM, INSTALADO EM RAMAL OU SUB-RAMAL DE ÁGUA  FORNECIMENTO E INSTALAÇÃO. AF_12/2014</v>
          </cell>
          <cell r="C3166" t="str">
            <v>UN</v>
          </cell>
          <cell r="D3166">
            <v>11.76</v>
          </cell>
        </row>
        <row r="3167">
          <cell r="A3167">
            <v>89660</v>
          </cell>
          <cell r="B3167" t="str">
            <v>LUVA DE TRANSIÇÃO, CPVC, SOLDÁVEL, DN22MM X 25MM, INSTALADO EM RAMAL OU SUB-RAMAL DE ÁGUA - FORNECIMENTO E INSTALAÇÃO. AF_12/2014</v>
          </cell>
          <cell r="C3167" t="str">
            <v>UN</v>
          </cell>
          <cell r="D3167">
            <v>6.31</v>
          </cell>
        </row>
        <row r="3168">
          <cell r="A3168">
            <v>89661</v>
          </cell>
          <cell r="B3168" t="str">
            <v>UNIÃO, CPVC, SOLDÁVEL, DN22MM, INSTALADO EM RAMAL OU SUB-RAMAL DE ÁGUA  FORNECIMENTO E INSTALAÇÃO. AF_12/2014</v>
          </cell>
          <cell r="C3168" t="str">
            <v>UN</v>
          </cell>
          <cell r="D3168">
            <v>15.57</v>
          </cell>
        </row>
        <row r="3169">
          <cell r="A3169">
            <v>89662</v>
          </cell>
          <cell r="B3169" t="str">
            <v>CONECTOR, CPVC, SOLDÁVEL, DN 22MM X 1/2, INSTALADO EM RAMAL OU SUB-RAMAL DE ÁGUA  FORNECIMENTO E INSTALAÇÃO. AF_12/2014</v>
          </cell>
          <cell r="C3169" t="str">
            <v>UN</v>
          </cell>
          <cell r="D3169">
            <v>23.74</v>
          </cell>
        </row>
        <row r="3170">
          <cell r="A3170">
            <v>89663</v>
          </cell>
          <cell r="B3170" t="str">
            <v>ADAPTADOR, CPVC, SOLDÁVEL, DN22MM, INSTALADO EM RAMAL OU SUB-RAMAL DE ÁGUA  FORNECIMENTO E INSTALAÇÃO. AF_12/2014</v>
          </cell>
          <cell r="C3170" t="str">
            <v>UN</v>
          </cell>
          <cell r="D3170">
            <v>10.06</v>
          </cell>
        </row>
        <row r="3171">
          <cell r="A3171">
            <v>89664</v>
          </cell>
          <cell r="B3171" t="str">
            <v>CURVA DE TRANSPOSIÇÃO, CPVC, SOLDÁVEL, DN22MM, INSTALADO EM RAMAL OU SUB-RAMAL DE ÁGUA  FORNECIMENTO E INSTALAÇÃO. AF_12/2014</v>
          </cell>
          <cell r="C3171" t="str">
            <v>UN</v>
          </cell>
          <cell r="D3171">
            <v>11.76</v>
          </cell>
        </row>
        <row r="3172">
          <cell r="A3172">
            <v>89665</v>
          </cell>
          <cell r="B3172" t="str">
            <v>REDUÇÃO EXCÊNTRICA, PVC, SERIE R, ÁGUA PLUVIAL, DN 75 X 50 MM, JUNTA ELÁSTICA, FORNECIDO E INSTALADO EM CONDUTORES VERTICAIS DE ÁGUAS PLUVIAIS. AF_12/2014</v>
          </cell>
          <cell r="C3172" t="str">
            <v>UN</v>
          </cell>
          <cell r="D3172">
            <v>8.74</v>
          </cell>
        </row>
        <row r="3173">
          <cell r="A3173">
            <v>89666</v>
          </cell>
          <cell r="B3173" t="str">
            <v>BUCHA DE REDUÇÃO, CPVC, SOLDÁVEL, DN22MM X 15MM, INSTALADO EM RAMAL OU SUB-RAMAL DE ÁGUA  FORNECIMENTO E INSTALAÇÃO. AF_12/2014</v>
          </cell>
          <cell r="C3173" t="str">
            <v>UN</v>
          </cell>
          <cell r="D3173">
            <v>5.56</v>
          </cell>
        </row>
        <row r="3174">
          <cell r="A3174">
            <v>89667</v>
          </cell>
          <cell r="B3174" t="str">
            <v>TÊ DE INSPEÇÃO, PVC, SERIE R, ÁGUA PLUVIAL, DN 75 MM, JUNTA ELÁSTICA, FORNECIDO E INSTALADO EM CONDUTORES VERTICAIS DE ÁGUAS PLUVIAIS. AF_12/2014</v>
          </cell>
          <cell r="C3174" t="str">
            <v>UN</v>
          </cell>
          <cell r="D3174">
            <v>26.26</v>
          </cell>
        </row>
        <row r="3175">
          <cell r="A3175">
            <v>89668</v>
          </cell>
          <cell r="B3175" t="str">
            <v>CONECTOR, CPVC, SOLDÁVEL, DN22MM X 3/4", INSTALADO EM RAMAL OU SUB-RAMAL DE ÁGUA - FORNECIMENTO E INSTALAÇÃO. AF_12/2014</v>
          </cell>
          <cell r="C3175" t="str">
            <v>UN</v>
          </cell>
          <cell r="D3175">
            <v>22.53</v>
          </cell>
        </row>
        <row r="3176">
          <cell r="A3176">
            <v>89669</v>
          </cell>
          <cell r="B3176" t="str">
            <v>LUVA SIMPLES, PVC, SERIE R, ÁGUA PLUVIAL, DN 100 MM, JUNTA ELÁSTICA, FORNECIDO E INSTALADO EM CONDUTORES VERTICAIS DE ÁGUAS PLUVIAIS. AF_12/2014</v>
          </cell>
          <cell r="C3176" t="str">
            <v>UN</v>
          </cell>
          <cell r="D3176">
            <v>14</v>
          </cell>
        </row>
        <row r="3177">
          <cell r="A3177">
            <v>89670</v>
          </cell>
          <cell r="B3177" t="str">
            <v>LUVA, CPVC, SOLDÁVEL, DN 28MM, INSTALADO EM RAMAL OU SUB-RAMAL DE ÁGUA  FORNECIMENTO E INSTALAÇÃO. AF_12/2014</v>
          </cell>
          <cell r="C3177" t="str">
            <v>UN</v>
          </cell>
          <cell r="D3177">
            <v>9.83</v>
          </cell>
        </row>
        <row r="3178">
          <cell r="A3178">
            <v>89671</v>
          </cell>
          <cell r="B3178" t="str">
            <v>LUVA DE CORRER, PVC, SERIE R, ÁGUA PLUVIAL, DN 100 MM, JUNTA ELÁSTICA, FORNECIDO E INSTALADO EM CONDUTORES VERTICAIS DE ÁGUAS PLUVIAIS. AF_12/2014</v>
          </cell>
          <cell r="C3178" t="str">
            <v>UN</v>
          </cell>
          <cell r="D3178">
            <v>20.57</v>
          </cell>
        </row>
        <row r="3179">
          <cell r="A3179">
            <v>89672</v>
          </cell>
          <cell r="B3179" t="str">
            <v>LUVA DE CORRER, CPVC, SOLDÁVEL, DN 28MM, INSTALADO EM RAMAL OU SUB-RAMAL DE ÁGUA  FORNECIMENTO E INSTALAÇÃO. AF_12/2014</v>
          </cell>
          <cell r="C3179" t="str">
            <v>UN</v>
          </cell>
          <cell r="D3179">
            <v>15.57</v>
          </cell>
        </row>
        <row r="3180">
          <cell r="A3180">
            <v>89673</v>
          </cell>
          <cell r="B3180" t="str">
            <v>REDUÇÃO EXCÊNTRICA, PVC, SERIE R, ÁGUA PLUVIAL, DN 100 X 75 MM, JUNTA ELÁSTICA, FORNECIDO E INSTALADO EM CONDUTORES VERTICAIS DE ÁGUAS PLUVIAIS. AF_12/2014</v>
          </cell>
          <cell r="C3180" t="str">
            <v>UN</v>
          </cell>
          <cell r="D3180">
            <v>16.32</v>
          </cell>
        </row>
        <row r="3181">
          <cell r="A3181">
            <v>89674</v>
          </cell>
          <cell r="B3181" t="str">
            <v>UNIÃO, CPVC, SOLDÁVEL, DN28MM, INSTALADO EM RAMAL OU SUB-RAMAL DE ÁGUA  FORNECIMENTO E INSTALAÇÃO. AF_12/2014</v>
          </cell>
          <cell r="C3181" t="str">
            <v>UN</v>
          </cell>
          <cell r="D3181">
            <v>22.88</v>
          </cell>
        </row>
        <row r="3182">
          <cell r="A3182">
            <v>89675</v>
          </cell>
          <cell r="B3182" t="str">
            <v>TÊ DE INSPEÇÃO, PVC, SERIE R, ÁGUA PLUVIAL, DN 100 MM, JUNTA ELÁSTICA, FORNECIDO E INSTALADO EM CONDUTORES VERTICAIS DE ÁGUAS PLUVIAIS. AF_12/2014</v>
          </cell>
          <cell r="C3182" t="str">
            <v>UN</v>
          </cell>
          <cell r="D3182">
            <v>36.01</v>
          </cell>
        </row>
        <row r="3183">
          <cell r="A3183">
            <v>89676</v>
          </cell>
          <cell r="B3183" t="str">
            <v>CONECTOR, CPVC, SOLDÁVEL, DN 28MM X 1, INSTALADO EM RAMAL OU SUB-RAMAL DE ÁGUA  FORNECIMENTO E INSTALAÇÃO. AF_12/2014</v>
          </cell>
          <cell r="C3183" t="str">
            <v>UN</v>
          </cell>
          <cell r="D3183">
            <v>34.82</v>
          </cell>
        </row>
        <row r="3184">
          <cell r="A3184">
            <v>89677</v>
          </cell>
          <cell r="B3184" t="str">
            <v>LUVA SIMPLES, PVC, SERIE R, ÁGUA PLUVIAL, DN 150 MM, JUNTA ELÁSTICA, FORNECIDO E INSTALADO EM CONDUTORES VERTICAIS DE ÁGUAS PLUVIAIS. AF_12/2014</v>
          </cell>
          <cell r="C3184" t="str">
            <v>UN</v>
          </cell>
          <cell r="D3184">
            <v>39.69</v>
          </cell>
        </row>
        <row r="3185">
          <cell r="A3185">
            <v>89678</v>
          </cell>
          <cell r="B3185" t="str">
            <v>BUCHA DE REDUÇÃO, CPVC, SOLDÁVEL, DN28MM X 22MM, INSTALADO EM RAMAL OU SUB-RAMAL DE ÁGUA  FORNECIMENTO E INSTALAÇÃO. AF_12/2014</v>
          </cell>
          <cell r="C3185" t="str">
            <v>UN</v>
          </cell>
          <cell r="D3185">
            <v>7.28</v>
          </cell>
        </row>
        <row r="3186">
          <cell r="A3186">
            <v>89679</v>
          </cell>
          <cell r="B3186" t="str">
            <v>LUVA DE CORRER, PVC, SERIE R, ÁGUA PLUVIAL, DN 150 MM, JUNTA ELÁSTICA, FORNECIDO E INSTALADO EM CONDUTORES VERTICAIS DE ÁGUAS PLUVIAIS. AF_12/2014</v>
          </cell>
          <cell r="C3186" t="str">
            <v>UN</v>
          </cell>
          <cell r="D3186">
            <v>65.84</v>
          </cell>
        </row>
        <row r="3187">
          <cell r="A3187">
            <v>89680</v>
          </cell>
          <cell r="B3187" t="str">
            <v>LUVA, CPVC, SOLDÁVEL, DN 35MM, INSTALADO EM RAMAL OU SUB-RAMAL DE ÁGUA  FORNECIMENTO E INSTALAÇÃO. AF_12/2014</v>
          </cell>
          <cell r="C3187" t="str">
            <v>UN</v>
          </cell>
          <cell r="D3187">
            <v>15.25</v>
          </cell>
        </row>
        <row r="3188">
          <cell r="A3188">
            <v>89681</v>
          </cell>
          <cell r="B3188" t="str">
            <v>REDUÇÃO EXCÊNTRICA, PVC, SERIE R, ÁGUA PLUVIAL, DN 150 X 100 MM, JUNTA ELÁSTICA, FORNECIDO E INSTALADO EM CONDUTORES VERTICAIS DE ÁGUAS PLUVIAIS. AF_12/2014</v>
          </cell>
          <cell r="C3188" t="str">
            <v>UN</v>
          </cell>
          <cell r="D3188">
            <v>44.25</v>
          </cell>
        </row>
        <row r="3189">
          <cell r="A3189">
            <v>89682</v>
          </cell>
          <cell r="B3189" t="str">
            <v>LUVA DE CORRER, CPVC, SOLDÁVEL, DN 35MM, INSTALADO EM RAMAL OU SUB-RAMAL DE ÁGUA  FORNECIMENTO E INSTALAÇÃO. AF_12/2014</v>
          </cell>
          <cell r="C3189" t="str">
            <v>UN</v>
          </cell>
          <cell r="D3189">
            <v>23.83</v>
          </cell>
        </row>
        <row r="3190">
          <cell r="A3190">
            <v>89684</v>
          </cell>
          <cell r="B3190" t="str">
            <v>UNIÃO, CPVC, SOLDÁVEL, DN35MM, INSTALADO EM RAMAL OU SUB-RAMAL DE ÁGUA  FORNECIMENTO E INSTALAÇÃO. AF_12/2014</v>
          </cell>
          <cell r="C3190" t="str">
            <v>UN</v>
          </cell>
          <cell r="D3190">
            <v>33.03</v>
          </cell>
        </row>
        <row r="3191">
          <cell r="A3191">
            <v>89685</v>
          </cell>
          <cell r="B3191" t="str">
            <v>JUNÇÃO SIMPLES, PVC, SERIE R, ÁGUA PLUVIAL, DN 75 X 75 MM, JUNTA ELÁSTICA, FORNECIDO E INSTALADO EM CONDUTORES VERTICAIS DE ÁGUAS PLUVIAIS. AF_12/2014</v>
          </cell>
          <cell r="C3191" t="str">
            <v>UN</v>
          </cell>
          <cell r="D3191">
            <v>30.91</v>
          </cell>
        </row>
        <row r="3192">
          <cell r="A3192">
            <v>89686</v>
          </cell>
          <cell r="B3192" t="str">
            <v>CONECTOR, CPVC, SOLDÁVEL, DN 35MM X 1 1/4, INSTALADO EM RAMAL OU SUB-RAMAL DE ÁGUA  FORNECIMENTO E INSTALAÇÃO. AF_12/2014</v>
          </cell>
          <cell r="C3192" t="str">
            <v>UN</v>
          </cell>
          <cell r="D3192">
            <v>124.04</v>
          </cell>
        </row>
        <row r="3193">
          <cell r="A3193">
            <v>89687</v>
          </cell>
          <cell r="B3193" t="str">
            <v>TÊ, PVC, SERIE R, ÁGUA PLUVIAL, DN 75 X 75 MM, JUNTA ELÁSTICA, FORNECIDO E INSTALADO EM CONDUTORES VERTICAIS DE ÁGUAS PLUVIAIS. AF_12/2014</v>
          </cell>
          <cell r="C3193" t="str">
            <v>UN</v>
          </cell>
          <cell r="D3193">
            <v>25.52</v>
          </cell>
        </row>
        <row r="3194">
          <cell r="A3194">
            <v>89689</v>
          </cell>
          <cell r="B3194" t="str">
            <v>BUCHA DE REDUÇÃO, CPVC, SOLDÁVEL, DN35MM X 28MM, INSTALADO EM RAMAL OU SUB-RAMAL DE ÁGUA  FORNECIMENTO E INSTALAÇÃO. AF_12/2014</v>
          </cell>
          <cell r="C3194" t="str">
            <v>UN</v>
          </cell>
          <cell r="D3194">
            <v>25.67</v>
          </cell>
        </row>
        <row r="3195">
          <cell r="A3195">
            <v>89690</v>
          </cell>
          <cell r="B3195" t="str">
            <v>JUNÇÃO SIMPLES, PVC, SERIE R, ÁGUA PLUVIAL, DN 100 X 100 MM, JUNTA ELÁSTICA, FORNECIDO E INSTALADO EM CONDUTORES VERTICAIS DE ÁGUAS PLUVIAIS. AF_12/2014</v>
          </cell>
          <cell r="C3195" t="str">
            <v>UN</v>
          </cell>
          <cell r="D3195">
            <v>47.66</v>
          </cell>
        </row>
        <row r="3196">
          <cell r="A3196">
            <v>89691</v>
          </cell>
          <cell r="B3196" t="str">
            <v>TE, CPVC, SOLDÁVEL, DN 15MM, INSTALADO EM RAMAL OU SUB-RAMAL DE ÁGUA - FORNECIMENTO E INSTALAÇÃO. AF_12/2014</v>
          </cell>
          <cell r="C3196" t="str">
            <v>UN</v>
          </cell>
          <cell r="D3196">
            <v>9.4600000000000009</v>
          </cell>
        </row>
        <row r="3197">
          <cell r="A3197">
            <v>89692</v>
          </cell>
          <cell r="B3197" t="str">
            <v>JUNÇÃO SIMPLES, PVC, SERIE R, ÁGUA PLUVIAL, DN 100 X 75 MM, JUNTA ELÁSTICA, FORNECIDO E INSTALADO EM CONDUTORES VERTICAIS DE ÁGUAS PLUVIAIS. AF_12/2014</v>
          </cell>
          <cell r="C3197" t="str">
            <v>UN</v>
          </cell>
          <cell r="D3197">
            <v>46.1</v>
          </cell>
        </row>
        <row r="3198">
          <cell r="A3198">
            <v>89693</v>
          </cell>
          <cell r="B3198" t="str">
            <v>TÊ, PVC, SERIE R, ÁGUA PLUVIAL, DN 100 X 100 MM, JUNTA ELÁSTICA, FORNECIDO E INSTALADO EM CONDUTORES VERTICAIS DE ÁGUAS PLUVIAIS. AF_12/2014</v>
          </cell>
          <cell r="C3198" t="str">
            <v>UN</v>
          </cell>
          <cell r="D3198">
            <v>42.22</v>
          </cell>
        </row>
        <row r="3199">
          <cell r="A3199">
            <v>89694</v>
          </cell>
          <cell r="B3199" t="str">
            <v>TE DE TRANSIÇÃO, CPVC, SOLDÁVEL, DN 15MM X 1/2, INSTALADO EM RAMAL OU SUB-RAMAL DE ÁGUA  FORNECIMENTO E INSTALAÇÃO. AF_12/2014</v>
          </cell>
          <cell r="C3199" t="str">
            <v>UN</v>
          </cell>
          <cell r="D3199">
            <v>15.07</v>
          </cell>
        </row>
        <row r="3200">
          <cell r="A3200">
            <v>89695</v>
          </cell>
          <cell r="B3200" t="str">
            <v>TÊ MISTURADOR, CPVC, SOLDÁVEL, DN15MM, INSTALADO EM RAMAL OU SUB-RAMAL DE ÁGUA  FORNECIMENTO E INSTALAÇÃO. AF_12/2014</v>
          </cell>
          <cell r="C3200" t="str">
            <v>UN</v>
          </cell>
          <cell r="D3200">
            <v>14.02</v>
          </cell>
        </row>
        <row r="3201">
          <cell r="A3201">
            <v>89696</v>
          </cell>
          <cell r="B3201" t="str">
            <v>TÊ, PVC, SERIE R, ÁGUA PLUVIAL, DN 100 X 75 MM, JUNTA ELÁSTICA, FORNECIDO E INSTALADO EM CONDUTORES VERTICAIS DE ÁGUAS PLUVIAIS. AF_12/2014</v>
          </cell>
          <cell r="C3201" t="str">
            <v>UN</v>
          </cell>
          <cell r="D3201">
            <v>33.15</v>
          </cell>
        </row>
        <row r="3202">
          <cell r="A3202">
            <v>89697</v>
          </cell>
          <cell r="B3202" t="str">
            <v>TE, CPVC, SOLDÁVEL, DN 22MM, INSTALADO EM RAMAL OU SUB-RAMAL DE ÁGUA - FORNECIMENTO E INSTALAÇÃO. AF_12/2014</v>
          </cell>
          <cell r="C3202" t="str">
            <v>UN</v>
          </cell>
          <cell r="D3202">
            <v>11.78</v>
          </cell>
        </row>
        <row r="3203">
          <cell r="A3203">
            <v>89698</v>
          </cell>
          <cell r="B3203" t="str">
            <v>JUNÇÃO SIMPLES, PVC, SERIE R, ÁGUA PLUVIAL, DN 150 X 150 MM, JUNTA ELÁSTICA, FORNECIDO E INSTALADO EM CONDUTORES VERTICAIS DE ÁGUAS PLUVIAIS. AF_12/2014</v>
          </cell>
          <cell r="C3203" t="str">
            <v>UN</v>
          </cell>
          <cell r="D3203">
            <v>130.05000000000001</v>
          </cell>
        </row>
        <row r="3204">
          <cell r="A3204">
            <v>89699</v>
          </cell>
          <cell r="B3204" t="str">
            <v>JUNÇÃO SIMPLES, PVC, SERIE R, ÁGUA PLUVIAL, DN 150 X 100 MM, JUNTA ELÁSTICA, FORNECIDO E INSTALADO EM CONDUTORES VERTICAIS DE ÁGUAS PLUVIAIS. AF_12/2014</v>
          </cell>
          <cell r="C3204" t="str">
            <v>UN</v>
          </cell>
          <cell r="D3204">
            <v>106.69</v>
          </cell>
        </row>
        <row r="3205">
          <cell r="A3205">
            <v>89700</v>
          </cell>
          <cell r="B3205" t="str">
            <v>TE DE TRANSIÇÃO, CPVC, SOLDÁVEL, DN 22MM X 1/2, INSTALADO EM RAMAL OU SUB-RAMAL DE ÁGUA  FORNECIMENTO E INSTALAÇÃO. AF_12/2014</v>
          </cell>
          <cell r="C3205" t="str">
            <v>UN</v>
          </cell>
          <cell r="D3205">
            <v>16.579999999999998</v>
          </cell>
        </row>
        <row r="3206">
          <cell r="A3206">
            <v>89701</v>
          </cell>
          <cell r="B3206" t="str">
            <v>TÊ, PVC, SERIE R, ÁGUA PLUVIAL, DN 150 X 150 MM, JUNTA ELÁSTICA, FORNECIDO E INSTALADO EM CONDUTORES VERTICAIS DE ÁGUAS PLUVIAIS. AF_12/2014</v>
          </cell>
          <cell r="C3206" t="str">
            <v>UN</v>
          </cell>
          <cell r="D3206">
            <v>96.74</v>
          </cell>
        </row>
        <row r="3207">
          <cell r="A3207">
            <v>89702</v>
          </cell>
          <cell r="B3207" t="str">
            <v>TÊ MISTURADOR, CPVC, SOLDÁVEL, DN22MM, INSTALADO EM RAMAL OU SUB-RAMAL DE ÁGUA  FORNECIMENTO E INSTALAÇÃO. AF_12/2014</v>
          </cell>
          <cell r="C3207" t="str">
            <v>UN</v>
          </cell>
          <cell r="D3207">
            <v>16.579999999999998</v>
          </cell>
        </row>
        <row r="3208">
          <cell r="A3208">
            <v>89703</v>
          </cell>
          <cell r="B3208" t="str">
            <v>TE MISTURADOR DE TRANSIÇÃO, CPVC, SOLDÁVEL, DN 22MM X 3/4", INSTALADO EM RAMAL OU SUB-RAMAL DE ÁGUA - FORNECIMENTO E INSTALAÇÃO. AF_12/2014</v>
          </cell>
          <cell r="C3208" t="str">
            <v>UN</v>
          </cell>
          <cell r="D3208">
            <v>36.1</v>
          </cell>
        </row>
        <row r="3209">
          <cell r="A3209">
            <v>89704</v>
          </cell>
          <cell r="B3209" t="str">
            <v>TÊ, PVC, SERIE R, ÁGUA PLUVIAL, DN 150 X 100 MM, JUNTA ELÁSTICA, FORNECIDO E INSTALADO EM CONDUTORES VERTICAIS DE ÁGUAS PLUVIAIS. AF_12/2014</v>
          </cell>
          <cell r="C3209" t="str">
            <v>UN</v>
          </cell>
          <cell r="D3209">
            <v>74.56</v>
          </cell>
        </row>
        <row r="3210">
          <cell r="A3210">
            <v>89705</v>
          </cell>
          <cell r="B3210" t="str">
            <v>TÊ, CPVC, SOLDÁVEL, DN28MM, INSTALADO EM RAMAL OU SUB-RAMAL DE ÁGUA   FORNECIMENTO E INSTALAÇÃO. AF_12/2014</v>
          </cell>
          <cell r="C3210" t="str">
            <v>UN</v>
          </cell>
          <cell r="D3210">
            <v>18.600000000000001</v>
          </cell>
        </row>
        <row r="3211">
          <cell r="A3211">
            <v>89706</v>
          </cell>
          <cell r="B3211" t="str">
            <v>TÊ, CPVC, SOLDÁVEL, DN35MM, INSTALADO EM RAMAL OU SUB-RAMAL DE ÁGUA  FORNECIMENTO E INSTALAÇÃO. AF_12/2014</v>
          </cell>
          <cell r="C3211" t="str">
            <v>UN</v>
          </cell>
          <cell r="D3211">
            <v>39.700000000000003</v>
          </cell>
        </row>
        <row r="3212">
          <cell r="A3212">
            <v>89715</v>
          </cell>
          <cell r="B3212" t="str">
            <v>TUBO, CPVC, SOLDÁVEL, DN 22MM, INSTALADO EM RAMAL DE DISTRIBUIÇÃO DE ÁGUA   FORNECIMENTO E INSTALAÇÃO. AF_12/2014</v>
          </cell>
          <cell r="C3212" t="str">
            <v>UN</v>
          </cell>
          <cell r="D3212">
            <v>19.760000000000002</v>
          </cell>
        </row>
        <row r="3213">
          <cell r="A3213">
            <v>89718</v>
          </cell>
          <cell r="B3213" t="str">
            <v>TUBO, CPVC, SOLDÁVEL, DN 35MM, INSTALADO EM RAMAL DE DISTRIBUIÇÃO DE ÁGUA   FORNECIMENTO E INSTALAÇÃO. AF_12/2014</v>
          </cell>
          <cell r="C3213" t="str">
            <v>M</v>
          </cell>
          <cell r="D3213">
            <v>36.82</v>
          </cell>
        </row>
        <row r="3214">
          <cell r="A3214">
            <v>89719</v>
          </cell>
          <cell r="B3214" t="str">
            <v>JOELHO 90 GRAUS, CPVC, SOLDÁVEL, DN 22MM, INSTALADO EM RAMAL DE DISTRIBUIÇÃO DE ÁGUA   FORNECIMENTO E INSTALAÇÃO. AF_12/2014</v>
          </cell>
          <cell r="C3214" t="str">
            <v>UN</v>
          </cell>
          <cell r="D3214">
            <v>7.96</v>
          </cell>
        </row>
        <row r="3215">
          <cell r="A3215">
            <v>89720</v>
          </cell>
          <cell r="B3215" t="str">
            <v>JOELHO 45 GRAUS, CPVC, SOLDÁVEL, DN 22MM, INSTALADO EM RAMAL DE DISTRIBUIÇÃO DE ÁGUA   FORNECIMENTO E INSTALAÇÃO. AF_12/2014</v>
          </cell>
          <cell r="C3215" t="str">
            <v>UN</v>
          </cell>
          <cell r="D3215">
            <v>9.39</v>
          </cell>
        </row>
        <row r="3216">
          <cell r="A3216">
            <v>89721</v>
          </cell>
          <cell r="B3216" t="str">
            <v>CURVA 90 GRAUS, CPVC, SOLDÁVEL, DN 22MM, INSTALADO EM RAMAL DE DISTRIBUIÇÃO DE ÁGUA - FORNECIMENTO E INSTALAÇÃO. AF_12/2014</v>
          </cell>
          <cell r="C3216" t="str">
            <v>UN</v>
          </cell>
          <cell r="D3216">
            <v>9.8699999999999992</v>
          </cell>
        </row>
        <row r="3217">
          <cell r="A3217">
            <v>89723</v>
          </cell>
          <cell r="B3217" t="str">
            <v>JOELHO 90 GRAUS, CPVC, SOLDÁVEL, DN 28MM, INSTALADO EM RAMAL DE DISTRIBUIÇÃO DE ÁGUA   FORNECIMENTO E INSTALAÇÃO. AF_12/2014</v>
          </cell>
          <cell r="C3217" t="str">
            <v>UN</v>
          </cell>
          <cell r="D3217">
            <v>12.95</v>
          </cell>
        </row>
        <row r="3218">
          <cell r="A3218">
            <v>89724</v>
          </cell>
          <cell r="B3218" t="str">
            <v>JOELHO 90 GRAUS, PVC, SERIE NORMAL, ESGOTO PREDIAL, DN 40 MM, JUNTA SOLDÁVEL, FORNECIDO E INSTALADO EM RAMAL DE DESCARGA OU RAMAL DE ESGOTO SANITÁRIO. AF_12/2014_P</v>
          </cell>
          <cell r="C3218" t="str">
            <v>UN</v>
          </cell>
          <cell r="D3218">
            <v>6.49</v>
          </cell>
        </row>
        <row r="3219">
          <cell r="A3219">
            <v>89725</v>
          </cell>
          <cell r="B3219" t="str">
            <v>JOELHO 45 GRAUS, CPVC, SOLDÁVEL, DN 28MM, INSTALADO EM RAMAL DE DISTRIBUIÇÃO DE ÁGUA   FORNECIMENTO E INSTALAÇÃO. AF_12/2014</v>
          </cell>
          <cell r="C3219" t="str">
            <v>UN</v>
          </cell>
          <cell r="D3219">
            <v>12.62</v>
          </cell>
        </row>
        <row r="3220">
          <cell r="A3220">
            <v>89726</v>
          </cell>
          <cell r="B3220" t="str">
            <v>JOELHO 45 GRAUS, PVC, SERIE NORMAL, ESGOTO PREDIAL, DN 40 MM, JUNTA SOLDÁVEL, FORNECIDO E INSTALADO EM RAMAL DE DESCARGA OU RAMAL DE ESGOTO SANITÁRIO. AF_12/2014_P</v>
          </cell>
          <cell r="C3220" t="str">
            <v>UN</v>
          </cell>
          <cell r="D3220">
            <v>7.41</v>
          </cell>
        </row>
        <row r="3221">
          <cell r="A3221">
            <v>89727</v>
          </cell>
          <cell r="B3221" t="str">
            <v>CURVA 90 GRAUS, CPVC, SOLDÁVEL, DN 28MM, INSTALADO EM RAMAL DE DISTRIBUIÇÃO DE ÁGUA   FORNECIMENTO E INSTALAÇÃO. AF_12/2014</v>
          </cell>
          <cell r="C3221" t="str">
            <v>UN</v>
          </cell>
          <cell r="D3221">
            <v>14.15</v>
          </cell>
        </row>
        <row r="3222">
          <cell r="A3222">
            <v>89728</v>
          </cell>
          <cell r="B3222" t="str">
            <v>CURVA CURTA 90 GRAUS, PVC, SERIE NORMAL, ESGOTO PREDIAL, DN 40 MM, JUNTA SOLDÁVEL, FORNECIDO E INSTALADO EM RAMAL DE DESCARGA OU RAMAL DE ESGOTO SANITÁRIO. AF_12/2014_P</v>
          </cell>
          <cell r="C3222" t="str">
            <v>UN</v>
          </cell>
          <cell r="D3222">
            <v>8.89</v>
          </cell>
        </row>
        <row r="3223">
          <cell r="A3223">
            <v>89729</v>
          </cell>
          <cell r="B3223" t="str">
            <v>JOELHO 90 GRAUS, CPVC, SOLDÁVEL, DN 35MM, INSTALADO EM RAMAL DE DISTRIBUIÇÃO DE ÁGUA   FORNECIMENTO E INSTALAÇÃO. AF_12/2014</v>
          </cell>
          <cell r="C3223" t="str">
            <v>UN</v>
          </cell>
          <cell r="D3223">
            <v>19.600000000000001</v>
          </cell>
        </row>
        <row r="3224">
          <cell r="A3224">
            <v>89730</v>
          </cell>
          <cell r="B3224" t="str">
            <v>CURVA LONGA 90 GRAUS, PVC, SERIE NORMAL, ESGOTO PREDIAL, DN 40 MM, JUNTA SOLDÁVEL, FORNECIDO E INSTALADO EM RAMAL DE DESCARGA OU RAMAL DE ESGOTO SANITÁRIO. AF_12/2014_P</v>
          </cell>
          <cell r="C3224" t="str">
            <v>UN</v>
          </cell>
          <cell r="D3224">
            <v>9.02</v>
          </cell>
        </row>
        <row r="3225">
          <cell r="A3225">
            <v>89731</v>
          </cell>
          <cell r="B3225" t="str">
            <v>JOELHO 90 GRAUS, PVC, SERIE NORMAL, ESGOTO PREDIAL, DN 50 MM, JUNTA ELÁSTICA, FORNECIDO E INSTALADO EM RAMAL DE DESCARGA OU RAMAL DE ESGOTO SANITÁRIO. AF_12/2014</v>
          </cell>
          <cell r="C3225" t="str">
            <v>UN</v>
          </cell>
          <cell r="D3225">
            <v>8.51</v>
          </cell>
        </row>
        <row r="3226">
          <cell r="A3226">
            <v>89732</v>
          </cell>
          <cell r="B3226" t="str">
            <v>JOELHO 45 GRAUS, PVC, SERIE NORMAL, ESGOTO PREDIAL, DN 50 MM, JUNTA ELÁSTICA, FORNECIDO E INSTALADO EM RAMAL DE DESCARGA OU RAMAL DE ESGOTO SANITÁRIO. AF_12/2014</v>
          </cell>
          <cell r="C3226" t="str">
            <v>UN</v>
          </cell>
          <cell r="D3226">
            <v>9.16</v>
          </cell>
        </row>
        <row r="3227">
          <cell r="A3227">
            <v>89733</v>
          </cell>
          <cell r="B3227" t="str">
            <v>CURVA CURTA 90 GRAUS, PVC, SERIE NORMAL, ESGOTO PREDIAL, DN 50 MM, JUNTA ELÁSTICA, FORNECIDO E INSTALADO EM RAMAL DE DESCARGA OU RAMAL DE ESGOTO SANITÁRIO. AF_12/2014</v>
          </cell>
          <cell r="C3227" t="str">
            <v>UN</v>
          </cell>
          <cell r="D3227">
            <v>15</v>
          </cell>
        </row>
        <row r="3228">
          <cell r="A3228">
            <v>89734</v>
          </cell>
          <cell r="B3228" t="str">
            <v>JOELHO 45 GRAUS, CPVC, SOLDÁVEL, DN 35MM, INSTALADO EM RAMAL DE DISTRIBUIÇÃO DE ÁGUA   FORNECIMENTO E INSTALAÇÃO. AF_12/2014</v>
          </cell>
          <cell r="C3228" t="str">
            <v>UN</v>
          </cell>
          <cell r="D3228">
            <v>19.600000000000001</v>
          </cell>
        </row>
        <row r="3229">
          <cell r="A3229">
            <v>89735</v>
          </cell>
          <cell r="B3229" t="str">
            <v>CURVA LONGA 90 GRAUS, PVC, SERIE NORMAL, ESGOTO PREDIAL, DN 50 MM, JUNTA ELÁSTICA, FORNECIDO E INSTALADO EM RAMAL DE DESCARGA OU RAMAL DE ESGOTO SANITÁRIO. AF_12/2014</v>
          </cell>
          <cell r="C3229" t="str">
            <v>UN</v>
          </cell>
          <cell r="D3229">
            <v>14.87</v>
          </cell>
        </row>
        <row r="3230">
          <cell r="A3230">
            <v>89736</v>
          </cell>
          <cell r="B3230" t="str">
            <v>LUVA, CPVC, SOLDÁVEL, DN 22MM, INSTALADO EM RAMAL DE DISTRIBUIÇÃO DE ÁGUA   FORNECIMENTO E INSTALAÇÃO. AF_12/2014</v>
          </cell>
          <cell r="C3230" t="str">
            <v>UN</v>
          </cell>
          <cell r="D3230">
            <v>5.26</v>
          </cell>
        </row>
        <row r="3231">
          <cell r="A3231">
            <v>89737</v>
          </cell>
          <cell r="B3231" t="str">
            <v>JOELHO 90 GRAUS, PVC, SERIE NORMAL, ESGOTO PREDIAL, DN 75 MM, JUNTA ELÁSTICA, FORNECIDO E INSTALADO EM RAMAL DE DESCARGA OU RAMAL DE ESGOTO SANITÁRIO. AF_12/2014</v>
          </cell>
          <cell r="C3231" t="str">
            <v>UN</v>
          </cell>
          <cell r="D3231">
            <v>14.78</v>
          </cell>
        </row>
        <row r="3232">
          <cell r="A3232">
            <v>89738</v>
          </cell>
          <cell r="B3232" t="str">
            <v>LUVA DE CORRER, CPVC, SOLDÁVEL, DN 22MM, INSTALADO EM RAMAL DE DISTRIBUIÇÃO DE ÁGUA   FORNECIMENTO E INSTALAÇÃO. AF_12/2014</v>
          </cell>
          <cell r="C3232" t="str">
            <v>UN</v>
          </cell>
          <cell r="D3232">
            <v>10.27</v>
          </cell>
        </row>
        <row r="3233">
          <cell r="A3233">
            <v>89739</v>
          </cell>
          <cell r="B3233" t="str">
            <v>JOELHO 45 GRAUS, PVC, SERIE NORMAL, ESGOTO PREDIAL, DN 75 MM, JUNTA ELÁSTICA, FORNECIDO E INSTALADO EM RAMAL DE DESCARGA OU RAMAL DE ESGOTO SANITÁRIO. AF_12/2014</v>
          </cell>
          <cell r="C3233" t="str">
            <v>UN</v>
          </cell>
          <cell r="D3233">
            <v>15.74</v>
          </cell>
        </row>
        <row r="3234">
          <cell r="A3234">
            <v>89740</v>
          </cell>
          <cell r="B3234" t="str">
            <v>LUVA DE TRANSIÇÃO, CPVC, SOLDÁVEL, DN 22MM X 25MM, INSTALADO EM RAMAL DE DISTRIBUIÇÃO DE ÁGUA   FORNECIMENTO E INSTALAÇÃO. AF_12/2014</v>
          </cell>
          <cell r="C3234" t="str">
            <v>UN</v>
          </cell>
          <cell r="D3234">
            <v>4.82</v>
          </cell>
        </row>
        <row r="3235">
          <cell r="A3235">
            <v>89741</v>
          </cell>
          <cell r="B3235" t="str">
            <v>UNIÃO, CPVC, SOLDÁVEL, DN 22MM, INSTALADO EM RAMAL DE DISTRIBUIÇÃO DE ÁGUA   FORNECIMENTO E INSTALAÇÃO. AF_12/2014</v>
          </cell>
          <cell r="C3235" t="str">
            <v>UN</v>
          </cell>
          <cell r="D3235">
            <v>14.08</v>
          </cell>
        </row>
        <row r="3236">
          <cell r="A3236">
            <v>89742</v>
          </cell>
          <cell r="B3236" t="str">
            <v>CURVA CURTA 90 GRAUS, PVC, SERIE NORMAL, ESGOTO PREDIAL, DN 75 MM, JUNTA ELÁSTICA, FORNECIDO E INSTALADO EM RAMAL DE DESCARGA OU RAMAL DE ESGOTO SANITÁRIO. AF_12/2014</v>
          </cell>
          <cell r="C3236" t="str">
            <v>UN</v>
          </cell>
          <cell r="D3236">
            <v>26.73</v>
          </cell>
        </row>
        <row r="3237">
          <cell r="A3237">
            <v>89743</v>
          </cell>
          <cell r="B3237" t="str">
            <v>CURVA LONGA 90 GRAUS, PVC, SERIE NORMAL, ESGOTO PREDIAL, DN 75 MM, JUNTA ELÁSTICA, FORNECIDO E INSTALADO EM RAMAL DE DESCARGA OU RAMAL DE ESGOTO SANITÁRIO. AF_12/2014</v>
          </cell>
          <cell r="C3237" t="str">
            <v>UN</v>
          </cell>
          <cell r="D3237">
            <v>35.92</v>
          </cell>
        </row>
        <row r="3238">
          <cell r="A3238">
            <v>89744</v>
          </cell>
          <cell r="B3238" t="str">
            <v>JOELHO 90 GRAUS, PVC, SERIE NORMAL, ESGOTO PREDIAL, DN 100 MM, JUNTA ELÁSTICA, FORNECIDO E INSTALADO EM RAMAL DE DESCARGA OU RAMAL DE ESGOTO SANITÁRIO. AF_12/2014</v>
          </cell>
          <cell r="C3238" t="str">
            <v>UN</v>
          </cell>
          <cell r="D3238">
            <v>19.48</v>
          </cell>
        </row>
        <row r="3239">
          <cell r="A3239">
            <v>89745</v>
          </cell>
          <cell r="B3239" t="str">
            <v>CONECTOR, CPVC, SOLDÁVEL, DN 22MM X 1/2 , INSTALADO EM RAMAL DE DISTRIBUIÇÃO DE ÁGUA   FORNECIMENTO E INSTALAÇÃO. AF_12/2014</v>
          </cell>
          <cell r="C3239" t="str">
            <v>UN</v>
          </cell>
          <cell r="D3239">
            <v>22.25</v>
          </cell>
        </row>
        <row r="3240">
          <cell r="A3240">
            <v>89746</v>
          </cell>
          <cell r="B3240" t="str">
            <v>JOELHO 45 GRAUS, PVC, SERIE NORMAL, ESGOTO PREDIAL, DN 100 MM, JUNTA ELÁSTICA, FORNECIDO E INSTALADO EM RAMAL DE DESCARGA OU RAMAL DE ESGOTO SANITÁRIO. AF_12/2014</v>
          </cell>
          <cell r="C3240" t="str">
            <v>UN</v>
          </cell>
          <cell r="D3240">
            <v>19.55</v>
          </cell>
        </row>
        <row r="3241">
          <cell r="A3241">
            <v>89747</v>
          </cell>
          <cell r="B3241" t="str">
            <v>ADAPTADOR, CPVC, SOLDÁVEL, DN 22MM, INSTALADO EM RAMAL DE DISTRIBUIÇÃO DE ÁGUA   FORNECIMENTO E INSTALAÇÃO. AF_12/2014</v>
          </cell>
          <cell r="C3241" t="str">
            <v>UN</v>
          </cell>
          <cell r="D3241">
            <v>8.57</v>
          </cell>
        </row>
        <row r="3242">
          <cell r="A3242">
            <v>89748</v>
          </cell>
          <cell r="B3242" t="str">
            <v>CURVA CURTA 90 GRAUS, PVC, SERIE NORMAL, ESGOTO PREDIAL, DN 100 MM, JUNTA ELÁSTICA, FORNECIDO E INSTALADO EM RAMAL DE DESCARGA OU RAMAL DE ESGOTO SANITÁRIO. AF_12/2014</v>
          </cell>
          <cell r="C3242" t="str">
            <v>UN</v>
          </cell>
          <cell r="D3242">
            <v>30.74</v>
          </cell>
        </row>
        <row r="3243">
          <cell r="A3243">
            <v>89749</v>
          </cell>
          <cell r="B3243" t="str">
            <v>CURVA DE TRANSPOSIÇÃO, CPVC, SOLDÁVEL, DN 22MM, INSTALADO EM RAMAL DE DISTRIBUIÇÃO DE ÁGUA   FORNECIMENTO E INSTALAÇÃO. AF_12/2014</v>
          </cell>
          <cell r="C3243" t="str">
            <v>UN</v>
          </cell>
          <cell r="D3243">
            <v>10.27</v>
          </cell>
        </row>
        <row r="3244">
          <cell r="A3244">
            <v>89750</v>
          </cell>
          <cell r="B3244" t="str">
            <v>CURVA LONGA 90 GRAUS, PVC, SERIE NORMAL, ESGOTO PREDIAL, DN 100 MM, JUNTA ELÁSTICA, FORNECIDO E INSTALADO EM RAMAL DE DESCARGA OU RAMAL DE ESGOTO SANITÁRIO. AF_12/2014</v>
          </cell>
          <cell r="C3244" t="str">
            <v>UN</v>
          </cell>
          <cell r="D3244">
            <v>54.85</v>
          </cell>
        </row>
        <row r="3245">
          <cell r="A3245">
            <v>89751</v>
          </cell>
          <cell r="B3245" t="str">
            <v>BUCHA DE REDUÇÃO, CPVC, SOLDÁVEL, DN 22MM X 15MM, INSTALADO EM RAMAL DE DISTRIBUIÇÃO DE ÁGUA   FORNECIMENTO E INSTALAÇÃO. AF_12/2014</v>
          </cell>
          <cell r="C3245" t="str">
            <v>UN</v>
          </cell>
          <cell r="D3245">
            <v>4.08</v>
          </cell>
        </row>
        <row r="3246">
          <cell r="A3246">
            <v>89752</v>
          </cell>
          <cell r="B3246" t="str">
            <v>LUVA SIMPLES, PVC, SERIE NORMAL, ESGOTO PREDIAL, DN 40 MM, JUNTA SOLDÁVEL, FORNECIDO E INSTALADO EM RAMAL DE DESCARGA OU RAMAL DE ESGOTO SANITÁRIO. AF_12/2014_P</v>
          </cell>
          <cell r="C3246" t="str">
            <v>UN</v>
          </cell>
          <cell r="D3246">
            <v>4.8</v>
          </cell>
        </row>
        <row r="3247">
          <cell r="A3247">
            <v>89753</v>
          </cell>
          <cell r="B3247" t="str">
            <v>LUVA SIMPLES, PVC, SERIE NORMAL, ESGOTO PREDIAL, DN 50 MM, JUNTA ELÁSTICA, FORNECIDO E INSTALADO EM RAMAL DE DESCARGA OU RAMAL DE ESGOTO SANITÁRIO. AF_12/2014</v>
          </cell>
          <cell r="C3247" t="str">
            <v>UN</v>
          </cell>
          <cell r="D3247">
            <v>6.45</v>
          </cell>
        </row>
        <row r="3248">
          <cell r="A3248">
            <v>89754</v>
          </cell>
          <cell r="B3248" t="str">
            <v>LUVA DE CORRER, PVC, SERIE NORMAL, ESGOTO PREDIAL, DN 50 MM, JUNTA ELÁSTICA, FORNECIDO E INSTALADO EM RAMAL DE DESCARGA OU RAMAL DE ESGOTO SANITÁRIO. AF_12/2014</v>
          </cell>
          <cell r="C3248" t="str">
            <v>UN</v>
          </cell>
          <cell r="D3248">
            <v>11.03</v>
          </cell>
        </row>
        <row r="3249">
          <cell r="A3249">
            <v>89755</v>
          </cell>
          <cell r="B3249" t="str">
            <v>LUVA, CPVC, SOLDÁVEL, DN 28MM, INSTALADO EM RAMAL DE DISTRIBUIÇÃO DE ÁGUA   FORNECIMENTO E INSTALAÇÃO. AF_12/2014</v>
          </cell>
          <cell r="C3249" t="str">
            <v>UN</v>
          </cell>
          <cell r="D3249">
            <v>8.1</v>
          </cell>
        </row>
        <row r="3250">
          <cell r="A3250">
            <v>89756</v>
          </cell>
          <cell r="B3250" t="str">
            <v>LUVA DE CORRER, CPVC, SOLDÁVEL, DN 28MM, INSTALADO EM RAMAL DE DISTRIBUIÇÃO DE ÁGUA   FORNECIMENTO E INSTALAÇÃO. AF_12/2014</v>
          </cell>
          <cell r="C3250" t="str">
            <v>UN</v>
          </cell>
          <cell r="D3250">
            <v>13.84</v>
          </cell>
        </row>
        <row r="3251">
          <cell r="A3251">
            <v>89757</v>
          </cell>
          <cell r="B3251" t="str">
            <v>UNIÃO, CPVC, SOLDÁVEL, DN 28MM, INSTALADO EM RAMAL DE DISTRIBUIÇÃO DE ÁGUA   FORNECIMENTO E INSTALAÇÃO. AF_12/2014</v>
          </cell>
          <cell r="C3251" t="str">
            <v>UN</v>
          </cell>
          <cell r="D3251">
            <v>21.15</v>
          </cell>
        </row>
        <row r="3252">
          <cell r="A3252">
            <v>89758</v>
          </cell>
          <cell r="B3252" t="str">
            <v>CONECTOR, CPVC, SOLDÁVEL, DN 28MM X 1 , INSTALADO EM RAMAL DE DISTRIBUIÇÃO DE ÁGUA   FORNECIMENTO E INSTALAÇÃO. AF_12/2014</v>
          </cell>
          <cell r="C3252" t="str">
            <v>UN</v>
          </cell>
          <cell r="D3252">
            <v>33.090000000000003</v>
          </cell>
        </row>
        <row r="3253">
          <cell r="A3253">
            <v>89759</v>
          </cell>
          <cell r="B3253" t="str">
            <v>BUCHA DE REDUÇÃO, CPVC, SOLDÁVEL, DN 28MM X 22MM, INSTALADO EM RAMAL DE DISTRIBUIÇÃO DE ÁGUA - FORNECIMENTO E INSTALAÇÃO. AF_12/2014</v>
          </cell>
          <cell r="C3253" t="str">
            <v>UN</v>
          </cell>
          <cell r="D3253">
            <v>5.55</v>
          </cell>
        </row>
        <row r="3254">
          <cell r="A3254">
            <v>89760</v>
          </cell>
          <cell r="B3254" t="str">
            <v>LUVA, CPVC, SOLDÁVEL, DN 35MM, INSTALADO EM RAMAL DE DISTRIBUIÇÃO DE ÁGUA - FORNECIMENTO E INSTALAÇÃO. AF_12/2014</v>
          </cell>
          <cell r="C3254" t="str">
            <v>UN</v>
          </cell>
          <cell r="D3254">
            <v>13.2</v>
          </cell>
        </row>
        <row r="3255">
          <cell r="A3255">
            <v>89761</v>
          </cell>
          <cell r="B3255" t="str">
            <v>LUVA DE CORRER, CPVC, SOLDÁVEL, DN 35MM, INSTALADO EM RAMAL DE DISTRIBUIÇÃO DE ÁGUA - FORNECIMENTO E INSTALAÇÃO. AF_12/2014</v>
          </cell>
          <cell r="C3255" t="str">
            <v>UN</v>
          </cell>
          <cell r="D3255">
            <v>21.78</v>
          </cell>
        </row>
        <row r="3256">
          <cell r="A3256">
            <v>89762</v>
          </cell>
          <cell r="B3256" t="str">
            <v>UNIÃO, CPVC, SOLDÁVEL, DN35MM, INSTALADO EM RAMAL DE DISTRIBUIÇÃO DE ÁGUA - FORNECIMENTO E INSTALAÇÃO. AF_12/2014</v>
          </cell>
          <cell r="C3256" t="str">
            <v>UN</v>
          </cell>
          <cell r="D3256">
            <v>30.98</v>
          </cell>
        </row>
        <row r="3257">
          <cell r="A3257">
            <v>89763</v>
          </cell>
          <cell r="B3257" t="str">
            <v>CONECTOR, CPVC, SOLDÁVEL, DN 35MM X 1 1/4 , INSTALADO EM RAMAL DE DISTRIBUIÇÃO DE ÁGUA - FORNECIMENTO E INSTALAÇÃO. AF_12/2014</v>
          </cell>
          <cell r="C3257" t="str">
            <v>UN</v>
          </cell>
          <cell r="D3257">
            <v>121.99</v>
          </cell>
        </row>
        <row r="3258">
          <cell r="A3258">
            <v>89764</v>
          </cell>
          <cell r="B3258" t="str">
            <v>BUCHA DE REDUÇÃO, CPVC, SOLDÁVEL, DN35MM X 28MM, INSTALADO EM RAMAL DE DISTRIBUIÇÃO DE ÁGUA - FORNECIMENTO E INSTALAÇÃO. AF_12/2014</v>
          </cell>
          <cell r="C3258" t="str">
            <v>UN</v>
          </cell>
          <cell r="D3258">
            <v>23.62</v>
          </cell>
        </row>
        <row r="3259">
          <cell r="A3259">
            <v>89765</v>
          </cell>
          <cell r="B3259" t="str">
            <v>TE, CPVC, SOLDÁVEL, DN 22MM, INSTALADO EM RAMAL DE DISTRIBUIÇÃO DE ÁGUA - FORNECIMENTO E INSTALAÇÃO. AF_12/2014</v>
          </cell>
          <cell r="C3259" t="str">
            <v>UN</v>
          </cell>
          <cell r="D3259">
            <v>10.220000000000001</v>
          </cell>
        </row>
        <row r="3260">
          <cell r="A3260">
            <v>89766</v>
          </cell>
          <cell r="B3260" t="str">
            <v>TE DE TRANSIÇÃO, CPVC, SOLDÁVEL, DN 22MM X 1/2 , INSTALADO EM RAMAL DE DISTRIBUIÇÃO DE ÁGUA   FORNECIMENTO E INSTALAÇÃO. AF_12/2014</v>
          </cell>
          <cell r="C3260" t="str">
            <v>UN</v>
          </cell>
          <cell r="D3260">
            <v>15.02</v>
          </cell>
        </row>
        <row r="3261">
          <cell r="A3261">
            <v>89767</v>
          </cell>
          <cell r="B3261" t="str">
            <v>TÊ MISTURADOR, CPVC, SOLDÁVEL, DN 22MM, INSTALADO EM RAMAL DE DISTRIBUIÇÃO DE ÁGUA - FORNECIMENTO E INSTALAÇÃO. AF_12/2014</v>
          </cell>
          <cell r="C3261" t="str">
            <v>UN</v>
          </cell>
          <cell r="D3261">
            <v>15.02</v>
          </cell>
        </row>
        <row r="3262">
          <cell r="A3262">
            <v>89768</v>
          </cell>
          <cell r="B3262" t="str">
            <v>TÊ, CPVC, SOLDÁVEL, DN 28MM, INSTALADO EM RAMAL DE DISTRIBUIÇÃO DE ÁGUA - FORNECIMENTO E INSTALAÇÃO. AF_12/2014</v>
          </cell>
          <cell r="C3262" t="str">
            <v>UN</v>
          </cell>
          <cell r="D3262">
            <v>15.1</v>
          </cell>
        </row>
        <row r="3263">
          <cell r="A3263">
            <v>89769</v>
          </cell>
          <cell r="B3263" t="str">
            <v>TÊ, CPVC, SOLDÁVEL, DN35MM, INSTALADO EM RAMAL DE DISTRIBUIÇÃO DE ÁGUA - FORNECIMENTO E INSTALAÇÃO. AF_12/2014</v>
          </cell>
          <cell r="C3263" t="str">
            <v>UN</v>
          </cell>
          <cell r="D3263">
            <v>35.549999999999997</v>
          </cell>
        </row>
        <row r="3264">
          <cell r="A3264">
            <v>89772</v>
          </cell>
          <cell r="B3264" t="str">
            <v>TUBO, CPVC, SOLDÁVEL, DN 54MM, INSTALADO EM PRUMADA DE ÁGUA  FORNECIMENTO E INSTALAÇÃO. AF_12/2014</v>
          </cell>
          <cell r="C3264" t="str">
            <v>M</v>
          </cell>
          <cell r="D3264">
            <v>66.069999999999993</v>
          </cell>
        </row>
        <row r="3265">
          <cell r="A3265">
            <v>89774</v>
          </cell>
          <cell r="B3265" t="str">
            <v>LUVA SIMPLES, PVC, SERIE NORMAL, ESGOTO PREDIAL, DN 75 MM, JUNTA ELÁSTICA, FORNECIDO E INSTALADO EM RAMAL DE DESCARGA OU RAMAL DE ESGOTO SANITÁRIO. AF_12/2014</v>
          </cell>
          <cell r="C3265" t="str">
            <v>UN</v>
          </cell>
          <cell r="D3265">
            <v>10.77</v>
          </cell>
        </row>
        <row r="3266">
          <cell r="A3266">
            <v>89776</v>
          </cell>
          <cell r="B3266" t="str">
            <v>LUVA DE CORRER, PVC, SERIE NORMAL, ESGOTO PREDIAL, DN 75 MM, JUNTA ELÁSTICA, FORNECIDO E INSTALADO EM RAMAL DE DESCARGA OU RAMAL DE ESGOTO SANITÁRIO. AF_12/2014</v>
          </cell>
          <cell r="C3266" t="str">
            <v>UN</v>
          </cell>
          <cell r="D3266">
            <v>13.99</v>
          </cell>
        </row>
        <row r="3267">
          <cell r="A3267">
            <v>89777</v>
          </cell>
          <cell r="B3267" t="str">
            <v>JOELHO 90 GRAUS, CPVC, SOLDÁVEL, DN 35MM, INSTALADO EM PRUMADA DE ÁGUA  FORNECIMENTO E INSTALAÇÃO. AF_12/2014</v>
          </cell>
          <cell r="C3267" t="str">
            <v>UN</v>
          </cell>
          <cell r="D3267">
            <v>18.190000000000001</v>
          </cell>
        </row>
        <row r="3268">
          <cell r="A3268">
            <v>89778</v>
          </cell>
          <cell r="B3268" t="str">
            <v>LUVA SIMPLES, PVC, SERIE NORMAL, ESGOTO PREDIAL, DN 100 MM, JUNTA ELÁSTICA, FORNECIDO E INSTALADO EM RAMAL DE DESCARGA OU RAMAL DE ESGOTO SANITÁRIO. AF_12/2014</v>
          </cell>
          <cell r="C3268" t="str">
            <v>UN</v>
          </cell>
          <cell r="D3268">
            <v>13.57</v>
          </cell>
        </row>
        <row r="3269">
          <cell r="A3269">
            <v>89779</v>
          </cell>
          <cell r="B3269" t="str">
            <v>LUVA DE CORRER, PVC, SERIE NORMAL, ESGOTO PREDIAL, DN 100 MM, JUNTA ELÁSTICA, FORNECIDO E INSTALADO EM RAMAL DE DESCARGA OU RAMAL DE ESGOTO SANITÁRIO. AF_12/2014</v>
          </cell>
          <cell r="C3269" t="str">
            <v>UN</v>
          </cell>
          <cell r="D3269">
            <v>20</v>
          </cell>
        </row>
        <row r="3270">
          <cell r="A3270">
            <v>89780</v>
          </cell>
          <cell r="B3270" t="str">
            <v>JOELHO 45 GRAUS, CPVC, SOLDÁVEL, DN 35MM, INSTALADO EM PRUMADA DE ÁGUA - FORNECIMENTO E INSTALAÇÃO. AF_12/2014_P</v>
          </cell>
          <cell r="C3270" t="str">
            <v>UN</v>
          </cell>
          <cell r="D3270">
            <v>18.190000000000001</v>
          </cell>
        </row>
        <row r="3271">
          <cell r="A3271">
            <v>89781</v>
          </cell>
          <cell r="B3271" t="str">
            <v>JOELHO 90 GRAUS, CPVC, SOLDÁVEL, DN 42MM, INSTALADO EM PRUMADA DE ÁGUA  FORNECIMENTO E INSTALAÇÃO. AF_12/2014</v>
          </cell>
          <cell r="C3271" t="str">
            <v>UN</v>
          </cell>
          <cell r="D3271">
            <v>27.14</v>
          </cell>
        </row>
        <row r="3272">
          <cell r="A3272">
            <v>89782</v>
          </cell>
          <cell r="B3272" t="str">
            <v>TE, PVC, SERIE NORMAL, ESGOTO PREDIAL, DN 40 X 40 MM, JUNTA SOLDÁVEL, FORNECIDO E INSTALADO EM RAMAL DE DESCARGA OU RAMAL DE ESGOTO SANITÁRIO. AF_12/2014_P</v>
          </cell>
          <cell r="C3272" t="str">
            <v>UN</v>
          </cell>
          <cell r="D3272">
            <v>9.4700000000000006</v>
          </cell>
        </row>
        <row r="3273">
          <cell r="A3273">
            <v>89783</v>
          </cell>
          <cell r="B3273" t="str">
            <v>JUNÇÃO SIMPLES, PVC, SERIE NORMAL, ESGOTO PREDIAL, DN 40 MM, JUNTA SOLDÁVEL, FORNECIDO E INSTALADO EM RAMAL DE DESCARGA OU RAMAL DE ESGOTO SANITÁRIO. AF_12/2014_P</v>
          </cell>
          <cell r="C3273" t="str">
            <v>UN</v>
          </cell>
          <cell r="D3273">
            <v>9.93</v>
          </cell>
        </row>
        <row r="3274">
          <cell r="A3274">
            <v>89784</v>
          </cell>
          <cell r="B3274" t="str">
            <v>TE, PVC, SERIE NORMAL, ESGOTO PREDIAL, DN 50 X 50 MM, JUNTA ELÁSTICA, FORNECIDO E INSTALADO EM RAMAL DE DESCARGA OU RAMAL DE ESGOTO SANITÁRIO. AF_12/2014</v>
          </cell>
          <cell r="C3274" t="str">
            <v>UN</v>
          </cell>
          <cell r="D3274">
            <v>15.18</v>
          </cell>
        </row>
        <row r="3275">
          <cell r="A3275">
            <v>89785</v>
          </cell>
          <cell r="B3275" t="str">
            <v>JUNÇÃO SIMPLES, PVC, SERIE NORMAL, ESGOTO PREDIAL, DN 50 X 50 MM, JUNTA ELÁSTICA, FORNECIDO E INSTALADO EM RAMAL DE DESCARGA OU RAMAL DE ESGOTO SANITÁRIO. AF_12/2014</v>
          </cell>
          <cell r="C3275" t="str">
            <v>UN</v>
          </cell>
          <cell r="D3275">
            <v>16.2</v>
          </cell>
        </row>
        <row r="3276">
          <cell r="A3276">
            <v>89786</v>
          </cell>
          <cell r="B3276" t="str">
            <v>TE, PVC, SERIE NORMAL, ESGOTO PREDIAL, DN 75 X 75 MM, JUNTA ELÁSTICA, FORNECIDO E INSTALADO EM RAMAL DE DESCARGA OU RAMAL DE ESGOTO SANITÁRIO. AF_12/2014</v>
          </cell>
          <cell r="C3276" t="str">
            <v>UN</v>
          </cell>
          <cell r="D3276">
            <v>25.37</v>
          </cell>
        </row>
        <row r="3277">
          <cell r="A3277">
            <v>89787</v>
          </cell>
          <cell r="B3277" t="str">
            <v>JOELHO 45 GRAUS, CPVC, SOLDÁVEL, DN 42MM, INSTALADO EM PRUMADA DE ÁGUA  FORNECIMENTO E INSTALAÇÃO. AF_12/2014</v>
          </cell>
          <cell r="C3277" t="str">
            <v>UN</v>
          </cell>
          <cell r="D3277">
            <v>27.14</v>
          </cell>
        </row>
        <row r="3278">
          <cell r="A3278">
            <v>89788</v>
          </cell>
          <cell r="B3278" t="str">
            <v>JOELHO 90 GRAUS, CPVC, SOLDÁVEL, DN 54MM, INSTALADO EM PRUMADA DE ÁGUA  FORNECIMENTO E INSTALAÇÃO. AF_12/2014</v>
          </cell>
          <cell r="C3278" t="str">
            <v>UN</v>
          </cell>
          <cell r="D3278">
            <v>53.21</v>
          </cell>
        </row>
        <row r="3279">
          <cell r="A3279">
            <v>89789</v>
          </cell>
          <cell r="B3279" t="str">
            <v>JOELHO 45 GRAUS, CPVC, SOLDÁVEL, DN 54MM, INSTALADO EM PRUMADA DE ÁGUA  FORNECIMENTO E INSTALAÇÃO. AF_12/2014</v>
          </cell>
          <cell r="C3279" t="str">
            <v>UN</v>
          </cell>
          <cell r="D3279">
            <v>54.06</v>
          </cell>
        </row>
        <row r="3280">
          <cell r="A3280">
            <v>89790</v>
          </cell>
          <cell r="B3280" t="str">
            <v>JOELHO 90 GRAUS, CPVC, SOLDÁVEL, DN 73MM, INSTALADO EM PRUMADA DE ÁGUA  FORNECIMENTO E INSTALAÇÃO. AF_12/2014</v>
          </cell>
          <cell r="C3280" t="str">
            <v>UN</v>
          </cell>
          <cell r="D3280">
            <v>131.93</v>
          </cell>
        </row>
        <row r="3281">
          <cell r="A3281">
            <v>89791</v>
          </cell>
          <cell r="B3281" t="str">
            <v>JOELHO 45 GRAUS, CPVC, SOLDÁVEL, DN 73MM, INSTALADO EM PRUMADA DE ÁGUA  FORNECIMENTO E INSTALAÇÃO. AF_12/2014</v>
          </cell>
          <cell r="C3281" t="str">
            <v>UN</v>
          </cell>
          <cell r="D3281">
            <v>135.04</v>
          </cell>
        </row>
        <row r="3282">
          <cell r="A3282">
            <v>89792</v>
          </cell>
          <cell r="B3282" t="str">
            <v>JOELHO 90 GRAUS, CPVC, SOLDÁVEL, DN 89MM, INSTALADO EM PRUMADA DE ÁGUA  FORNECIMENTO E INSTALAÇÃO. AF_12/2014</v>
          </cell>
          <cell r="C3282" t="str">
            <v>UN</v>
          </cell>
          <cell r="D3282">
            <v>154.65</v>
          </cell>
        </row>
        <row r="3283">
          <cell r="A3283">
            <v>89793</v>
          </cell>
          <cell r="B3283" t="str">
            <v>JOELHO 45 GRAUS, CPVC, SOLDÁVEL, DN 89MM, INSTALADO EM PRUMADA DE ÁGUA  FORNECIMENTO E INSTALAÇÃO. AF_12/2014</v>
          </cell>
          <cell r="C3283" t="str">
            <v>UN</v>
          </cell>
          <cell r="D3283">
            <v>158.84</v>
          </cell>
        </row>
        <row r="3284">
          <cell r="A3284">
            <v>89794</v>
          </cell>
          <cell r="B3284" t="str">
            <v>LUVA, CPVC, SOLDÁVEL, DN 35MM, INSTALADO EM PRUMADA DE ÁGUA  FORNECIMENTO E INSTALAÇÃO. AF_12/2014</v>
          </cell>
          <cell r="C3284" t="str">
            <v>UN</v>
          </cell>
          <cell r="D3284">
            <v>12.28</v>
          </cell>
        </row>
        <row r="3285">
          <cell r="A3285">
            <v>89795</v>
          </cell>
          <cell r="B3285" t="str">
            <v>JUNÇÃO SIMPLES, PVC, SERIE NORMAL, ESGOTO PREDIAL, DN 75 X 75 MM, JUNTA ELÁSTICA, FORNECIDO E INSTALADO EM RAMAL DE DESCARGA OU RAMAL DE ESGOTO SANITÁRIO. AF_12/2014</v>
          </cell>
          <cell r="C3285" t="str">
            <v>UN</v>
          </cell>
          <cell r="D3285">
            <v>26.79</v>
          </cell>
        </row>
        <row r="3286">
          <cell r="A3286">
            <v>89796</v>
          </cell>
          <cell r="B3286" t="str">
            <v>TE, PVC, SERIE NORMAL, ESGOTO PREDIAL, DN 100 X 100 MM, JUNTA ELÁSTICA, FORNECIDO E INSTALADO EM RAMAL DE DESCARGA OU RAMAL DE ESGOTO SANITÁRIO. AF_12/2014</v>
          </cell>
          <cell r="C3286" t="str">
            <v>UN</v>
          </cell>
          <cell r="D3286">
            <v>31.35</v>
          </cell>
        </row>
        <row r="3287">
          <cell r="A3287">
            <v>89797</v>
          </cell>
          <cell r="B3287" t="str">
            <v>JUNÇÃO SIMPLES, PVC, SERIE NORMAL, ESGOTO PREDIAL, DN 100 X 100 MM, JUNTA ELÁSTICA, FORNECIDO E INSTALADO EM RAMAL DE DESCARGA OU RAMAL DE ESGOTO SANITÁRIO. AF_12/2014</v>
          </cell>
          <cell r="C3287" t="str">
            <v>UN</v>
          </cell>
          <cell r="D3287">
            <v>36.700000000000003</v>
          </cell>
        </row>
        <row r="3288">
          <cell r="A3288">
            <v>89801</v>
          </cell>
          <cell r="B3288" t="str">
            <v>JOELHO 90 GRAUS, PVC, SERIE NORMAL, ESGOTO PREDIAL, DN 50 MM, JUNTA ELÁSTICA, FORNECIDO E INSTALADO EM PRUMADA DE ESGOTO SANITÁRIO OU VENTILAÇÃO. AF_12/2014</v>
          </cell>
          <cell r="C3288" t="str">
            <v>UN</v>
          </cell>
          <cell r="D3288">
            <v>4.8899999999999997</v>
          </cell>
        </row>
        <row r="3289">
          <cell r="A3289">
            <v>89802</v>
          </cell>
          <cell r="B3289" t="str">
            <v>JOELHO 45 GRAUS, PVC, SERIE NORMAL, ESGOTO PREDIAL, DN 50 MM, JUNTA ELÁSTICA, FORNECIDO E INSTALADO EM PRUMADA DE ESGOTO SANITÁRIO OU VENTILAÇÃO. AF_12/2014</v>
          </cell>
          <cell r="C3289" t="str">
            <v>UN</v>
          </cell>
          <cell r="D3289">
            <v>5.54</v>
          </cell>
        </row>
        <row r="3290">
          <cell r="A3290">
            <v>89803</v>
          </cell>
          <cell r="B3290" t="str">
            <v>CURVA CURTA 90 GRAUS, PVC, SERIE NORMAL, ESGOTO PREDIAL, DN 50 MM, JUNTA ELÁSTICA, FORNECIDO E INSTALADO EM PRUMADA DE ESGOTO SANITÁRIO OU VENTILAÇÃO. AF_12/2014</v>
          </cell>
          <cell r="C3290" t="str">
            <v>UN</v>
          </cell>
          <cell r="D3290">
            <v>11.38</v>
          </cell>
        </row>
        <row r="3291">
          <cell r="A3291">
            <v>89804</v>
          </cell>
          <cell r="B3291" t="str">
            <v>CURVA LONGA 90 GRAUS, PVC, SERIE NORMAL, ESGOTO PREDIAL, DN 50 MM, JUNTA ELÁSTICA, FORNECIDO E INSTALADO EM PRUMADA DE ESGOTO SANITÁRIO OU VENTILAÇÃO. AF_12/2014</v>
          </cell>
          <cell r="C3291" t="str">
            <v>UN</v>
          </cell>
          <cell r="D3291">
            <v>11.25</v>
          </cell>
        </row>
        <row r="3292">
          <cell r="A3292">
            <v>89805</v>
          </cell>
          <cell r="B3292" t="str">
            <v>JOELHO 90 GRAUS, PVC, SERIE NORMAL, ESGOTO PREDIAL, DN 75 MM, JUNTA ELÁSTICA, FORNECIDO E INSTALADO EM PRUMADA DE ESGOTO SANITÁRIO OU VENTILAÇÃO. AF_12/2014</v>
          </cell>
          <cell r="C3292" t="str">
            <v>UN</v>
          </cell>
          <cell r="D3292">
            <v>10.35</v>
          </cell>
        </row>
        <row r="3293">
          <cell r="A3293">
            <v>89806</v>
          </cell>
          <cell r="B3293" t="str">
            <v>JOELHO 45 GRAUS, PVC, SERIE NORMAL, ESGOTO PREDIAL, DN 75 MM, JUNTA ELÁSTICA, FORNECIDO E INSTALADO EM PRUMADA DE ESGOTO SANITÁRIO OU VENTILAÇÃO. AF_12/2014</v>
          </cell>
          <cell r="C3293" t="str">
            <v>UN</v>
          </cell>
          <cell r="D3293">
            <v>11.31</v>
          </cell>
        </row>
        <row r="3294">
          <cell r="A3294">
            <v>89807</v>
          </cell>
          <cell r="B3294" t="str">
            <v>CURVA CURTA 90 GRAUS, PVC, SERIE NORMAL, ESGOTO PREDIAL, DN 75 MM, JUNTA ELÁSTICA, FORNECIDO E INSTALADO EM PRUMADA DE ESGOTO SANITÁRIO OU VENTILAÇÃO. AF_12/2014</v>
          </cell>
          <cell r="C3294" t="str">
            <v>UN</v>
          </cell>
          <cell r="D3294">
            <v>22.3</v>
          </cell>
        </row>
        <row r="3295">
          <cell r="A3295">
            <v>89808</v>
          </cell>
          <cell r="B3295" t="str">
            <v>CURVA LONGA 90 GRAUS, PVC, SERIE NORMAL, ESGOTO PREDIAL, DN 75 MM, JUNTA ELÁSTICA, FORNECIDO E INSTALADO EM PRUMADA DE ESGOTO SANITÁRIO OU VENTILAÇÃO. AF_12/2014</v>
          </cell>
          <cell r="C3295" t="str">
            <v>UN</v>
          </cell>
          <cell r="D3295">
            <v>31.49</v>
          </cell>
        </row>
        <row r="3296">
          <cell r="A3296">
            <v>89809</v>
          </cell>
          <cell r="B3296" t="str">
            <v>JOELHO 90 GRAUS, PVC, SERIE NORMAL, ESGOTO PREDIAL, DN 100 MM, JUNTA ELÁSTICA, FORNECIDO E INSTALADO EM PRUMADA DE ESGOTO SANITÁRIO OU VENTILAÇÃO. AF_12/2014</v>
          </cell>
          <cell r="C3296" t="str">
            <v>UN</v>
          </cell>
          <cell r="D3296">
            <v>14.25</v>
          </cell>
        </row>
        <row r="3297">
          <cell r="A3297">
            <v>89810</v>
          </cell>
          <cell r="B3297" t="str">
            <v>JOELHO 45 GRAUS, PVC, SERIE NORMAL, ESGOTO PREDIAL, DN 100 MM, JUNTA ELÁSTICA, FORNECIDO E INSTALADO EM PRUMADA DE ESGOTO SANITÁRIO OU VENTILAÇÃO. AF_12/2014</v>
          </cell>
          <cell r="C3297" t="str">
            <v>UN</v>
          </cell>
          <cell r="D3297">
            <v>14.32</v>
          </cell>
        </row>
        <row r="3298">
          <cell r="A3298">
            <v>89811</v>
          </cell>
          <cell r="B3298" t="str">
            <v>CURVA CURTA 90 GRAUS, PVC, SERIE NORMAL, ESGOTO PREDIAL, DN 100 MM, JUNTA ELÁSTICA, FORNECIDO E INSTALADO EM PRUMADA DE ESGOTO SANITÁRIO OU VENTILAÇÃO. AF_12/2014</v>
          </cell>
          <cell r="C3298" t="str">
            <v>UN</v>
          </cell>
          <cell r="D3298">
            <v>25.51</v>
          </cell>
        </row>
        <row r="3299">
          <cell r="A3299">
            <v>89812</v>
          </cell>
          <cell r="B3299" t="str">
            <v>CURVA LONGA 90 GRAUS, PVC, SERIE NORMAL, ESGOTO PREDIAL, DN 100 MM, JUNTA ELÁSTICA, FORNECIDO E INSTALADO EM PRUMADA DE ESGOTO SANITÁRIO OU VENTILAÇÃO. AF_12/2014</v>
          </cell>
          <cell r="C3299" t="str">
            <v>UN</v>
          </cell>
          <cell r="D3299">
            <v>49.63</v>
          </cell>
        </row>
        <row r="3300">
          <cell r="A3300">
            <v>89813</v>
          </cell>
          <cell r="B3300" t="str">
            <v>LUVA SIMPLES, PVC, SERIE NORMAL, ESGOTO PREDIAL, DN 50 MM, JUNTA ELÁSTICA, FORNECIDO E INSTALADO EM PRUMADA DE ESGOTO SANITÁRIO OU VENTILAÇÃO. AF_12/2014</v>
          </cell>
          <cell r="C3300" t="str">
            <v>UN</v>
          </cell>
          <cell r="D3300">
            <v>4.4400000000000004</v>
          </cell>
        </row>
        <row r="3301">
          <cell r="A3301">
            <v>89814</v>
          </cell>
          <cell r="B3301" t="str">
            <v>LUVA DE CORRER, PVC, SERIE NORMAL, ESGOTO PREDIAL, DN 50 MM, JUNTA ELÁSTICA, FORNECIDO E INSTALADO EM PRUMADA DE ESGOTO SANITÁRIO OU VENTILAÇÃO. AF_12/2014</v>
          </cell>
          <cell r="C3301" t="str">
            <v>UN</v>
          </cell>
          <cell r="D3301">
            <v>9.02</v>
          </cell>
        </row>
        <row r="3302">
          <cell r="A3302">
            <v>89815</v>
          </cell>
          <cell r="B3302" t="str">
            <v>LUVA DE CORRER, CPVC, SOLDÁVEL, DN 35MM, INSTALADO EM PRUMADA DE ÁGUA  FORNECIMENTO E INSTALAÇÃO. AF_12/2014</v>
          </cell>
          <cell r="C3302" t="str">
            <v>UN</v>
          </cell>
          <cell r="D3302">
            <v>20.85</v>
          </cell>
        </row>
        <row r="3303">
          <cell r="A3303">
            <v>89816</v>
          </cell>
          <cell r="B3303" t="str">
            <v>UNIÃO, CPVC, SOLDÁVEL, DN35MM, INSTALADO EM PRUMADA DE ÁGUA  FORNECIMENTO E INSTALAÇÃO. AF_12/2014</v>
          </cell>
          <cell r="C3303" t="str">
            <v>UN</v>
          </cell>
          <cell r="D3303">
            <v>30.05</v>
          </cell>
        </row>
        <row r="3304">
          <cell r="A3304">
            <v>89817</v>
          </cell>
          <cell r="B3304" t="str">
            <v>LUVA SIMPLES, PVC, SERIE NORMAL, ESGOTO PREDIAL, DN 75 MM, JUNTA ELÁSTICA, FORNECIDO E INSTALADO EM PRUMADA DE ESGOTO SANITÁRIO OU VENTILAÇÃO. AF_12/2014</v>
          </cell>
          <cell r="C3304" t="str">
            <v>UN</v>
          </cell>
          <cell r="D3304">
            <v>7.96</v>
          </cell>
        </row>
        <row r="3305">
          <cell r="A3305">
            <v>89818</v>
          </cell>
          <cell r="B3305" t="str">
            <v>CONECTOR, CPVC, SOLDÁVEL, DN 35MM X 1 1/4, INSTALADO EM PRUMADA DE ÁGUA  FORNECIMENTO E INSTALAÇÃO. AF_12/2014</v>
          </cell>
          <cell r="C3305" t="str">
            <v>UN</v>
          </cell>
          <cell r="D3305">
            <v>121.06</v>
          </cell>
        </row>
        <row r="3306">
          <cell r="A3306">
            <v>89819</v>
          </cell>
          <cell r="B3306" t="str">
            <v>LUVA DE CORRER, PVC, SERIE NORMAL, ESGOTO PREDIAL, DN 75 MM, JUNTA ELÁSTICA, FORNECIDO E INSTALADO EM PRUMADA DE ESGOTO SANITÁRIO OU VENTILAÇÃO. AF_12/2014</v>
          </cell>
          <cell r="C3306" t="str">
            <v>UN</v>
          </cell>
          <cell r="D3306">
            <v>11.18</v>
          </cell>
        </row>
        <row r="3307">
          <cell r="A3307">
            <v>89820</v>
          </cell>
          <cell r="B3307" t="str">
            <v>BUCHA DE REDUÇÃO, CPVC, SOLDÁVEL, DN35MM X 28MM, INSTALADO EM PRUMADA DE ÁGUA  FORNECIMENTO E INSTALAÇÃO. AF_12/2014</v>
          </cell>
          <cell r="C3307" t="str">
            <v>UN</v>
          </cell>
          <cell r="D3307">
            <v>22.7</v>
          </cell>
        </row>
        <row r="3308">
          <cell r="A3308">
            <v>89821</v>
          </cell>
          <cell r="B3308" t="str">
            <v>LUVA SIMPLES, PVC, SERIE NORMAL, ESGOTO PREDIAL, DN 100 MM, JUNTA ELÁSTICA, FORNECIDO E INSTALADO EM PRUMADA DE ESGOTO SANITÁRIO OU VENTILAÇÃO. AF_12/2014</v>
          </cell>
          <cell r="C3308" t="str">
            <v>UN</v>
          </cell>
          <cell r="D3308">
            <v>9.9499999999999993</v>
          </cell>
        </row>
        <row r="3309">
          <cell r="A3309">
            <v>89822</v>
          </cell>
          <cell r="B3309" t="str">
            <v>LUVA, CPVC, SOLDÁVEL, DN 42MM, INSTALADO EM PRUMADA DE ÁGUA  FORNECIMENTO E INSTALAÇÃO. AF_12/2014</v>
          </cell>
          <cell r="C3309" t="str">
            <v>UN</v>
          </cell>
          <cell r="D3309">
            <v>16.149999999999999</v>
          </cell>
        </row>
        <row r="3310">
          <cell r="A3310">
            <v>89823</v>
          </cell>
          <cell r="B3310" t="str">
            <v>LUVA DE CORRER, PVC, SERIE NORMAL, ESGOTO PREDIAL, DN 100 MM, JUNTA ELÁSTICA, FORNECIDO E INSTALADO EM PRUMADA DE ESGOTO SANITÁRIO OU VENTILAÇÃO. AF_12/2014</v>
          </cell>
          <cell r="C3310" t="str">
            <v>UN</v>
          </cell>
          <cell r="D3310">
            <v>16.38</v>
          </cell>
        </row>
        <row r="3311">
          <cell r="A3311">
            <v>89824</v>
          </cell>
          <cell r="B3311" t="str">
            <v>LUVA DE CORRER, CPVC, SOLDÁVEL, DN 42MM, INSTALADO EM PRUMADA DE ÁGUA  FORNECIMENTO E INSTALAÇÃO. AF_12/2014</v>
          </cell>
          <cell r="C3311" t="str">
            <v>UN</v>
          </cell>
          <cell r="D3311">
            <v>28.38</v>
          </cell>
        </row>
        <row r="3312">
          <cell r="A3312">
            <v>89825</v>
          </cell>
          <cell r="B3312" t="str">
            <v>TE, PVC, SERIE NORMAL, ESGOTO PREDIAL, DN 50 X 50 MM, JUNTA ELÁSTICA, FORNECIDO E INSTALADO EM PRUMADA DE ESGOTO SANITÁRIO OU VENTILAÇÃO. AF_12/2014</v>
          </cell>
          <cell r="C3312" t="str">
            <v>UN</v>
          </cell>
          <cell r="D3312">
            <v>10.76</v>
          </cell>
        </row>
        <row r="3313">
          <cell r="A3313">
            <v>89826</v>
          </cell>
          <cell r="B3313" t="str">
            <v>LUVA DE TRANSIÇÃO, CPVC, SOLDÁVEL, DN42MM X 1.1/2, INSTALADO EM PRUMADA DE ÁGUA  FORNECIMENTO E INSTALAÇÃO. AF_12/2014</v>
          </cell>
          <cell r="C3313" t="str">
            <v>UN</v>
          </cell>
          <cell r="D3313">
            <v>123.55</v>
          </cell>
        </row>
        <row r="3314">
          <cell r="A3314">
            <v>89827</v>
          </cell>
          <cell r="B3314" t="str">
            <v>JUNÇÃO SIMPLES, PVC, SERIE NORMAL, ESGOTO PREDIAL, DN 50 X 50 MM, JUNTA ELÁSTICA, FORNECIDO E INSTALADO EM PRUMADA DE ESGOTO SANITÁRIO OU VENTILAÇÃO. AF_12/2014</v>
          </cell>
          <cell r="C3314" t="str">
            <v>UN</v>
          </cell>
          <cell r="D3314">
            <v>11.78</v>
          </cell>
        </row>
        <row r="3315">
          <cell r="A3315">
            <v>89828</v>
          </cell>
          <cell r="B3315" t="str">
            <v>UNIÃO, CPVC, SOLDÁVEL, DN42MM, INSTALADO EM PRUMADA DE ÁGUA  FORNECIMENTO E INSTALAÇÃO. AF_12/2014</v>
          </cell>
          <cell r="C3315" t="str">
            <v>UN</v>
          </cell>
          <cell r="D3315">
            <v>43.46</v>
          </cell>
        </row>
        <row r="3316">
          <cell r="A3316">
            <v>89829</v>
          </cell>
          <cell r="B3316" t="str">
            <v>TE, PVC, SERIE NORMAL, ESGOTO PREDIAL, DN 75 X 75 MM, JUNTA ELÁSTICA, FORNECIDO E INSTALADO EM PRUMADA DE ESGOTO SANITÁRIO OU VENTILAÇÃO. AF_12/2014</v>
          </cell>
          <cell r="C3316" t="str">
            <v>UN</v>
          </cell>
          <cell r="D3316">
            <v>19.739999999999998</v>
          </cell>
        </row>
        <row r="3317">
          <cell r="A3317">
            <v>89830</v>
          </cell>
          <cell r="B3317" t="str">
            <v>JUNÇÃO SIMPLES, PVC, SERIE NORMAL, ESGOTO PREDIAL, DN 75 X 75 MM, JUNTA ELÁSTICA, FORNECIDO E INSTALADO EM PRUMADA DE ESGOTO SANITÁRIO OU VENTILAÇÃO. AF_12/2014</v>
          </cell>
          <cell r="C3317" t="str">
            <v>UN</v>
          </cell>
          <cell r="D3317">
            <v>21.16</v>
          </cell>
        </row>
        <row r="3318">
          <cell r="A3318">
            <v>89831</v>
          </cell>
          <cell r="B3318" t="str">
            <v>CONECTOR, CPVC, SOLDÁVEL, DN 42MM X 1.1/2, INSTALADO EM PRUMADA DE ÁGUA  FORNECIMENTO E INSTALAÇÃO. AF_12/2014</v>
          </cell>
          <cell r="C3318" t="str">
            <v>UN</v>
          </cell>
          <cell r="D3318">
            <v>147.81</v>
          </cell>
        </row>
        <row r="3319">
          <cell r="A3319">
            <v>89832</v>
          </cell>
          <cell r="B3319" t="str">
            <v>BUCHA DE REDUÇÃO, CPVC, SOLDÁVEL, DN 42MM X 22MM, INSTALADO EM RAMAL DE DISTRIBUIÇÃO DE ÁGUA - FORNECIMENTO E INSTALAÇÃO. AF_12/2014</v>
          </cell>
          <cell r="C3319" t="str">
            <v>UN</v>
          </cell>
          <cell r="D3319">
            <v>29.77</v>
          </cell>
        </row>
        <row r="3320">
          <cell r="A3320">
            <v>89833</v>
          </cell>
          <cell r="B3320" t="str">
            <v>TE, PVC, SERIE NORMAL, ESGOTO PREDIAL, DN 100 X 100 MM, JUNTA ELÁSTICA, FORNECIDO E INSTALADO EM PRUMADA DE ESGOTO SANITÁRIO OU VENTILAÇÃO. AF_12/2014</v>
          </cell>
          <cell r="C3320" t="str">
            <v>UN</v>
          </cell>
          <cell r="D3320">
            <v>24.51</v>
          </cell>
        </row>
        <row r="3321">
          <cell r="A3321">
            <v>89834</v>
          </cell>
          <cell r="B3321" t="str">
            <v>JUNÇÃO SIMPLES, PVC, SERIE NORMAL, ESGOTO PREDIAL, DN 100 X 100 MM, JUNTA ELÁSTICA, FORNECIDO E INSTALADO EM PRUMADA DE ESGOTO SANITÁRIO OU VENTILAÇÃO. AF_12/2014</v>
          </cell>
          <cell r="C3321" t="str">
            <v>UN</v>
          </cell>
          <cell r="D3321">
            <v>29.87</v>
          </cell>
        </row>
        <row r="3322">
          <cell r="A3322">
            <v>89835</v>
          </cell>
          <cell r="B3322" t="str">
            <v>LUVA, CPVC, SOLDÁVEL, DN 54MM, INSTALADO EM PRUMADA DE ÁGUA  FORNECIMENTO E INSTALAÇÃO. AF_12/2014</v>
          </cell>
          <cell r="C3322" t="str">
            <v>UN</v>
          </cell>
          <cell r="D3322">
            <v>29.2</v>
          </cell>
        </row>
        <row r="3323">
          <cell r="A3323">
            <v>89836</v>
          </cell>
          <cell r="B3323" t="str">
            <v>LUVA DE TRANSIÇÃO, CPVC, SOLDÁVEL, DN 54MM X 2, INSTALADO EM PRUMADA DE ÁGUA  FORNECIMENTO E INSTALAÇÃO. AF_12/2014</v>
          </cell>
          <cell r="C3323" t="str">
            <v>UN</v>
          </cell>
          <cell r="D3323">
            <v>199.77</v>
          </cell>
        </row>
        <row r="3324">
          <cell r="A3324">
            <v>89837</v>
          </cell>
          <cell r="B3324" t="str">
            <v>UNIÃO, CPVC, SOLDÁVEL, DN 54MM, INSTALADO EM PRUMADA DE ÁGUA  FORNECIMENTO E INSTALAÇÃO. AF_12/2014</v>
          </cell>
          <cell r="C3324" t="str">
            <v>UN</v>
          </cell>
          <cell r="D3324">
            <v>99.2</v>
          </cell>
        </row>
        <row r="3325">
          <cell r="A3325">
            <v>89838</v>
          </cell>
          <cell r="B3325" t="str">
            <v>LUVA, CPVC, SOLDÁVEL, DN 73MM, INSTALADO EM PRUMADA DE ÁGUA  FORNECIMENTO E INSTALAÇÃO. AF_12/2014</v>
          </cell>
          <cell r="C3325" t="str">
            <v>UN</v>
          </cell>
          <cell r="D3325">
            <v>108.36</v>
          </cell>
        </row>
        <row r="3326">
          <cell r="A3326">
            <v>89839</v>
          </cell>
          <cell r="B3326" t="str">
            <v>UNIÃO, CPVC, SOLDÁVEL, DN 73MM, INSTALADO EM PRUMADA DE ÁGUA  FORNECIMENTO E INSTALAÇÃO. AF_12/2014</v>
          </cell>
          <cell r="C3326" t="str">
            <v>UN</v>
          </cell>
          <cell r="D3326">
            <v>143.62</v>
          </cell>
        </row>
        <row r="3327">
          <cell r="A3327">
            <v>89840</v>
          </cell>
          <cell r="B3327" t="str">
            <v>LUVA, CPVC, SOLDÁVEL, DN 89MM, INSTALADO EM PRUMADA DE ÁGUA  FORNECIMENTO E INSTALAÇÃO. AF_12/2014</v>
          </cell>
          <cell r="C3327" t="str">
            <v>UN</v>
          </cell>
          <cell r="D3327">
            <v>124.12</v>
          </cell>
        </row>
        <row r="3328">
          <cell r="A3328">
            <v>89841</v>
          </cell>
          <cell r="B3328" t="str">
            <v>UNIÃO, CPVC, SOLDÁVEL, DN 89MM, INSTALADO EM PRUMADA DE ÁGUA  FORNECIMENTO E INSTALAÇÃO. AF_12/2014</v>
          </cell>
          <cell r="C3328" t="str">
            <v>UN</v>
          </cell>
          <cell r="D3328">
            <v>210.59</v>
          </cell>
        </row>
        <row r="3329">
          <cell r="A3329">
            <v>89842</v>
          </cell>
          <cell r="B3329" t="str">
            <v>TÊ, CPVC, SOLDÁVEL, DN 35MM, INSTALADO EM PRUMADA DE ÁGUA  FORNECIMENTO E INSTALAÇÃO. AF_12/2014</v>
          </cell>
          <cell r="C3329" t="str">
            <v>UN</v>
          </cell>
          <cell r="D3329">
            <v>33.700000000000003</v>
          </cell>
        </row>
        <row r="3330">
          <cell r="A3330">
            <v>89844</v>
          </cell>
          <cell r="B3330" t="str">
            <v>TE, CPVC, SOLDÁVEL, DN  42MM, INSTALADO EM PRUMADA DE ÁGUA  FORNECIMENTO E INSTALAÇÃO. AF_12/2014</v>
          </cell>
          <cell r="C3330" t="str">
            <v>UN</v>
          </cell>
          <cell r="D3330">
            <v>42.96</v>
          </cell>
        </row>
        <row r="3331">
          <cell r="A3331">
            <v>89845</v>
          </cell>
          <cell r="B3331" t="str">
            <v>TÊ, CPVC, SOLDÁVEL, DN 54 MM, INSTALADO EM PRUMADA DE ÁGUA  FORNECIMENTO E INSTALAÇÃO. AF_12/2014</v>
          </cell>
          <cell r="C3331" t="str">
            <v>UN</v>
          </cell>
          <cell r="D3331">
            <v>66.87</v>
          </cell>
        </row>
        <row r="3332">
          <cell r="A3332">
            <v>89846</v>
          </cell>
          <cell r="B3332" t="str">
            <v>TÊ, CPVC, SOLDÁVEL, DN 73MM, INSTALADO EM PRUMADA DE ÁGUA  FORNECIMENTO E INSTALAÇÃO. AF_12/2014</v>
          </cell>
          <cell r="C3332" t="str">
            <v>UN</v>
          </cell>
          <cell r="D3332">
            <v>151</v>
          </cell>
        </row>
        <row r="3333">
          <cell r="A3333">
            <v>89847</v>
          </cell>
          <cell r="B3333" t="str">
            <v>TÊ, CPVC, SOLDÁVEL, DN 89MM, INSTALADO EM PRUMADA DE ÁGUA  FORNECIMENTO E INSTALAÇÃO. AF_12/2014</v>
          </cell>
          <cell r="C3333" t="str">
            <v>UN</v>
          </cell>
          <cell r="D3333">
            <v>184.93</v>
          </cell>
        </row>
        <row r="3334">
          <cell r="A3334">
            <v>89850</v>
          </cell>
          <cell r="B3334" t="str">
            <v>JOELHO 90 GRAUS, PVC, SERIE NORMAL, ESGOTO PREDIAL, DN 100 MM, JUNTA ELÁSTICA, FORNECIDO E INSTALADO EM SUBCOLETOR AÉREO DE ESGOTO SANITÁRIO. AF_12/2014</v>
          </cell>
          <cell r="C3334" t="str">
            <v>UN</v>
          </cell>
          <cell r="D3334">
            <v>19.07</v>
          </cell>
        </row>
        <row r="3335">
          <cell r="A3335">
            <v>89851</v>
          </cell>
          <cell r="B3335" t="str">
            <v>JOELHO 45 GRAUS, PVC, SERIE NORMAL, ESGOTO PREDIAL, DN 100 MM, JUNTA ELÁSTICA, FORNECIDO E INSTALADO EM SUBCOLETOR AÉREO DE ESGOTO SANITÁRIO. AF_12/2014</v>
          </cell>
          <cell r="C3335" t="str">
            <v>UN</v>
          </cell>
          <cell r="D3335">
            <v>19.149999999999999</v>
          </cell>
        </row>
        <row r="3336">
          <cell r="A3336">
            <v>89852</v>
          </cell>
          <cell r="B3336" t="str">
            <v>CURVA CURTA 90 GRAUS, PVC, SERIE NORMAL, ESGOTO PREDIAL, DN 100 MM, JUNTA ELÁSTICA, FORNECIDO E INSTALADO EM SUBCOLETOR AÉREO DE ESGOTO SANITÁRIO. AF_12/2014</v>
          </cell>
          <cell r="C3336" t="str">
            <v>UN</v>
          </cell>
          <cell r="D3336">
            <v>30.34</v>
          </cell>
        </row>
        <row r="3337">
          <cell r="A3337">
            <v>89853</v>
          </cell>
          <cell r="B3337" t="str">
            <v>CURVA LONGA 90 GRAUS, PVC, SERIE NORMAL, ESGOTO PREDIAL, DN 100 MM, JUNTA ELÁSTICA, FORNECIDO E INSTALADO EM SUBCOLETOR AÉREO DE ESGOTO SANITÁRIO. AF_12/2014</v>
          </cell>
          <cell r="C3337" t="str">
            <v>UN</v>
          </cell>
          <cell r="D3337">
            <v>54.45</v>
          </cell>
        </row>
        <row r="3338">
          <cell r="A3338">
            <v>89854</v>
          </cell>
          <cell r="B3338" t="str">
            <v>JOELHO 90 GRAUS, PVC, SERIE NORMAL, ESGOTO PREDIAL, DN 150 MM, JUNTA ELÁSTICA, FORNECIDO E INSTALADO EM SUBCOLETOR AÉREO DE ESGOTO SANITÁRIO. AF_12/2014</v>
          </cell>
          <cell r="C3338" t="str">
            <v>UN</v>
          </cell>
          <cell r="D3338">
            <v>55.84</v>
          </cell>
        </row>
        <row r="3339">
          <cell r="A3339">
            <v>89855</v>
          </cell>
          <cell r="B3339" t="str">
            <v>JOELHO 45 GRAUS, PVC, SERIE NORMAL, ESGOTO PREDIAL, DN 150 MM, JUNTA ELÁSTICA, FORNECIDO E INSTALADO EM SUBCOLETOR AÉREO DE ESGOTO SANITÁRIO. AF_12/2014</v>
          </cell>
          <cell r="C3339" t="str">
            <v>UN</v>
          </cell>
          <cell r="D3339">
            <v>59.87</v>
          </cell>
        </row>
        <row r="3340">
          <cell r="A3340">
            <v>89856</v>
          </cell>
          <cell r="B3340" t="str">
            <v>LUVA SIMPLES, PVC, SERIE NORMAL, ESGOTO PREDIAL, DN 100 MM, JUNTA ELÁSTICA, FORNECIDO E INSTALADO EM SUBCOLETOR AÉREO DE ESGOTO SANITÁRIO. AF_12/2014</v>
          </cell>
          <cell r="C3340" t="str">
            <v>UN</v>
          </cell>
          <cell r="D3340">
            <v>13.17</v>
          </cell>
        </row>
        <row r="3341">
          <cell r="A3341">
            <v>89857</v>
          </cell>
          <cell r="B3341" t="str">
            <v>LUVA DE CORRER, PVC, SERIE NORMAL, ESGOTO PREDIAL, DN 100 MM, JUNTA ELÁSTICA, FORNECIDO E INSTALADO EM SUBCOLETOR AÉREO DE ESGOTO SANITÁRIO. AF_12/2014</v>
          </cell>
          <cell r="C3341" t="str">
            <v>UN</v>
          </cell>
          <cell r="D3341">
            <v>19.600000000000001</v>
          </cell>
        </row>
        <row r="3342">
          <cell r="A3342">
            <v>89859</v>
          </cell>
          <cell r="B3342" t="str">
            <v>LUVA DE CORRER, PVC, SERIE NORMAL, ESGOTO PREDIAL, DN 150 MM, JUNTA ELÁSTICA, FORNECIDO E INSTALADO EM SUBCOLETOR AÉREO DE ESGOTO SANITÁRIO. AF_12/2014</v>
          </cell>
          <cell r="C3342" t="str">
            <v>UN</v>
          </cell>
          <cell r="D3342">
            <v>29.76</v>
          </cell>
        </row>
        <row r="3343">
          <cell r="A3343">
            <v>89860</v>
          </cell>
          <cell r="B3343" t="str">
            <v>TE, PVC, SERIE NORMAL, ESGOTO PREDIAL, DN 100 X 100 MM, JUNTA ELÁSTICA, FORNECIDO E INSTALADO EM SUBCOLETOR AÉREO DE ESGOTO SANITÁRIO. AF_12/2014</v>
          </cell>
          <cell r="C3343" t="str">
            <v>UN</v>
          </cell>
          <cell r="D3343">
            <v>30.95</v>
          </cell>
        </row>
        <row r="3344">
          <cell r="A3344">
            <v>89861</v>
          </cell>
          <cell r="B3344" t="str">
            <v>JUNÇÃO SIMPLES, PVC, SERIE NORMAL, ESGOTO PREDIAL, DN 100 X 100 MM, JUNTA ELÁSTICA, FORNECIDO E INSTALADO EM SUBCOLETOR AÉREO DE ESGOTO SANITÁRIO. AF_12/2014</v>
          </cell>
          <cell r="C3344" t="str">
            <v>UN</v>
          </cell>
          <cell r="D3344">
            <v>36.299999999999997</v>
          </cell>
        </row>
        <row r="3345">
          <cell r="A3345">
            <v>89862</v>
          </cell>
          <cell r="B3345" t="str">
            <v>TE, PVC, SERIE NORMAL, ESGOTO PREDIAL, DN 150 X 150 MM, JUNTA ELÁSTICA, FORNECIDO E INSTALADO EM SUBCOLETOR AÉREO DE ESGOTO SANITÁRIO. AF_12/2014</v>
          </cell>
          <cell r="C3345" t="str">
            <v>UN</v>
          </cell>
          <cell r="D3345">
            <v>89.35</v>
          </cell>
        </row>
        <row r="3346">
          <cell r="A3346">
            <v>89863</v>
          </cell>
          <cell r="B3346" t="str">
            <v>JUNÇÃO SIMPLES, PVC, SERIE NORMAL, ESGOTO PREDIAL, DN 150 X 150 MM, JUNTA ELÁSTICA, FORNECIDO E INSTALADO EM SUBCOLETOR AÉREO DE ESGOTO SANITÁRIO. AF_12/2014</v>
          </cell>
          <cell r="C3346" t="str">
            <v>UN</v>
          </cell>
          <cell r="D3346">
            <v>151.06</v>
          </cell>
        </row>
        <row r="3347">
          <cell r="A3347">
            <v>89866</v>
          </cell>
          <cell r="B3347" t="str">
            <v>JOELHO 90 GRAUS, PVC, SOLDÁVEL, DN 25MM, INSTALADO EM DRENO DE AR-CONDICIONADO - FORNECIMENTO E INSTALAÇÃO. AF_12/2014_P</v>
          </cell>
          <cell r="C3347" t="str">
            <v>UN</v>
          </cell>
          <cell r="D3347">
            <v>4.17</v>
          </cell>
        </row>
        <row r="3348">
          <cell r="A3348">
            <v>89867</v>
          </cell>
          <cell r="B3348" t="str">
            <v>JOELHO 45 GRAUS, PVC, SOLDÁVEL, DN 25MM, INSTALADO EM DRENO DE AR-CONDICIONADO - FORNECIMENTO E INSTALAÇÃO. AF_12/2014_P</v>
          </cell>
          <cell r="C3348" t="str">
            <v>UN</v>
          </cell>
          <cell r="D3348">
            <v>4.7300000000000004</v>
          </cell>
        </row>
        <row r="3349">
          <cell r="A3349">
            <v>89868</v>
          </cell>
          <cell r="B3349" t="str">
            <v>LUVA, PVC, SOLDÁVEL, DN 25MM, INSTALADO EM DRENO DE AR-CONDICIONADO - FORNECIMENTO E INSTALAÇÃO. AF_12/2014_P</v>
          </cell>
          <cell r="C3349" t="str">
            <v>UN</v>
          </cell>
          <cell r="D3349">
            <v>2.84</v>
          </cell>
        </row>
        <row r="3350">
          <cell r="A3350">
            <v>89869</v>
          </cell>
          <cell r="B3350" t="str">
            <v>TE, PVC, SOLDÁVEL, DN 25MM, INSTALADO EM DRENO DE AR-CONDICIONADO - FORNECIMENTO E INSTALAÇÃO. AF_12/2014_P</v>
          </cell>
          <cell r="C3350" t="str">
            <v>UN</v>
          </cell>
          <cell r="D3350">
            <v>6.38</v>
          </cell>
        </row>
        <row r="3351">
          <cell r="A3351">
            <v>89980</v>
          </cell>
          <cell r="B3351" t="str">
            <v>LUVA COM BUCHA DE LATÃO, PVC, SOLDÁVEL, DN 25MM X 3/4", INSTALADO EM PRUMADA DE ÁGUA - FORNECIMENTO E INSTALAÇÃO. AF_12/2014_P</v>
          </cell>
          <cell r="C3351" t="str">
            <v>UN</v>
          </cell>
          <cell r="D3351">
            <v>7.26</v>
          </cell>
        </row>
        <row r="3352">
          <cell r="A3352">
            <v>89981</v>
          </cell>
          <cell r="B3352" t="str">
            <v>LUVA SOLDÁVEL E COM BUCHA DE LATÃO, PVC, SOLDÁVEL, DN 32MM X 1, INSTALADO EM PRUMADA DE ÁGUA  FORNECIMENTO E INSTALAÇÃO. AF_12/2014_P</v>
          </cell>
          <cell r="C3352" t="str">
            <v>UN</v>
          </cell>
          <cell r="D3352">
            <v>14.01</v>
          </cell>
        </row>
        <row r="3353">
          <cell r="A3353">
            <v>90373</v>
          </cell>
          <cell r="B3353" t="str">
            <v>JOELHO 90 GRAUS COM BUCHA DE LATÃO, PVC, SOLDÁVEL, DN 25MM, X 1/2" INSTALADO EM RAMAL OU SUB-RAMAL DE ÁGUA - FORNECIMENTO E INSTALAÇÃO. AF_12/2014_P</v>
          </cell>
          <cell r="C3353" t="str">
            <v>UN</v>
          </cell>
          <cell r="D3353">
            <v>12.12</v>
          </cell>
        </row>
        <row r="3354">
          <cell r="A3354">
            <v>90374</v>
          </cell>
          <cell r="B3354" t="str">
            <v>TÊ COM BUCHA DE LATÃO NA BOLSA CENTRAL, PVC, SOLDÁVEL, DN 25MM X 3/4", INSTALADO EM RAMAL OU SUB-RAMAL DE ÁGUA - FORNECIMENTO E INSTALAÇÃO. AF_03/2015_P</v>
          </cell>
          <cell r="C3354" t="str">
            <v>UN</v>
          </cell>
          <cell r="D3354">
            <v>18.27</v>
          </cell>
        </row>
        <row r="3355">
          <cell r="A3355">
            <v>90375</v>
          </cell>
          <cell r="B3355" t="str">
            <v>BUCHA DE REDUÇÃO, PVC, SOLDÁVEL, DN 40MM X 32MM, INSTALADO EM RAMAL OU SUB-RAMAL DE ÁGUA - FORNECIMENTO E INSTALAÇÃO. AF_03/2015_P</v>
          </cell>
          <cell r="C3355" t="str">
            <v>UN</v>
          </cell>
          <cell r="D3355">
            <v>6.86</v>
          </cell>
        </row>
        <row r="3356">
          <cell r="A3356">
            <v>92287</v>
          </cell>
          <cell r="B3356" t="str">
            <v>COTOVELO DE COBRE, 90 GRAUS, SEM ANEL DE SOLDA, DN 22 MM, INSTALADO EM PRUMADA - FORNECIMENTO E INSTALAÇÃO. AF_12/2015_P</v>
          </cell>
          <cell r="C3356" t="str">
            <v>UN</v>
          </cell>
          <cell r="D3356">
            <v>9.7899999999999991</v>
          </cell>
        </row>
        <row r="3357">
          <cell r="A3357">
            <v>92288</v>
          </cell>
          <cell r="B3357" t="str">
            <v>COTOVELO DE COBRE, 90 GRAUS, SEM ANEL DE SOLDA, DN 28 MM, INSTALADO EM PRUMADA - FORNECIMENTO E INSTALAÇÃO. AF_12/2015_P</v>
          </cell>
          <cell r="C3357" t="str">
            <v>UN</v>
          </cell>
          <cell r="D3357">
            <v>14.37</v>
          </cell>
        </row>
        <row r="3358">
          <cell r="A3358">
            <v>92289</v>
          </cell>
          <cell r="B3358" t="str">
            <v>COTOVELO DE COBRE, 90 GRAUS, SEM ANEL DE SOLDA, DN 35 MM, INSTALADO EM PRUMADA - FORNECIMENTO E INSTALAÇÃO. AF_12/2015_P</v>
          </cell>
          <cell r="C3358" t="str">
            <v>UN</v>
          </cell>
          <cell r="D3358">
            <v>23.8</v>
          </cell>
        </row>
        <row r="3359">
          <cell r="A3359">
            <v>92290</v>
          </cell>
          <cell r="B3359" t="str">
            <v>COTOVELO DE COBRE, 90 GRAUS, SEM ANEL DE SOLDA, DN 42 MM, INSTALADO EM PRUMADA - FORNECIMENTO E INSTALAÇÃO. AF_12/2015_P</v>
          </cell>
          <cell r="C3359" t="str">
            <v>UN</v>
          </cell>
          <cell r="D3359">
            <v>34.54</v>
          </cell>
        </row>
        <row r="3360">
          <cell r="A3360">
            <v>92291</v>
          </cell>
          <cell r="B3360" t="str">
            <v>COTOVELO DE COBRE, 90 GRAUS, SEM ANEL DE SOLDA, DN 54 MM, INSTALADO EM PRUMADA - FORNECIMENTO E INSTALAÇÃO. AF_12/2015_P</v>
          </cell>
          <cell r="C3360" t="str">
            <v>UN</v>
          </cell>
          <cell r="D3360">
            <v>51.97</v>
          </cell>
        </row>
        <row r="3361">
          <cell r="A3361">
            <v>92292</v>
          </cell>
          <cell r="B3361" t="str">
            <v>COTOVELO DE COBRE, 90 GRAUS, SEM ANEL DE SOLDA, DN 66 MM, INSTALADO EM PRUMADA - FORNECIMENTO E INSTALAÇÃO. AF_12/2015_P</v>
          </cell>
          <cell r="C3361" t="str">
            <v>UN</v>
          </cell>
          <cell r="D3361">
            <v>157.04</v>
          </cell>
        </row>
        <row r="3362">
          <cell r="A3362">
            <v>92293</v>
          </cell>
          <cell r="B3362" t="str">
            <v>LUVA DE COBRE, SEM ANEL DE SOLDA, DN 22 MM, INSTALADO EM PRUMADA - FORNECIMENTO E INSTALAÇÃO. AF_12/2015_P</v>
          </cell>
          <cell r="C3362" t="str">
            <v>UN</v>
          </cell>
          <cell r="D3362">
            <v>5.67</v>
          </cell>
        </row>
        <row r="3363">
          <cell r="A3363">
            <v>92294</v>
          </cell>
          <cell r="B3363" t="str">
            <v>LUVA DE COBRE, SEM ANEL DE SOLDA, DN 28 MM, INSTALADO EM PRUMADA - FORNECIMENTO E INSTALAÇÃO. AF_12/2015_P</v>
          </cell>
          <cell r="C3363" t="str">
            <v>UN</v>
          </cell>
          <cell r="D3363">
            <v>8.74</v>
          </cell>
        </row>
        <row r="3364">
          <cell r="A3364">
            <v>92295</v>
          </cell>
          <cell r="B3364" t="str">
            <v>LUVA DE COBRE, SEM ANEL DE SOLDA, DN 35 MM, INSTALADO EM PRUMADA - FORNECIMENTO E INSTALAÇÃO. AF_12/2015_P</v>
          </cell>
          <cell r="C3364" t="str">
            <v>UN</v>
          </cell>
          <cell r="D3364">
            <v>15.28</v>
          </cell>
        </row>
        <row r="3365">
          <cell r="A3365">
            <v>92296</v>
          </cell>
          <cell r="B3365" t="str">
            <v>LUVA DE COBRE, SEM ANEL DE SOLDA, DN 42 MM, INSTALADO EM PRUMADA - FORNECIMENTO E INSTALAÇÃO. AF_12/2015_P</v>
          </cell>
          <cell r="C3365" t="str">
            <v>UN</v>
          </cell>
          <cell r="D3365">
            <v>19.43</v>
          </cell>
        </row>
        <row r="3366">
          <cell r="A3366">
            <v>92297</v>
          </cell>
          <cell r="B3366" t="str">
            <v>LUVA DE COBRE, SEM ANEL DE SOLDA, DN 54 MM, INSTALADO EM PRUMADA - FORNECIMENTO E INSTALAÇÃO. AF_12/2015_P</v>
          </cell>
          <cell r="C3366" t="str">
            <v>UN</v>
          </cell>
          <cell r="D3366">
            <v>29.5</v>
          </cell>
        </row>
        <row r="3367">
          <cell r="A3367">
            <v>92298</v>
          </cell>
          <cell r="B3367" t="str">
            <v>LUVA DE COBRE, SEM ANEL DE SOLDA, DN 66 MM, INSTALADO EM PRUMADA - FORNECIMENTO E INSTALAÇÃO. AF_12/2015_P</v>
          </cell>
          <cell r="C3367" t="str">
            <v>UN</v>
          </cell>
          <cell r="D3367">
            <v>80.900000000000006</v>
          </cell>
        </row>
        <row r="3368">
          <cell r="A3368">
            <v>92299</v>
          </cell>
          <cell r="B3368" t="str">
            <v>TE DE COBRE, SEM ANEL DE SOLDA, DN 22 MM, INSTALADO EM PRUMADA - FORNECIMENTO E INSTALAÇÃO. AF_12/2015_P</v>
          </cell>
          <cell r="C3368" t="str">
            <v>UN</v>
          </cell>
          <cell r="D3368">
            <v>12.88</v>
          </cell>
        </row>
        <row r="3369">
          <cell r="A3369">
            <v>92300</v>
          </cell>
          <cell r="B3369" t="str">
            <v>TE DE COBRE, SEM ANEL DE SOLDA, DN 28 MM, INSTALADO EM PRUMADA - FORNECIMENTO E INSTALAÇÃO. AF_12/2015_P</v>
          </cell>
          <cell r="C3369" t="str">
            <v>UN</v>
          </cell>
          <cell r="D3369">
            <v>18.34</v>
          </cell>
        </row>
        <row r="3370">
          <cell r="A3370">
            <v>92301</v>
          </cell>
          <cell r="B3370" t="str">
            <v>TE DE COBRE, SEM ANEL DE SOLDA, DN 35 MM, INSTALADO EM PRUMADA - FORNECIMENTO E INSTALAÇÃO. AF_12/2015_P</v>
          </cell>
          <cell r="C3370" t="str">
            <v>UN</v>
          </cell>
          <cell r="D3370">
            <v>33.5</v>
          </cell>
        </row>
        <row r="3371">
          <cell r="A3371">
            <v>92302</v>
          </cell>
          <cell r="B3371" t="str">
            <v>TE DE COBRE, SEM ANEL DE SOLDA, DN 42 MM, INSTALADO EM PRUMADA - FORNECIMENTO E INSTALAÇÃO. AF_12/2015_P</v>
          </cell>
          <cell r="C3371" t="str">
            <v>UN</v>
          </cell>
          <cell r="D3371">
            <v>42.78</v>
          </cell>
        </row>
        <row r="3372">
          <cell r="A3372">
            <v>92303</v>
          </cell>
          <cell r="B3372" t="str">
            <v>TE DE COBRE, SEM ANEL DE SOLDA, DN 54 MM, INSTALADO EM PRUMADA - FORNECIMENTO E INSTALAÇÃO. AF_12/2015_P</v>
          </cell>
          <cell r="C3372" t="str">
            <v>UN</v>
          </cell>
          <cell r="D3372">
            <v>76.3</v>
          </cell>
        </row>
        <row r="3373">
          <cell r="A3373">
            <v>92304</v>
          </cell>
          <cell r="B3373" t="str">
            <v>TE DE COBRE, SEM ANEL DE SOLDA, DN 66 MM, INSTALADO EM PRUMADA - FORNECIMENTO E INSTALAÇÃO. AF_12/2015_P</v>
          </cell>
          <cell r="C3373" t="str">
            <v>UN</v>
          </cell>
          <cell r="D3373">
            <v>193.68</v>
          </cell>
        </row>
        <row r="3374">
          <cell r="A3374">
            <v>92311</v>
          </cell>
          <cell r="B3374" t="str">
            <v>COTOVELO DE COBRE, 90 GRAUS, SEM ANEL DE SOLDA, DN 15 MM, INSTALADO EM RAMAL DE DISTRIBUIÇÃO - FORNECIMENTO E INSTALAÇÃO. AF_12/2015_P</v>
          </cell>
          <cell r="C3374" t="str">
            <v>UN</v>
          </cell>
          <cell r="D3374">
            <v>8.7200000000000006</v>
          </cell>
        </row>
        <row r="3375">
          <cell r="A3375">
            <v>92312</v>
          </cell>
          <cell r="B3375" t="str">
            <v>COTOVELO DE COBRE, 90 GRAUS, SEM ANEL DE SOLDA, DN 22 MM, INSTALADO EM RAMAL DE DISTRIBUIÇÃO - FORNECIMENTO E INSTALAÇÃO. AF_12/2015_P</v>
          </cell>
          <cell r="C3375" t="str">
            <v>UN</v>
          </cell>
          <cell r="D3375">
            <v>12.63</v>
          </cell>
        </row>
        <row r="3376">
          <cell r="A3376">
            <v>92313</v>
          </cell>
          <cell r="B3376" t="str">
            <v>COTOVELO DE COBRE, 90 GRAUS, SEM ANEL DE SOLDA, DN 28 MM, INSTALADO EM RAMAL DE DISTRIBUIÇÃO - FORNECIMENTO E INSTALAÇÃO. AF_12/2015_P</v>
          </cell>
          <cell r="C3376" t="str">
            <v>UN</v>
          </cell>
          <cell r="D3376">
            <v>17.190000000000001</v>
          </cell>
        </row>
        <row r="3377">
          <cell r="A3377">
            <v>92314</v>
          </cell>
          <cell r="B3377" t="str">
            <v>LUVA DE COBRE, SEM ANEL DE SOLDA, DN 15 MM, INSTALADO EM RAMAL DE DISTRIBUIÇÃO - FORNECIMENTO E INSTALAÇÃO. AF_12/2015_P</v>
          </cell>
          <cell r="C3377" t="str">
            <v>UN</v>
          </cell>
          <cell r="D3377">
            <v>5.63</v>
          </cell>
        </row>
        <row r="3378">
          <cell r="A3378">
            <v>92315</v>
          </cell>
          <cell r="B3378" t="str">
            <v>LUVA DE COBRE, SEM ANEL DE SOLDA, DN 22 MM, INSTALADO EM RAMAL DE DISTRIBUIÇÃO - FORNECIMENTO E INSTALAÇÃO. AF_12/2015_P</v>
          </cell>
          <cell r="C3378" t="str">
            <v>UN</v>
          </cell>
          <cell r="D3378">
            <v>7.6</v>
          </cell>
        </row>
        <row r="3379">
          <cell r="A3379">
            <v>92316</v>
          </cell>
          <cell r="B3379" t="str">
            <v>LUVA DE COBRE, SEM ANEL DE SOLDA, DN 28 MM, INSTALADO EM RAMAL DE DISTRIBUIÇÃO - FORNECIMENTO E INSTALAÇÃO. AF_12/2015_P</v>
          </cell>
          <cell r="C3379" t="str">
            <v>UN</v>
          </cell>
          <cell r="D3379">
            <v>10.67</v>
          </cell>
        </row>
        <row r="3380">
          <cell r="A3380">
            <v>92317</v>
          </cell>
          <cell r="B3380" t="str">
            <v>TE DE COBRE, SEM ANEL DE SOLDA, DN 15 MM, INSTALADO EM RAMAL DE DISTRIBUIÇÃO - FORNECIMENTO E INSTALAÇÃO. AF_12/2015_P</v>
          </cell>
          <cell r="C3380" t="str">
            <v>UN</v>
          </cell>
          <cell r="D3380">
            <v>11.74</v>
          </cell>
        </row>
        <row r="3381">
          <cell r="A3381">
            <v>92318</v>
          </cell>
          <cell r="B3381" t="str">
            <v>TE DE COBRE, SEM ANEL DE SOLDA, DN 22 MM, INSTALADO EM RAMAL DE DISTRIBUIÇÃO - FORNECIMENTO E INSTALAÇÃO. AF_12/2015_P</v>
          </cell>
          <cell r="C3381" t="str">
            <v>UN</v>
          </cell>
          <cell r="D3381">
            <v>16.670000000000002</v>
          </cell>
        </row>
        <row r="3382">
          <cell r="A3382">
            <v>92319</v>
          </cell>
          <cell r="B3382" t="str">
            <v>TE DE COBRE, SEM ANEL DE SOLDA, DN 28 MM, INSTALADO EM RAMAL DE DISTRIBUIÇÃO - FORNECIMENTO E INSTALAÇÃO. AF_12/2015_P</v>
          </cell>
          <cell r="C3382" t="str">
            <v>UN</v>
          </cell>
          <cell r="D3382">
            <v>22.13</v>
          </cell>
        </row>
        <row r="3383">
          <cell r="A3383">
            <v>92326</v>
          </cell>
          <cell r="B3383" t="str">
            <v>COTOVELO DE COBRE, 90 GRAUS, SEM ANEL DE SOLDA, DN 15 MM, INSTALADO EM RAMAL E SUB-RAMAL - FORNECIMENTO E INSTALAÇÃO. AF_12/2015_P</v>
          </cell>
          <cell r="C3383" t="str">
            <v>UN</v>
          </cell>
          <cell r="D3383">
            <v>8.94</v>
          </cell>
        </row>
        <row r="3384">
          <cell r="A3384">
            <v>92327</v>
          </cell>
          <cell r="B3384" t="str">
            <v>COTOVELO DE COBRE, 90 GRAUS, SEM ANEL DE SOLDA, DN 22 MM, INSTALADO EM RAMAL E SUB-RAMAL - FORNECIMENTO E INSTALAÇÃO. AF_12/2015_P</v>
          </cell>
          <cell r="C3384" t="str">
            <v>UN</v>
          </cell>
          <cell r="D3384">
            <v>15.25</v>
          </cell>
        </row>
        <row r="3385">
          <cell r="A3385">
            <v>92328</v>
          </cell>
          <cell r="B3385" t="str">
            <v>COTOVELO DE COBRE, 90 GRAUS, SEM ANEL DE SOLDA, DN 28 MM, INSTALADO EM RAMAL E SUB-RAMAL - FORNECIMENTO E INSTALAÇÃO. AF_12/2015_P</v>
          </cell>
          <cell r="C3385" t="str">
            <v>UN</v>
          </cell>
          <cell r="D3385">
            <v>21.82</v>
          </cell>
        </row>
        <row r="3386">
          <cell r="A3386">
            <v>92329</v>
          </cell>
          <cell r="B3386" t="str">
            <v>LUVA DE COBRE, SEM ANEL DE SOLDA, DN 15 MM, INSTALADO EM RAMAL E SUB-RAMAL - FORNECIMENTO E INSTALAÇÃO. AF_12/2015_P</v>
          </cell>
          <cell r="C3386" t="str">
            <v>UN</v>
          </cell>
          <cell r="D3386">
            <v>5.81</v>
          </cell>
        </row>
        <row r="3387">
          <cell r="A3387">
            <v>92330</v>
          </cell>
          <cell r="B3387" t="str">
            <v>LUVA DE COBRE, SEM ANEL DE SOLDA, DN 22 MM, INSTALADO EM RAMAL E SUB-RAMAL - FORNECIMENTO E INSTALAÇÃO. AF_12/2015_P</v>
          </cell>
          <cell r="C3387" t="str">
            <v>UN</v>
          </cell>
          <cell r="D3387">
            <v>9.3000000000000007</v>
          </cell>
        </row>
        <row r="3388">
          <cell r="A3388">
            <v>92331</v>
          </cell>
          <cell r="B3388" t="str">
            <v>LUVA DE COBRE, SEM ANEL DE SOLDA, DN 28 MM, INSTALADO EM RAMAL E SUB-RAMAL - FORNECIMENTO E INSTALAÇÃO. AF_12/2015_P</v>
          </cell>
          <cell r="C3388" t="str">
            <v>UN</v>
          </cell>
          <cell r="D3388">
            <v>13.74</v>
          </cell>
        </row>
        <row r="3389">
          <cell r="A3389">
            <v>92332</v>
          </cell>
          <cell r="B3389" t="str">
            <v>TE DE COBRE, SEM ANEL DE SOLDA, DN 15 MM, INSTALADO EM RAMAL E SUB-RAMAL - FORNECIMENTO E INSTALAÇÃO. AF_12/2015_P</v>
          </cell>
          <cell r="C3389" t="str">
            <v>UN</v>
          </cell>
          <cell r="D3389">
            <v>12.01</v>
          </cell>
        </row>
        <row r="3390">
          <cell r="A3390">
            <v>92333</v>
          </cell>
          <cell r="B3390" t="str">
            <v>TE DE COBRE, SEM ANEL DE SOLDA, DN 22 MM, INSTALADO EM RAMAL E SUB-RAMAL - FORNECIMENTO E INSTALAÇÃO. AF_12/2015_P</v>
          </cell>
          <cell r="C3390" t="str">
            <v>UN</v>
          </cell>
          <cell r="D3390">
            <v>20.100000000000001</v>
          </cell>
        </row>
        <row r="3391">
          <cell r="A3391">
            <v>92334</v>
          </cell>
          <cell r="B3391" t="str">
            <v>TE DE COBRE, SEM ANEL DE SOLDA, DN 28 MM, INSTALADO EM RAMAL E SUB-RAMAL - FORNECIMENTO E INSTALAÇÃO. AF_12/2015_P</v>
          </cell>
          <cell r="C3391" t="str">
            <v>UN</v>
          </cell>
          <cell r="D3391">
            <v>28.27</v>
          </cell>
        </row>
        <row r="3392">
          <cell r="A3392">
            <v>92344</v>
          </cell>
          <cell r="B3392" t="str">
            <v>NIPLE, EM FERRO GALVANIZADO, DN 50 (2"), CONEXÃO ROSQUEADA, INSTALADO EM PRUMADAS - FORNECIMENTO E INSTALAÇÃO. AF_12/2015</v>
          </cell>
          <cell r="C3392" t="str">
            <v>UN</v>
          </cell>
          <cell r="D3392">
            <v>48.99</v>
          </cell>
        </row>
        <row r="3393">
          <cell r="A3393">
            <v>92345</v>
          </cell>
          <cell r="B3393" t="str">
            <v>LUVA, EM FERRO GALVANIZADO, DN 50 (2"), CONEXÃO ROSQUEADA, INSTALADO EM PRUMADAS - FORNECIMENTO E INSTALAÇÃO. AF_12/2015</v>
          </cell>
          <cell r="C3393" t="str">
            <v>UN</v>
          </cell>
          <cell r="D3393">
            <v>47.82</v>
          </cell>
        </row>
        <row r="3394">
          <cell r="A3394">
            <v>92346</v>
          </cell>
          <cell r="B3394" t="str">
            <v>NIPLE, EM FERRO GALVANIZADO, DN 65 (2 1/2"), CONEXÃO ROSQUEADA, INSTALADO EM PRUMADAS - FORNECIMENTO E INSTALAÇÃO. AF_12/2015</v>
          </cell>
          <cell r="C3394" t="str">
            <v>UN</v>
          </cell>
          <cell r="D3394">
            <v>61.07</v>
          </cell>
        </row>
        <row r="3395">
          <cell r="A3395">
            <v>92347</v>
          </cell>
          <cell r="B3395" t="str">
            <v>LUVA, EM FERRO GALVANIZADO, DN 65 (2 1/2"), CONEXÃO ROSQUEADA, INSTALADO EM PRUMADAS - FORNECIMENTO E INSTALAÇÃO. AF_12/2015</v>
          </cell>
          <cell r="C3395" t="str">
            <v>UN</v>
          </cell>
          <cell r="D3395">
            <v>69.8</v>
          </cell>
        </row>
        <row r="3396">
          <cell r="A3396">
            <v>92348</v>
          </cell>
          <cell r="B3396" t="str">
            <v>NIPLE, EM FERRO GALVANIZADO, DN 80 (3"), CONEXÃO ROSQUEADA, INSTALADO EM PRUMADAS - FORNECIMENTO E INSTALAÇÃO. AF_12/2015</v>
          </cell>
          <cell r="C3396" t="str">
            <v>UN</v>
          </cell>
          <cell r="D3396">
            <v>76.98</v>
          </cell>
        </row>
        <row r="3397">
          <cell r="A3397">
            <v>92349</v>
          </cell>
          <cell r="B3397" t="str">
            <v>LUVA, EM FERRO GALVANIZADO, DN 80 (3"), CONEXÃO ROSQUEADA, INSTALADO EM PRUMADAS - FORNECIMENTO E INSTALAÇÃO. AF_12/2015</v>
          </cell>
          <cell r="C3397" t="str">
            <v>UN</v>
          </cell>
          <cell r="D3397">
            <v>91.63</v>
          </cell>
        </row>
        <row r="3398">
          <cell r="A3398">
            <v>92350</v>
          </cell>
          <cell r="B3398" t="str">
            <v>JOELHO 45 GRAUS, EM FERRO GALVANIZADO, DN 50 (2"), CONEXÃO ROSQUEADA, INSTALADO EM PRUMADAS - FORNECIMENTO E INSTALAÇÃO. AF_12/2015</v>
          </cell>
          <cell r="C3398" t="str">
            <v>UN</v>
          </cell>
          <cell r="D3398">
            <v>67.34</v>
          </cell>
        </row>
        <row r="3399">
          <cell r="A3399">
            <v>92351</v>
          </cell>
          <cell r="B3399" t="str">
            <v>JOELHO 90 GRAUS, EM FERRO GALVANIZADO, DN 50 (2"), CONEXÃO ROSQUEADA, INSTALADO EM PRUMADAS - FORNECIMENTO E INSTALAÇÃO. AF_12/2015</v>
          </cell>
          <cell r="C3399" t="str">
            <v>UN</v>
          </cell>
          <cell r="D3399">
            <v>69.78</v>
          </cell>
        </row>
        <row r="3400">
          <cell r="A3400">
            <v>92352</v>
          </cell>
          <cell r="B3400" t="str">
            <v>JOELHO 45 GRAUS, EM FERRO GALVANIZADO, DN 65 (2 1/2"), CONEXÃO ROSQUEADA, INSTALADO EM PRUMADAS - FORNECIMENTO E INSTALAÇÃO. AF_12/2015</v>
          </cell>
          <cell r="C3400" t="str">
            <v>UN</v>
          </cell>
          <cell r="D3400">
            <v>95.47</v>
          </cell>
        </row>
        <row r="3401">
          <cell r="A3401">
            <v>92353</v>
          </cell>
          <cell r="B3401" t="str">
            <v>JOELHO 90 GRAUS, EM FERRO GALVANIZADO, DN 65 (2 1/2"), CONEXÃO ROSQUEADA, INSTALADO EM PRUMADAS - FORNECIMENTO E INSTALAÇÃO. AF_12/2015</v>
          </cell>
          <cell r="C3401" t="str">
            <v>UN</v>
          </cell>
          <cell r="D3401">
            <v>101.48</v>
          </cell>
        </row>
        <row r="3402">
          <cell r="A3402">
            <v>92354</v>
          </cell>
          <cell r="B3402" t="str">
            <v>JOELHO 45 GRAUS, EM FERRO GALVANIZADO, DN 80 (3"), CONEXÃO ROSQUEADA, INSTALADO EM PRUMADAS - FORNECIMENTO E INSTALAÇÃO. AF_12/2015</v>
          </cell>
          <cell r="C3402" t="str">
            <v>UN</v>
          </cell>
          <cell r="D3402">
            <v>114.67</v>
          </cell>
        </row>
        <row r="3403">
          <cell r="A3403">
            <v>92355</v>
          </cell>
          <cell r="B3403" t="str">
            <v>JOELHO 90 GRAUS, EM FERRO GALVANIZADO, DN 80 (3"), CONEXÃO ROSQUEADA, INSTALADO EM PRUMADAS - FORNECIMENTO E INSTALAÇÃO. AF_12/2015</v>
          </cell>
          <cell r="C3403" t="str">
            <v>UN</v>
          </cell>
          <cell r="D3403">
            <v>125.89</v>
          </cell>
        </row>
        <row r="3404">
          <cell r="A3404">
            <v>92356</v>
          </cell>
          <cell r="B3404" t="str">
            <v>TÊ, EM FERRO GALVANIZADO, DN 50 (2"), CONEXÃO ROSQUEADA, INSTALADO EM PRUMADAS - FORNECIMENTO E INSTALAÇÃO. AF_12/2015</v>
          </cell>
          <cell r="C3404" t="str">
            <v>UN</v>
          </cell>
          <cell r="D3404">
            <v>92.82</v>
          </cell>
        </row>
        <row r="3405">
          <cell r="A3405">
            <v>92357</v>
          </cell>
          <cell r="B3405" t="str">
            <v>TÊ, EM FERRO GALVANIZADO, DN 65 (2 1/2"), CONEXÃO ROSQUEADA, INSTALADO EM PRUMADAS - FORNECIMENTO E INSTALAÇÃO. AF_12/2015</v>
          </cell>
          <cell r="C3405" t="str">
            <v>UN</v>
          </cell>
          <cell r="D3405">
            <v>128.16</v>
          </cell>
        </row>
        <row r="3406">
          <cell r="A3406">
            <v>92358</v>
          </cell>
          <cell r="B3406" t="str">
            <v>TÊ, EM FERRO GALVANIZADO, DN 80 (3"), CONEXÃO ROSQUEADA, INSTALADO EM PRUMADAS - FORNECIMENTO E INSTALAÇÃO. AF_12/2015</v>
          </cell>
          <cell r="C3406" t="str">
            <v>UN</v>
          </cell>
          <cell r="D3406">
            <v>153.94</v>
          </cell>
        </row>
        <row r="3407">
          <cell r="A3407">
            <v>92369</v>
          </cell>
          <cell r="B3407" t="str">
            <v>NIPLE, EM FERRO GALVANIZADO, DN 25 (1"), CONEXÃO ROSQUEADA, INSTALADO EM REDE DE ALIMENTAÇÃO PARA HIDRANTE - FORNECIMENTO E INSTALAÇÃO. AF_12/2015</v>
          </cell>
          <cell r="C3407" t="str">
            <v>UN</v>
          </cell>
          <cell r="D3407">
            <v>26.53</v>
          </cell>
        </row>
        <row r="3408">
          <cell r="A3408">
            <v>92370</v>
          </cell>
          <cell r="B3408" t="str">
            <v>LUVA, EM FERRO GALVANIZADO, DN 25 (1"), CONEXÃO ROSQUEADA, INSTALADO EM REDE DE ALIMENTAÇÃO PARA HIDRANTE - FORNECIMENTO E INSTALAÇÃO. AF_12/2015</v>
          </cell>
          <cell r="C3408" t="str">
            <v>UN</v>
          </cell>
          <cell r="D3408">
            <v>27.42</v>
          </cell>
        </row>
        <row r="3409">
          <cell r="A3409">
            <v>92371</v>
          </cell>
          <cell r="B3409" t="str">
            <v>NIPLE, EM FERRO GALVANIZADO, DN 32 (1 1/4"), CONEXÃO ROSQUEADA, INSTALADO EM REDE DE ALIMENTAÇÃO PARA HIDRANTE - FORNECIMENTO E INSTALAÇÃO. AF_12/2015</v>
          </cell>
          <cell r="C3409" t="str">
            <v>UN</v>
          </cell>
          <cell r="D3409">
            <v>30.92</v>
          </cell>
        </row>
        <row r="3410">
          <cell r="A3410">
            <v>92372</v>
          </cell>
          <cell r="B3410" t="str">
            <v>LUVA, EM FERRO GALVANIZADO, DN 32 (1 1/4"), CONEXÃO ROSQUEADA, INSTALADO EM REDE DE ALIMENTAÇÃO PARA HIDRANTE - FORNECIMENTO E INSTALAÇÃO. AF_12/2015</v>
          </cell>
          <cell r="C3410" t="str">
            <v>UN</v>
          </cell>
          <cell r="D3410">
            <v>32.32</v>
          </cell>
        </row>
        <row r="3411">
          <cell r="A3411">
            <v>92373</v>
          </cell>
          <cell r="B3411" t="str">
            <v>NIPLE, EM FERRO GALVANIZADO, DN 40 (1 1/2"), CONEXÃO ROSQUEADA, INSTALADO EM REDE DE ALIMENTAÇÃO PARA HIDRANTE - FORNECIMENTO E INSTALAÇÃO. AF_12/2015</v>
          </cell>
          <cell r="C3411" t="str">
            <v>UN</v>
          </cell>
          <cell r="D3411">
            <v>34.159999999999997</v>
          </cell>
        </row>
        <row r="3412">
          <cell r="A3412">
            <v>92374</v>
          </cell>
          <cell r="B3412" t="str">
            <v>LUVA, EM FERRO GALVANIZADO, DN 40 (1 1/2"), CONEXÃO ROSQUEADA, INSTALADO EM REDE DE ALIMENTAÇÃO PARA HIDRANTE - FORNECIMENTO E INSTALAÇÃO. AF_12/2015</v>
          </cell>
          <cell r="C3412" t="str">
            <v>UN</v>
          </cell>
          <cell r="D3412">
            <v>38.01</v>
          </cell>
        </row>
        <row r="3413">
          <cell r="A3413">
            <v>92375</v>
          </cell>
          <cell r="B3413" t="str">
            <v>NIPLE, EM FERRO GALVANIZADO, DN 50 (2"), CONEXÃO ROSQUEADA, INSTALADO EM REDE DE ALIMENTAÇÃO PARA HIDRANTE - FORNECIMENTO E INSTALAÇÃO. AF_12/2015</v>
          </cell>
          <cell r="C3413" t="str">
            <v>UN</v>
          </cell>
          <cell r="D3413">
            <v>48.95</v>
          </cell>
        </row>
        <row r="3414">
          <cell r="A3414">
            <v>92376</v>
          </cell>
          <cell r="B3414" t="str">
            <v>LUVA, EM FERRO GALVANIZADO, DN 50 (2"), CONEXÃO ROSQUEADA, INSTALADO EM REDE DE ALIMENTAÇÃO PARA HIDRANTE - FORNECIMENTO E INSTALAÇÃO. AF_12/2015</v>
          </cell>
          <cell r="C3414" t="str">
            <v>UN</v>
          </cell>
          <cell r="D3414">
            <v>47.78</v>
          </cell>
        </row>
        <row r="3415">
          <cell r="A3415">
            <v>92377</v>
          </cell>
          <cell r="B3415" t="str">
            <v>NIPLE, EM FERRO GALVANIZADO, DN 65 (2 1/2"), CONEXÃO ROSQUEADA, INSTALADO EM REDE DE ALIMENTAÇÃO PARA HIDRANTE - FORNECIMENTO E INSTALAÇÃO. AF_12/2015</v>
          </cell>
          <cell r="C3415" t="str">
            <v>UN</v>
          </cell>
          <cell r="D3415">
            <v>62.43</v>
          </cell>
        </row>
        <row r="3416">
          <cell r="A3416">
            <v>92378</v>
          </cell>
          <cell r="B3416" t="str">
            <v>LUVA, EM FERRO GALVANIZADO, DN 65 (2 1/2"), CONEXÃO ROSQUEADA, INSTALADO EM REDE DE ALIMENTAÇÃO PARA HIDRANTE - FORNECIMENTO E INSTALAÇÃO. AF_12/2015</v>
          </cell>
          <cell r="C3416" t="str">
            <v>UN</v>
          </cell>
          <cell r="D3416">
            <v>71.17</v>
          </cell>
        </row>
        <row r="3417">
          <cell r="A3417">
            <v>92379</v>
          </cell>
          <cell r="B3417" t="str">
            <v>NIPLE, EM FERRO GALVANIZADO, DN 80 (3"), CONEXÃO ROSQUEADA, INSTALADO EM REDE DE ALIMENTAÇÃO PARA HIDRANTE - FORNECIMENTO E INSTALAÇÃO. AF_12/2015</v>
          </cell>
          <cell r="C3417" t="str">
            <v>UN</v>
          </cell>
          <cell r="D3417">
            <v>79.8</v>
          </cell>
        </row>
        <row r="3418">
          <cell r="A3418">
            <v>92380</v>
          </cell>
          <cell r="B3418" t="str">
            <v>LUVA, EM FERRO GALVANIZADO, DN 80 (3"), CONEXÃO ROSQUEADA, INSTALADO EM REDE DE ALIMENTAÇÃO PARA HIDRANTE - FORNECIMENTO E INSTALAÇÃO. AF_12/2015</v>
          </cell>
          <cell r="C3418" t="str">
            <v>UN</v>
          </cell>
          <cell r="D3418">
            <v>94.45</v>
          </cell>
        </row>
        <row r="3419">
          <cell r="A3419">
            <v>92381</v>
          </cell>
          <cell r="B3419" t="str">
            <v>JOELHO 45 GRAUS, EM FERRO GALVANIZADO, DN 25 (1"), CONEXÃO ROSQUEADA, INSTALADO EM REDE DE ALIMENTAÇÃO PARA HIDRANTE - FORNECIMENTO E INSTALAÇÃO. AF_12/2015</v>
          </cell>
          <cell r="C3419" t="str">
            <v>UN</v>
          </cell>
          <cell r="D3419">
            <v>41.17</v>
          </cell>
        </row>
        <row r="3420">
          <cell r="A3420">
            <v>92382</v>
          </cell>
          <cell r="B3420" t="str">
            <v>JOELHO 90 GRAUS, EM FERRO GALVANIZADO, DN 25 (1"), CONEXÃO ROSQUEADA, INSTALADO EM REDE DE ALIMENTAÇÃO PARA HIDRANTE - FORNECIMENTO E INSTALAÇÃO. AF_12/2015</v>
          </cell>
          <cell r="C3420" t="str">
            <v>UN</v>
          </cell>
          <cell r="D3420">
            <v>38.869999999999997</v>
          </cell>
        </row>
        <row r="3421">
          <cell r="A3421">
            <v>92383</v>
          </cell>
          <cell r="B3421" t="str">
            <v>JOELHO 45 GRAUS, EM FERRO GALVANIZADO, DN 32 (1 1/4"), CONEXÃO ROSQUEADA, INSTALADO EM REDE DE ALIMENTAÇÃO PARA HIDRANTE - FORNECIMENTO E INSTALAÇÃO. AF_12/2015</v>
          </cell>
          <cell r="C3421" t="str">
            <v>UN</v>
          </cell>
          <cell r="D3421">
            <v>50.91</v>
          </cell>
        </row>
        <row r="3422">
          <cell r="A3422">
            <v>92384</v>
          </cell>
          <cell r="B3422" t="str">
            <v>JOELHO 90 GRAUS, EM FERRO GALVANIZADO, DN 32 (1 1/4"), CONEXÃO ROSQUEADA, INSTALADO EM REDE DE ALIMENTAÇÃO PARA HIDRANTE - FORNECIMENTO E INSTALAÇÃO. AF_12/2015</v>
          </cell>
          <cell r="C3422" t="str">
            <v>UN</v>
          </cell>
          <cell r="D3422">
            <v>46.36</v>
          </cell>
        </row>
        <row r="3423">
          <cell r="A3423">
            <v>92385</v>
          </cell>
          <cell r="B3423" t="str">
            <v>JOELHO 45 GRAUS, EM FERRO GALVANIZADO, DN 40 (1 1/2"), CONEXÃO ROSQUEADA, INSTALADO EM REDE DE ALIMENTAÇÃO PARA HIDRANTE - FORNECIMENTO E INSTALAÇÃO. AF_12/2015</v>
          </cell>
          <cell r="C3423" t="str">
            <v>UN</v>
          </cell>
          <cell r="D3423">
            <v>57.69</v>
          </cell>
        </row>
        <row r="3424">
          <cell r="A3424">
            <v>92386</v>
          </cell>
          <cell r="B3424" t="str">
            <v>JOELHO 90 GRAUS, EM FERRO GALVANIZADO, DN 40 (1 1/2"), CONEXÃO ROSQUEADA, INSTALADO EM REDE DE ALIMENTAÇÃO PARA HIDRANTE - FORNECIMENTO E INSTALAÇÃO. AF_12/2015</v>
          </cell>
          <cell r="C3424" t="str">
            <v>UN</v>
          </cell>
          <cell r="D3424">
            <v>55.3</v>
          </cell>
        </row>
        <row r="3425">
          <cell r="A3425">
            <v>92387</v>
          </cell>
          <cell r="B3425" t="str">
            <v>JOELHO 45 GRAUS, EM FERRO GALVANIZADO, DN 50 (2"), CONEXÃO ROSQUEADA, INSTALADO EM REDE DE ALIMENTAÇÃO PARA HIDRANTE - FORNECIMENTO E INSTALAÇÃO. AF_12/2015</v>
          </cell>
          <cell r="C3425" t="str">
            <v>UN</v>
          </cell>
          <cell r="D3425">
            <v>67.260000000000005</v>
          </cell>
        </row>
        <row r="3426">
          <cell r="A3426">
            <v>92388</v>
          </cell>
          <cell r="B3426" t="str">
            <v>JOELHO 90 GRAUS, EM FERRO GALVANIZADO, DN 50 (2"), CONEXÃO ROSQUEADA, INSTALADO EM REDE DE ALIMENTAÇÃO PARA HIDRANTE - FORNECIMENTO E INSTALAÇÃO. AF_12/2015</v>
          </cell>
          <cell r="C3426" t="str">
            <v>UN</v>
          </cell>
          <cell r="D3426">
            <v>69.7</v>
          </cell>
        </row>
        <row r="3427">
          <cell r="A3427">
            <v>92389</v>
          </cell>
          <cell r="B3427" t="str">
            <v>JOELHO 45 GRAUS, EM FERRO GALVANIZADO, DN 65 (2 1/2"), CONEXÃO ROSQUEADA, INSTALADO EM REDE DE ALIMENTAÇÃO PARA HIDRANTE - FORNECIMENTO E INSTALAÇÃO. AF_12/2015</v>
          </cell>
          <cell r="C3427" t="str">
            <v>UN</v>
          </cell>
          <cell r="D3427">
            <v>97.57</v>
          </cell>
        </row>
        <row r="3428">
          <cell r="A3428">
            <v>92390</v>
          </cell>
          <cell r="B3428" t="str">
            <v>JOELHO 90 GRAUS, EM FERRO GALVANIZADO, DN 65 (2 1/2"), CONEXÃO ROSQUEADA, INSTALADO EM REDE DE ALIMENTAÇÃO PARA HIDRANTE - FORNECIMENTO E INSTALAÇÃO. AF_12/2015</v>
          </cell>
          <cell r="C3428" t="str">
            <v>UN</v>
          </cell>
          <cell r="D3428">
            <v>103.58</v>
          </cell>
        </row>
        <row r="3429">
          <cell r="A3429">
            <v>92635</v>
          </cell>
          <cell r="B3429" t="str">
            <v>JOELHO 45 GRAUS, EM FERRO GALVANIZADO, CONEXÃO ROSQUEADA, DN 80 (3"), INSTALADO EM REDE DE ALIMENTAÇÃO PARA HIDRANTE - FORNECIMENTO E INSTALAÇÃO. AF_12/2015</v>
          </cell>
          <cell r="C3429" t="str">
            <v>UN</v>
          </cell>
          <cell r="D3429">
            <v>118.89</v>
          </cell>
        </row>
        <row r="3430">
          <cell r="A3430">
            <v>92636</v>
          </cell>
          <cell r="B3430" t="str">
            <v>JOELHO 90 GRAUS, EM FERRO GALVANIZADO, CONEXÃO ROSQUEADA, DN 80 (3"), INSTALADO EM REDE DE ALIMENTAÇÃO PARA HIDRANTE - FORNECIMENTO E INSTALAÇÃO. AF_12/2015</v>
          </cell>
          <cell r="C3430" t="str">
            <v>UN</v>
          </cell>
          <cell r="D3430">
            <v>130.11000000000001</v>
          </cell>
        </row>
        <row r="3431">
          <cell r="A3431">
            <v>92637</v>
          </cell>
          <cell r="B3431" t="str">
            <v>TÊ, EM FERRO GALVANIZADO, CONEXÃO ROSQUEADA, DN 25 (1"), INSTALADO EM REDE DE ALIMENTAÇÃO PARA HIDRANTE - FORNECIMENTO E INSTALAÇÃO. AF_12/2015</v>
          </cell>
          <cell r="C3431" t="str">
            <v>UN</v>
          </cell>
          <cell r="D3431">
            <v>52.39</v>
          </cell>
        </row>
        <row r="3432">
          <cell r="A3432">
            <v>92638</v>
          </cell>
          <cell r="B3432" t="str">
            <v>TÊ, EM FERRO GALVANIZADO, CONEXÃO ROSQUEADA, DN 32 (1 1/4"), INSTALADO EM REDE DE ALIMENTAÇÃO PARA HIDRANTE - FORNECIMENTO E INSTALAÇÃO. AF_12/2015</v>
          </cell>
          <cell r="C3432" t="str">
            <v>UN</v>
          </cell>
          <cell r="D3432">
            <v>62.79</v>
          </cell>
        </row>
        <row r="3433">
          <cell r="A3433">
            <v>92639</v>
          </cell>
          <cell r="B3433" t="str">
            <v>TÊ, EM FERRO GALVANIZADO, CONEXÃO ROSQUEADA, DN 40 (1 1/2"), INSTALADO EM REDE DE ALIMENTAÇÃO PARA HIDRANTE - FORNECIMENTO E INSTALAÇÃO. AF_12/2015</v>
          </cell>
          <cell r="C3433" t="str">
            <v>UN</v>
          </cell>
          <cell r="D3433">
            <v>69.540000000000006</v>
          </cell>
        </row>
        <row r="3434">
          <cell r="A3434">
            <v>92640</v>
          </cell>
          <cell r="B3434" t="str">
            <v>TÊ, EM FERRO GALVANIZADO, CONEXÃO ROSQUEADA, DN 50 (2"), INSTALADO EM REDE DE ALIMENTAÇÃO PARA HIDRANTE - FORNECIMENTO E INSTALAÇÃO. AF_12/2015</v>
          </cell>
          <cell r="C3434" t="str">
            <v>UN</v>
          </cell>
          <cell r="D3434">
            <v>92.7</v>
          </cell>
        </row>
        <row r="3435">
          <cell r="A3435">
            <v>92642</v>
          </cell>
          <cell r="B3435" t="str">
            <v>TÊ, EM FERRO GALVANIZADO, CONEXÃO ROSQUEADA, DN 65 (2 1/2"), INSTALADO EM REDE DE ALIMENTAÇÃO PARA HIDRANTE - FORNECIMENTO E INSTALAÇÃO. AF_12/2015</v>
          </cell>
          <cell r="C3435" t="str">
            <v>UN</v>
          </cell>
          <cell r="D3435">
            <v>130.88999999999999</v>
          </cell>
        </row>
        <row r="3436">
          <cell r="A3436">
            <v>92644</v>
          </cell>
          <cell r="B3436" t="str">
            <v>TÊ, EM FERRO GALVANIZADO, CONEXÃO ROSQUEADA, DN 80 (3"), INSTALADO EM REDE DE ALIMENTAÇÃO PARA HIDRANTE - FORNECIMENTO E INSTALAÇÃO. AF_12/2015</v>
          </cell>
          <cell r="C3436" t="str">
            <v>UN</v>
          </cell>
          <cell r="D3436">
            <v>159.57</v>
          </cell>
        </row>
        <row r="3437">
          <cell r="A3437">
            <v>92657</v>
          </cell>
          <cell r="B3437" t="str">
            <v>NIPLE, EM FERRO GALVANIZADO, CONEXÃO ROSQUEADA, DN 25 (1"), INSTALADO EM REDE DE ALIMENTAÇÃO PARA SPRINKLER - FORNECIMENTO E INSTALAÇÃO. AF_12/2015</v>
          </cell>
          <cell r="C3437" t="str">
            <v>UN</v>
          </cell>
          <cell r="D3437">
            <v>18.920000000000002</v>
          </cell>
        </row>
        <row r="3438">
          <cell r="A3438">
            <v>92658</v>
          </cell>
          <cell r="B3438" t="str">
            <v>LUVA, EM FERRO GALVANIZADO, CONEXÃO ROSQUEADA, DN 25 (1"), INSTALADO EM REDE DE ALIMENTAÇÃO PARA SPRINKLER - FORNECIMENTO E INSTALAÇÃO. AF_12/2015</v>
          </cell>
          <cell r="C3438" t="str">
            <v>UN</v>
          </cell>
          <cell r="D3438">
            <v>19.82</v>
          </cell>
        </row>
        <row r="3439">
          <cell r="A3439">
            <v>92659</v>
          </cell>
          <cell r="B3439" t="str">
            <v>NIPLE, EM FERRO GALVANIZADO, CONEXÃO ROSQUEADA, DN 32 (1 1/4"), INSTALADO EM REDE DE ALIMENTAÇÃO PARA SPRINKLER - FORNECIMENTO E INSTALAÇÃO. AF_12/2015</v>
          </cell>
          <cell r="C3439" t="str">
            <v>UN</v>
          </cell>
          <cell r="D3439">
            <v>22.27</v>
          </cell>
        </row>
        <row r="3440">
          <cell r="A3440">
            <v>92660</v>
          </cell>
          <cell r="B3440" t="str">
            <v>LUVA, EM FERRO GALVANIZADO, CONEXÃO ROSQUEADA, DN 32 (1 1/4"), INSTALADO EM REDE DE ALIMENTAÇÃO PARA SPRINKLER - FORNECIMENTO E INSTALAÇÃO. AF_12/2015</v>
          </cell>
          <cell r="C3440" t="str">
            <v>UN</v>
          </cell>
          <cell r="D3440">
            <v>23.68</v>
          </cell>
        </row>
        <row r="3441">
          <cell r="A3441">
            <v>92661</v>
          </cell>
          <cell r="B3441" t="str">
            <v>NIPLE, EM FERRO GALVANIZADO, CONEXÃO ROSQUEADA, DN 40 (1 1/2"), INSTALADO EM REDE DE ALIMENTAÇÃO PARA SPRINKLER - FORNECIMENTO E INSTALAÇÃO. AF_12/2015</v>
          </cell>
          <cell r="C3441" t="str">
            <v>UN</v>
          </cell>
          <cell r="D3441">
            <v>24.3</v>
          </cell>
        </row>
        <row r="3442">
          <cell r="A3442">
            <v>92662</v>
          </cell>
          <cell r="B3442" t="str">
            <v>LUVA, EM FERRO GALVANIZADO, CONEXÃO ROSQUEADA, DN 40 (1 1/2"), INSTALADO EM REDE DE ALIMENTAÇÃO PARA SPRINKLER - FORNECIMENTO E INSTALAÇÃO. AF_12/2015</v>
          </cell>
          <cell r="C3442" t="str">
            <v>UN</v>
          </cell>
          <cell r="D3442">
            <v>28.15</v>
          </cell>
        </row>
        <row r="3443">
          <cell r="A3443">
            <v>92663</v>
          </cell>
          <cell r="B3443" t="str">
            <v>NIPLE, EM FERRO GALVANIZADO, CONEXÃO ROSQUEADA, DN 50 (2"), INSTALADO EM REDE DE ALIMENTAÇÃO PARA SPRINKLER - FORNECIMENTO E INSTALAÇÃO. AF_12/2015</v>
          </cell>
          <cell r="C3443" t="str">
            <v>UN</v>
          </cell>
          <cell r="D3443">
            <v>37.61</v>
          </cell>
        </row>
        <row r="3444">
          <cell r="A3444">
            <v>92664</v>
          </cell>
          <cell r="B3444" t="str">
            <v>LUVA, EM FERRO GALVANIZADO, CONEXÃO ROSQUEADA, DN 50 (2"), INSTALADO EM REDE DE ALIMENTAÇÃO PARA SPRINKLER - FORNECIMENTO E INSTALAÇÃO. AF_12/2015</v>
          </cell>
          <cell r="C3444" t="str">
            <v>UN</v>
          </cell>
          <cell r="D3444">
            <v>36.44</v>
          </cell>
        </row>
        <row r="3445">
          <cell r="A3445">
            <v>92665</v>
          </cell>
          <cell r="B3445" t="str">
            <v>NIPLE, EM FERRO GALVANIZADO, CONEXÃO ROSQUEADA, DN 65 (2 1/2"), INSTALADO EM REDE DE ALIMENTAÇÃO PARA SPRINKLER - FORNECIMENTO E INSTALAÇÃO. AF_12/2015</v>
          </cell>
          <cell r="C3445" t="str">
            <v>UN</v>
          </cell>
          <cell r="D3445">
            <v>48.84</v>
          </cell>
        </row>
        <row r="3446">
          <cell r="A3446">
            <v>92666</v>
          </cell>
          <cell r="B3446" t="str">
            <v>LUVA, EM FERRO GALVANIZADO, CONEXÃO ROSQUEADA, DN 65 (2 1/2"), INSTALADO EM REDE DE ALIMENTAÇÃO PARA SPRINKLER - FORNECIMENTO E INSTALAÇÃO. AF_12/2015</v>
          </cell>
          <cell r="C3446" t="str">
            <v>UN</v>
          </cell>
          <cell r="D3446">
            <v>57.57</v>
          </cell>
        </row>
        <row r="3447">
          <cell r="A3447">
            <v>92667</v>
          </cell>
          <cell r="B3447" t="str">
            <v>NIPLE, EM FERRO GALVANIZADO, CONEXÃO ROSQUEADA, DN 80 (3"), INSTALADO EM REDE DE ALIMENTAÇÃO PARA SPRINKLER - FORNECIMENTO E INSTALAÇÃO. AF_12/2015</v>
          </cell>
          <cell r="C3447" t="str">
            <v>UN</v>
          </cell>
          <cell r="D3447">
            <v>63.99</v>
          </cell>
        </row>
        <row r="3448">
          <cell r="A3448">
            <v>92668</v>
          </cell>
          <cell r="B3448" t="str">
            <v>LUVA, EM FERRO GALVANIZADO, CONEXÃO ROSQUEADA, DN 80 (3"), INSTALADO EM REDE DE ALIMENTAÇÃO PARA SPRINKLER - FORNECIMENTO E INSTALAÇÃO. AF_12/2015</v>
          </cell>
          <cell r="C3448" t="str">
            <v>UN</v>
          </cell>
          <cell r="D3448">
            <v>78.64</v>
          </cell>
        </row>
        <row r="3449">
          <cell r="A3449">
            <v>92669</v>
          </cell>
          <cell r="B3449" t="str">
            <v>JOELHO 45 GRAUS, EM FERRO GALVANIZADO, CONEXÃO ROSQUEADA, DN 25 (1"), INSTALADO EM REDE DE ALIMENTAÇÃO PARA SPRINKLER - FORNECIMENTO E INSTALAÇÃO. AF_12/2015</v>
          </cell>
          <cell r="C3449" t="str">
            <v>UN</v>
          </cell>
          <cell r="D3449">
            <v>29.75</v>
          </cell>
        </row>
        <row r="3450">
          <cell r="A3450">
            <v>92670</v>
          </cell>
          <cell r="B3450" t="str">
            <v>JOELHO 90 GRAUS, EM FERRO GALVANIZADO, CONEXÃO ROSQUEADA, DN 25 (1"), INSTALADO EM REDE DE ALIMENTAÇÃO PARA SPRINKLER - FORNECIMENTO E INSTALAÇÃO. AF_12/2015</v>
          </cell>
          <cell r="C3450" t="str">
            <v>UN</v>
          </cell>
          <cell r="D3450">
            <v>27.45</v>
          </cell>
        </row>
        <row r="3451">
          <cell r="A3451">
            <v>92671</v>
          </cell>
          <cell r="B3451" t="str">
            <v>JOELHO 45 GRAUS, EM FERRO GALVANIZADO, CONEXÃO ROSQUEADA, DN 32 (1 1/4"), INSTALADO EM REDE DE ALIMENTAÇÃO PARA SPRINKLER - FORNECIMENTO E INSTALAÇÃO. AF_12/2015</v>
          </cell>
          <cell r="C3451" t="str">
            <v>UN</v>
          </cell>
          <cell r="D3451">
            <v>37.96</v>
          </cell>
        </row>
        <row r="3452">
          <cell r="A3452">
            <v>92672</v>
          </cell>
          <cell r="B3452" t="str">
            <v>JOELHO 90 GRAUS, EM FERRO GALVANIZADO, CONEXÃO ROSQUEADA, DN 32 (1 1/4"), INSTALADO EM REDE DE ALIMENTAÇÃO PARA SPRINKLER - FORNECIMENTO E INSTALAÇÃO. AF_12/2015</v>
          </cell>
          <cell r="C3452" t="str">
            <v>UN</v>
          </cell>
          <cell r="D3452">
            <v>33.409999999999997</v>
          </cell>
        </row>
        <row r="3453">
          <cell r="A3453">
            <v>92673</v>
          </cell>
          <cell r="B3453" t="str">
            <v>JOELHO 45 GRAUS, EM FERRO GALVANIZADO, CONEXÃO ROSQUEADA, DN 40 (1 1/2"), INSTALADO EM REDE DE ALIMENTAÇÃO PARA SPRINKLER - FORNECIMENTO E INSTALAÇÃO. AF_12/2015</v>
          </cell>
          <cell r="C3453" t="str">
            <v>UN</v>
          </cell>
          <cell r="D3453">
            <v>42.93</v>
          </cell>
        </row>
        <row r="3454">
          <cell r="A3454">
            <v>92674</v>
          </cell>
          <cell r="B3454" t="str">
            <v>JOELHO 90 GRAUS, EM FERRO GALVANIZADO, CONEXÃO ROSQUEADA, DN 40 (1 1/2"), INSTALADO EM REDE DE ALIMENTAÇÃO PARA SPRINKLER - FORNECIMENTO E INSTALAÇÃO. AF_12/2015</v>
          </cell>
          <cell r="C3454" t="str">
            <v>UN</v>
          </cell>
          <cell r="D3454">
            <v>40.54</v>
          </cell>
        </row>
        <row r="3455">
          <cell r="A3455">
            <v>92675</v>
          </cell>
          <cell r="B3455" t="str">
            <v>JOELHO 45 GRAUS, EM FERRO GALVANIZADO, CONEXÃO ROSQUEADA, DN 50 (2"), INSTALADO EM REDE DE ALIMENTAÇÃO PARA SPRINKLER - FORNECIMENTO E INSTALAÇÃO. AF_12/2015</v>
          </cell>
          <cell r="C3455" t="str">
            <v>UN</v>
          </cell>
          <cell r="D3455">
            <v>50.29</v>
          </cell>
        </row>
        <row r="3456">
          <cell r="A3456">
            <v>92676</v>
          </cell>
          <cell r="B3456" t="str">
            <v>JOELHO 90 GRAUS, EM FERRO GALVANIZADO, CONEXÃO ROSQUEADA, DN 50 (2"), INSTALADO EM REDE DE ALIMENTAÇÃO PARA SPRINKLER - FORNECIMENTO E INSTALAÇÃO. AF_12/2015</v>
          </cell>
          <cell r="C3456" t="str">
            <v>UN</v>
          </cell>
          <cell r="D3456">
            <v>52.73</v>
          </cell>
        </row>
        <row r="3457">
          <cell r="A3457">
            <v>92677</v>
          </cell>
          <cell r="B3457" t="str">
            <v>JOELHO 45 GRAUS, EM FERRO GALVANIZADO, CONEXÃO ROSQUEADA, DN 65 (2 1/2"), INSTALADO EM REDE DE ALIMENTAÇÃO PARA SPRINKLER - FORNECIMENTO E INSTALAÇÃO. AF_12/2015</v>
          </cell>
          <cell r="C3457" t="str">
            <v>UN</v>
          </cell>
          <cell r="D3457">
            <v>77.22</v>
          </cell>
        </row>
        <row r="3458">
          <cell r="A3458">
            <v>92678</v>
          </cell>
          <cell r="B3458" t="str">
            <v>JOELHO 90 GRAUS, EM FERRO GALVANIZADO, CONEXÃO ROSQUEADA, DN 65 (2 1/2"), INSTALADO EM REDE DE ALIMENTAÇÃO PARA SPRINKLER - FORNECIMENTO E INSTALAÇÃO. AF_12/2015</v>
          </cell>
          <cell r="C3458" t="str">
            <v>UN</v>
          </cell>
          <cell r="D3458">
            <v>83.23</v>
          </cell>
        </row>
        <row r="3459">
          <cell r="A3459">
            <v>92679</v>
          </cell>
          <cell r="B3459" t="str">
            <v>JOELHO 45 GRAUS, EM FERRO GALVANIZADO, CONEXÃO ROSQUEADA, DN 80 (3"), INSTALADO EM REDE DE ALIMENTAÇÃO PARA SPRINKLER - FORNECIMENTO E INSTALAÇÃO. AF_12/2015</v>
          </cell>
          <cell r="C3459" t="str">
            <v>UN</v>
          </cell>
          <cell r="D3459">
            <v>95.2</v>
          </cell>
        </row>
        <row r="3460">
          <cell r="A3460">
            <v>92680</v>
          </cell>
          <cell r="B3460" t="str">
            <v>JOELHO 90 GRAUS, EM FERRO GALVANIZADO, CONEXÃO ROSQUEADA, DN 80 (3"), INSTALADO EM REDE DE ALIMENTAÇÃO PARA SPRINKLER - FORNECIMENTO E INSTALAÇÃO. AF_12/2015</v>
          </cell>
          <cell r="C3460" t="str">
            <v>UN</v>
          </cell>
          <cell r="D3460">
            <v>106.43</v>
          </cell>
        </row>
        <row r="3461">
          <cell r="A3461">
            <v>92681</v>
          </cell>
          <cell r="B3461" t="str">
            <v>TÊ, EM FERRO GALVANIZADO, CONEXÃO ROSQUEADA, DN 25 (1"), INSTALADO EM REDE DE ALIMENTAÇÃO PARA SPRINKLER - FORNECIMENTO E INSTALAÇÃO. AF_12/2015</v>
          </cell>
          <cell r="C3461" t="str">
            <v>UN</v>
          </cell>
          <cell r="D3461">
            <v>37.14</v>
          </cell>
        </row>
        <row r="3462">
          <cell r="A3462">
            <v>92682</v>
          </cell>
          <cell r="B3462" t="str">
            <v>TÊ, EM FERRO GALVANIZADO, CONEXÃO ROSQUEADA, DN 32 (1 1/4"), INSTALADO EM REDE DE ALIMENTAÇÃO PARA SPRINKLER - FORNECIMENTO E INSTALAÇÃO. AF_12/2015</v>
          </cell>
          <cell r="C3462" t="str">
            <v>UN</v>
          </cell>
          <cell r="D3462">
            <v>45.46</v>
          </cell>
        </row>
        <row r="3463">
          <cell r="A3463">
            <v>92683</v>
          </cell>
          <cell r="B3463" t="str">
            <v>TÊ, EM FERRO GALVANIZADO, CONEXÃO ROSQUEADA, DN 40 (1 1/2"), INSTALADO EM REDE DE ALIMENTAÇÃO PARA SPRINKLER - FORNECIMENTO E INSTALAÇÃO. AF_12/2015</v>
          </cell>
          <cell r="C3463" t="str">
            <v>UN</v>
          </cell>
          <cell r="D3463">
            <v>49.87</v>
          </cell>
        </row>
        <row r="3464">
          <cell r="A3464">
            <v>92684</v>
          </cell>
          <cell r="B3464" t="str">
            <v>TÊ, EM FERRO GALVANIZADO, CONEXÃO ROSQUEADA, DN 50 (2"), INSTALADO EM REDE DE ALIMENTAÇÃO PARA SPRINKLER - FORNECIMENTO E INSTALAÇÃO. AF_12/2015</v>
          </cell>
          <cell r="C3464" t="str">
            <v>UN</v>
          </cell>
          <cell r="D3464">
            <v>70.06</v>
          </cell>
        </row>
        <row r="3465">
          <cell r="A3465">
            <v>92685</v>
          </cell>
          <cell r="B3465" t="str">
            <v>TÊ, EM FERRO GALVANIZADO, CONEXÃO ROSQUEADA, DN 65 (2 1/2"), INSTALADO EM REDE DE ALIMENTAÇÃO PARA SPRINKLER - FORNECIMENTO E INSTALAÇÃO. AF_12/2015</v>
          </cell>
          <cell r="C3465" t="str">
            <v>UN</v>
          </cell>
          <cell r="D3465">
            <v>103.78</v>
          </cell>
        </row>
        <row r="3466">
          <cell r="A3466">
            <v>92686</v>
          </cell>
          <cell r="B3466" t="str">
            <v>TÊ, EM FERRO GALVANIZADO, CONEXÃO ROSQUEADA, DN 80 (3"), INSTALADO EM REDE DE ALIMENTAÇÃO PARA SPRINKLER - FORNECIMENTO E INSTALAÇÃO. AF_12/2015</v>
          </cell>
          <cell r="C3466" t="str">
            <v>UN</v>
          </cell>
          <cell r="D3466">
            <v>127.96</v>
          </cell>
        </row>
        <row r="3467">
          <cell r="A3467">
            <v>92692</v>
          </cell>
          <cell r="B3467" t="str">
            <v>NIPLE, EM FERRO GALVANIZADO, CONEXÃO ROSQUEADA, DN 15 (1/2"), INSTALADO EM RAMAIS E SUB-RAMAIS DE GÁS - FORNECIMENTO E INSTALAÇÃO. AF_12/2015</v>
          </cell>
          <cell r="C3467" t="str">
            <v>UN</v>
          </cell>
          <cell r="D3467">
            <v>9.83</v>
          </cell>
        </row>
        <row r="3468">
          <cell r="A3468">
            <v>92693</v>
          </cell>
          <cell r="B3468" t="str">
            <v>LUVA, EM FERRO GALVANIZADO, CONEXÃO ROSQUEADA, DN 15 (1/2"), INSTALADO EM RAMAIS E SUB-RAMAIS DE GÁS - FORNECIMENTO E INSTALAÇÃO. AF_12/2015</v>
          </cell>
          <cell r="C3468" t="str">
            <v>UN</v>
          </cell>
          <cell r="D3468">
            <v>10.58</v>
          </cell>
        </row>
        <row r="3469">
          <cell r="A3469">
            <v>92694</v>
          </cell>
          <cell r="B3469" t="str">
            <v>NIPLE, EM FERRO GALVANIZADO, CONEXÃO ROSQUEADA, DN 20 (3/4"), INSTALADO EM RAMAIS E SUB-RAMAIS DE GÁS - FORNECIMENTO E INSTALAÇÃO. AF_12/2015</v>
          </cell>
          <cell r="C3469" t="str">
            <v>UN</v>
          </cell>
          <cell r="D3469">
            <v>16.059999999999999</v>
          </cell>
        </row>
        <row r="3470">
          <cell r="A3470">
            <v>92695</v>
          </cell>
          <cell r="B3470" t="str">
            <v>LUVA, EM FERRO GALVANIZADO, CONEXÃO ROSQUEADA, DN 20 (3/4"), INSTALADO EM RAMAIS E SUB-RAMAIS DE GÁS - FORNECIMENTO E INSTALAÇÃO. AF_12/2015</v>
          </cell>
          <cell r="C3470" t="str">
            <v>UN</v>
          </cell>
          <cell r="D3470">
            <v>17.23</v>
          </cell>
        </row>
        <row r="3471">
          <cell r="A3471">
            <v>92696</v>
          </cell>
          <cell r="B3471" t="str">
            <v>NIPLE, EM FERRO GALVANIZADO, CONEXÃO ROSQUEADA, DN 25 (1"), INSTALADO EM RAMAIS E SUB-RAMAIS DE GÁS - FORNECIMENTO E INSTALAÇÃO. AF_12/2015</v>
          </cell>
          <cell r="C3471" t="str">
            <v>UN</v>
          </cell>
          <cell r="D3471">
            <v>26.2</v>
          </cell>
        </row>
        <row r="3472">
          <cell r="A3472">
            <v>92697</v>
          </cell>
          <cell r="B3472" t="str">
            <v>LUVA, EM FERRO GALVANIZADO, CONEXÃO ROSQUEADA, DN 25 (1"), INSTALADO EM RAMAIS E SUB-RAMAIS DE GÁS - FORNECIMENTO E INSTALAÇÃO. AF_12/2015</v>
          </cell>
          <cell r="C3472" t="str">
            <v>UN</v>
          </cell>
          <cell r="D3472">
            <v>27.1</v>
          </cell>
        </row>
        <row r="3473">
          <cell r="A3473">
            <v>92698</v>
          </cell>
          <cell r="B3473" t="str">
            <v>JOELHO 45 GRAUS, EM FERRO GALVANIZADO, CONEXÃO ROSQUEADA, DN 15 (1/2"), INSTALADO EM RAMAIS E SUB-RAMAIS DE GÁS - FORNECIMENTO E INSTALAÇÃO. AF_12/2015</v>
          </cell>
          <cell r="C3473" t="str">
            <v>UN</v>
          </cell>
          <cell r="D3473">
            <v>15.87</v>
          </cell>
        </row>
        <row r="3474">
          <cell r="A3474">
            <v>92699</v>
          </cell>
          <cell r="B3474" t="str">
            <v>JOELHO 90 GRAUS, EM FERRO GALVANIZADO, CONEXÃO ROSQUEADA, DN 15 (1/2"), INSTALADO EM RAMAIS E SUB-RAMAIS DE GÁS - FORNECIMENTO E INSTALAÇÃO. AF_12/2015</v>
          </cell>
          <cell r="C3474" t="str">
            <v>UN</v>
          </cell>
          <cell r="D3474">
            <v>14.33</v>
          </cell>
        </row>
        <row r="3475">
          <cell r="A3475">
            <v>92700</v>
          </cell>
          <cell r="B3475" t="str">
            <v>JOELHO 45 GRAUS, EM FERRO GALVANIZADO, CONEXÃO ROSQUEADA, DN 20 (3/4"), INSTALADO EM RAMAIS E SUB-RAMAIS DE GÁS - FORNECIMENTO E INSTALAÇÃO. AF_12/2015</v>
          </cell>
          <cell r="C3475" t="str">
            <v>UN</v>
          </cell>
          <cell r="D3475">
            <v>26.1</v>
          </cell>
        </row>
        <row r="3476">
          <cell r="A3476">
            <v>92701</v>
          </cell>
          <cell r="B3476" t="str">
            <v>JOELHO 90 GRAUS, EM FERRO GALVANIZADO, CONEXÃO ROSQUEADA, DN 20 (3/4"), INSTALADO EM RAMAIS E SUB-RAMAIS DE GÁS - FORNECIMENTO E INSTALAÇÃO. AF_12/2015</v>
          </cell>
          <cell r="C3476" t="str">
            <v>UN</v>
          </cell>
          <cell r="D3476">
            <v>24.78</v>
          </cell>
        </row>
        <row r="3477">
          <cell r="A3477">
            <v>92702</v>
          </cell>
          <cell r="B3477" t="str">
            <v>JOELHO 45 GRAUS, EM FERRO GALVANIZADO, CONEXÃO ROSQUEADA, DN 25 (1"), INSTALADO EM RAMAIS E SUB-RAMAIS DE GÁS - FORNECIMENTO E INSTALAÇÃO. AF_12/2015</v>
          </cell>
          <cell r="C3477" t="str">
            <v>UN</v>
          </cell>
          <cell r="D3477">
            <v>40.729999999999997</v>
          </cell>
        </row>
        <row r="3478">
          <cell r="A3478">
            <v>92703</v>
          </cell>
          <cell r="B3478" t="str">
            <v>JOELHO 90 GRAUS, EM FERRO GALVANIZADO, CONEXÃO ROSQUEADA, DN 25 (1"), INSTALADO EM RAMAIS E SUB-RAMAIS DE GÁS - FORNECIMENTO E INSTALAÇÃO. AF_12/2015</v>
          </cell>
          <cell r="C3478" t="str">
            <v>UN</v>
          </cell>
          <cell r="D3478">
            <v>38.43</v>
          </cell>
        </row>
        <row r="3479">
          <cell r="A3479">
            <v>92704</v>
          </cell>
          <cell r="B3479" t="str">
            <v>TÊ, EM FERRO GALVANIZADO, CONEXÃO ROSQUEADA, DN 15 (1/2"), INSTALADO EM RAMAIS E SUB-RAMAIS DE GÁS - FORNECIMENTO E INSTALAÇÃO. AF_12/2015</v>
          </cell>
          <cell r="C3479" t="str">
            <v>UN</v>
          </cell>
          <cell r="D3479">
            <v>19.09</v>
          </cell>
        </row>
        <row r="3480">
          <cell r="A3480">
            <v>92705</v>
          </cell>
          <cell r="B3480" t="str">
            <v>TÊ, EM FERRO GALVANIZADO, CONEXÃO ROSQUEADA, DN 20 (3/4"), INSTALADO EM RAMAIS E SUB-RAMAIS DE GÁS - FORNECIMENTO E INSTALAÇÃO. AF_12/2015</v>
          </cell>
          <cell r="C3480" t="str">
            <v>UN</v>
          </cell>
          <cell r="D3480">
            <v>31.62</v>
          </cell>
        </row>
        <row r="3481">
          <cell r="A3481">
            <v>92706</v>
          </cell>
          <cell r="B3481" t="str">
            <v>TÊ, EM FERRO GALVANIZADO, CONEXÃO ROSQUEADA, DN 25 (1"), INSTALADO EM RAMAIS E SUB-RAMAIS DE GÁS - FORNECIMENTO E INSTALAÇÃO. AF_12/2015</v>
          </cell>
          <cell r="C3481" t="str">
            <v>UN</v>
          </cell>
          <cell r="D3481">
            <v>51.78</v>
          </cell>
        </row>
        <row r="3482">
          <cell r="A3482">
            <v>92889</v>
          </cell>
          <cell r="B3482" t="str">
            <v>UNIÃO, EM FERRO GALVANIZADO, DN 50 (2"), CONEXÃO ROSQUEADA, INSTALADO EM PRUMADAS - FORNECIMENTO E INSTALAÇÃO. AF_12/2015</v>
          </cell>
          <cell r="C3482" t="str">
            <v>UN</v>
          </cell>
          <cell r="D3482">
            <v>92.43</v>
          </cell>
        </row>
        <row r="3483">
          <cell r="A3483">
            <v>92890</v>
          </cell>
          <cell r="B3483" t="str">
            <v>UNIÃO, EM FERRO GALVANIZADO, DN 65 (2 1/2"), CONEXÃO ROSQUEADA, INSTALADO EM PRUMADAS - FORNECIMENTO E INSTALAÇÃO. AF_12/2015</v>
          </cell>
          <cell r="C3483" t="str">
            <v>UN</v>
          </cell>
          <cell r="D3483">
            <v>130.94</v>
          </cell>
        </row>
        <row r="3484">
          <cell r="A3484">
            <v>92891</v>
          </cell>
          <cell r="B3484" t="str">
            <v>UNIÃO, EM FERRO GALVANIZADO, DN 80 (3"), CONEXÃO ROSQUEADA, INSTALADO EM PRUMADAS - FORNECIMENTO E INSTALAÇÃO. AF_12/2015</v>
          </cell>
          <cell r="C3484" t="str">
            <v>UN</v>
          </cell>
          <cell r="D3484">
            <v>181.65</v>
          </cell>
        </row>
        <row r="3485">
          <cell r="A3485">
            <v>92892</v>
          </cell>
          <cell r="B3485" t="str">
            <v>UNIÃO, EM FERRO GALVANIZADO, DN 25 (1"), CONEXÃO ROSQUEADA, INSTALADO EM REDE DE ALIMENTAÇÃO PARA HIDRANTE - FORNECIMENTO E INSTALAÇÃO. AF_12/2015</v>
          </cell>
          <cell r="C3485" t="str">
            <v>UN</v>
          </cell>
          <cell r="D3485">
            <v>44.13</v>
          </cell>
        </row>
        <row r="3486">
          <cell r="A3486">
            <v>92893</v>
          </cell>
          <cell r="B3486" t="str">
            <v>UNIÃO, EM FERRO GALVANIZADO, DN 32 (1 1/4"), CONEXÃO ROSQUEADA, INSTALADO EM REDE DE ALIMENTAÇÃO PARA HIDRANTE - FORNECIMENTO E INSTALAÇÃO. AF_12/2015</v>
          </cell>
          <cell r="C3486" t="str">
            <v>UN</v>
          </cell>
          <cell r="D3486">
            <v>58.9</v>
          </cell>
        </row>
        <row r="3487">
          <cell r="A3487">
            <v>92894</v>
          </cell>
          <cell r="B3487" t="str">
            <v>UNIÃO, EM FERRO GALVANIZADO, DN 40 (1 1/2"), CONEXÃO ROSQUEADA, INSTALADO EM REDE DE ALIMENTAÇÃO PARA HIDRANTE - FORNECIMENTO E INSTALAÇÃO. AF_12/2015</v>
          </cell>
          <cell r="C3487" t="str">
            <v>UN</v>
          </cell>
          <cell r="D3487">
            <v>66.98</v>
          </cell>
        </row>
        <row r="3488">
          <cell r="A3488">
            <v>92895</v>
          </cell>
          <cell r="B3488" t="str">
            <v>UNIÃO, EM FERRO GALVANIZADO, DN 50 (2"), CONEXÃO ROSQUEADA, INSTALADO EM REDE DE ALIMENTAÇÃO PARA HIDRANTE - FORNECIMENTO E INSTALAÇÃO. AF_12/2015</v>
          </cell>
          <cell r="C3488" t="str">
            <v>UN</v>
          </cell>
          <cell r="D3488">
            <v>92.39</v>
          </cell>
        </row>
        <row r="3489">
          <cell r="A3489">
            <v>92896</v>
          </cell>
          <cell r="B3489" t="str">
            <v>UNIÃO, EM FERRO GALVANIZADO, DN 65 (2 1/2"), CONEXÃO ROSQUEADA, INSTALADO EM REDE DE ALIMENTAÇÃO PARA HIDRANTE - FORNECIMENTO E INSTALAÇÃO. AF_12/2015</v>
          </cell>
          <cell r="C3489" t="str">
            <v>UN</v>
          </cell>
          <cell r="D3489">
            <v>132.30000000000001</v>
          </cell>
        </row>
        <row r="3490">
          <cell r="A3490">
            <v>92897</v>
          </cell>
          <cell r="B3490" t="str">
            <v>UNIÃO, EM FERRO GALVANIZADO, DN 80 (3"), CONEXÃO ROSQUEADA, INSTALADO EM REDE DE ALIMENTAÇÃO PARA HIDRANTE - FORNECIMENTO E INSTALAÇÃO. AF_12/2015</v>
          </cell>
          <cell r="C3490" t="str">
            <v>UN</v>
          </cell>
          <cell r="D3490">
            <v>184.46</v>
          </cell>
        </row>
        <row r="3491">
          <cell r="A3491">
            <v>92898</v>
          </cell>
          <cell r="B3491" t="str">
            <v>UNIÃO, EM FERRO GALVANIZADO, CONEXÃO ROSQUEADA, DN 25 (1"), INSTALADO EM REDE DE ALIMENTAÇÃO PARA SPRINKLER - FORNECIMENTO E INSTALAÇÃO. AF_12/2015</v>
          </cell>
          <cell r="C3491" t="str">
            <v>UN</v>
          </cell>
          <cell r="D3491">
            <v>36.53</v>
          </cell>
        </row>
        <row r="3492">
          <cell r="A3492">
            <v>92899</v>
          </cell>
          <cell r="B3492" t="str">
            <v>UNIÃO, EM FERRO GALVANIZADO, CONEXÃO ROSQUEADA, DN 32 (1 1/4"), INSTALADO EM REDE DE ALIMENTAÇÃO PARA SPRINKLER - FORNECIMENTO E INSTALAÇÃO. AF_12/2015</v>
          </cell>
          <cell r="C3492" t="str">
            <v>UN</v>
          </cell>
          <cell r="D3492">
            <v>50.26</v>
          </cell>
        </row>
        <row r="3493">
          <cell r="A3493">
            <v>92900</v>
          </cell>
          <cell r="B3493" t="str">
            <v>UNIÃO, EM FERRO GALVANIZADO, CONEXÃO ROSQUEADA, DN 40 (1 1/2"), INSTALADO EM REDE DE ALIMENTAÇÃO PARA SPRINKLER - FORNECIMENTO E INSTALAÇÃO. AF_12/2015</v>
          </cell>
          <cell r="C3493" t="str">
            <v>UN</v>
          </cell>
          <cell r="D3493">
            <v>57.13</v>
          </cell>
        </row>
        <row r="3494">
          <cell r="A3494">
            <v>92901</v>
          </cell>
          <cell r="B3494" t="str">
            <v>UNIÃO, EM FERRO GALVANIZADO, CONEXÃO ROSQUEADA, DN 50 (2"), INSTALADO EM REDE DE ALIMENTAÇÃO PARA SPRINKLER - FORNECIMENTO E INSTALAÇÃO. AF_12/2015</v>
          </cell>
          <cell r="C3494" t="str">
            <v>UN</v>
          </cell>
          <cell r="D3494">
            <v>81.05</v>
          </cell>
        </row>
        <row r="3495">
          <cell r="A3495">
            <v>92902</v>
          </cell>
          <cell r="B3495" t="str">
            <v>UNIÃO, EM FERRO GALVANIZADO, CONEXÃO ROSQUEADA, DN 65 (2 1/2"), INSTALADO EM REDE DE ALIMENTAÇÃO PARA SPRINKLER - FORNECIMENTO E INSTALAÇÃO. AF_12/2015</v>
          </cell>
          <cell r="C3495" t="str">
            <v>UN</v>
          </cell>
          <cell r="D3495">
            <v>118.71</v>
          </cell>
        </row>
        <row r="3496">
          <cell r="A3496">
            <v>92903</v>
          </cell>
          <cell r="B3496" t="str">
            <v>UNIÃO, EM FERRO GALVANIZADO, CONEXÃO ROSQUEADA, DN 80 (3"), INSTALADO EM REDE DE ALIMENTAÇÃO PARA SPRINKLER - FORNECIMENTO E INSTALAÇÃO. AF_12/2015</v>
          </cell>
          <cell r="C3496" t="str">
            <v>UN</v>
          </cell>
          <cell r="D3496">
            <v>168.66</v>
          </cell>
        </row>
        <row r="3497">
          <cell r="A3497">
            <v>92904</v>
          </cell>
          <cell r="B3497" t="str">
            <v>UNIÃO, EM FERRO GALVANIZADO, CONEXÃO ROSQUEADA, DN 15 (1/2"), INSTALADO EM RAMAIS E SUB-RAMAIS DE GÁS - FORNECIMENTO E INSTALAÇÃO. AF_12/2015</v>
          </cell>
          <cell r="C3497" t="str">
            <v>UN</v>
          </cell>
          <cell r="D3497">
            <v>22.56</v>
          </cell>
        </row>
        <row r="3498">
          <cell r="A3498">
            <v>92905</v>
          </cell>
          <cell r="B3498" t="str">
            <v>UNIÃO, EM FERRO GALVANIZADO, CONEXÃO ROSQUEADA, DN 20 (3/4"), INSTALADO EM RAMAIS E SUB-RAMAIS DE GÁS - FORNECIMENTO E INSTALAÇÃO. AF_12/2015</v>
          </cell>
          <cell r="C3498" t="str">
            <v>UN</v>
          </cell>
          <cell r="D3498">
            <v>33.71</v>
          </cell>
        </row>
        <row r="3499">
          <cell r="A3499">
            <v>92906</v>
          </cell>
          <cell r="B3499" t="str">
            <v>UNIÃO, EM FERRO GALVANIZADO, CONEXÃO ROSQUEADA, DN 25 (1"), INSTALADO EM RAMAIS E SUB-RAMAIS DE GÁS - FORNECIMENTO E INSTALAÇÃO. AF_12/2015</v>
          </cell>
          <cell r="C3499" t="str">
            <v>UN</v>
          </cell>
          <cell r="D3499">
            <v>43.81</v>
          </cell>
        </row>
        <row r="3500">
          <cell r="A3500">
            <v>92907</v>
          </cell>
          <cell r="B3500" t="str">
            <v>LUVA DE REDUÇÃO, EM FERRO GALVANIZADO, 2" X 1.1/2", CONEXÃO ROSQUEADA, INSTALADO EM PRUMADAS - FORNECIMENTO E INSTALAÇÃO. AF_12/2015</v>
          </cell>
          <cell r="C3500" t="str">
            <v>UN</v>
          </cell>
          <cell r="D3500">
            <v>47.96</v>
          </cell>
        </row>
        <row r="3501">
          <cell r="A3501">
            <v>92908</v>
          </cell>
          <cell r="B3501" t="str">
            <v>LUVA DE REDUÇÃO, EM FERRO GALVANIZADO, 2" X 1.1/4", CONEXÃO ROSQUEADA, INSTALADO EM PRUMADAS - FORNECIMENTO E INSTALAÇÃO. AF_12/2015</v>
          </cell>
          <cell r="C3501" t="str">
            <v>UN</v>
          </cell>
          <cell r="D3501">
            <v>47.91</v>
          </cell>
        </row>
        <row r="3502">
          <cell r="A3502">
            <v>92909</v>
          </cell>
          <cell r="B3502" t="str">
            <v>LUVA DE REDUÇÃO, EM FERRO GALVANIZADO, 2" X 1", CONEXÃO ROSQUEADA, INSTALADO EM PRUMADAS - FORNECIMENTO E INSTALAÇÃO. AF_12/2015</v>
          </cell>
          <cell r="C3502" t="str">
            <v>UN</v>
          </cell>
          <cell r="D3502">
            <v>47.73</v>
          </cell>
        </row>
        <row r="3503">
          <cell r="A3503">
            <v>92910</v>
          </cell>
          <cell r="B3503" t="str">
            <v>LUVA DE REDUÇÃO, EM FERRO GALVANIZADO, 2.1/2" X 1.1/2", CONEXÃO ROSQUEADA, INSTALADO EM PRUMADAS - FORNECIMENTO E INSTALAÇÃO. AF_12/2015</v>
          </cell>
          <cell r="C3503" t="str">
            <v>UN</v>
          </cell>
          <cell r="D3503">
            <v>68.95</v>
          </cell>
        </row>
        <row r="3504">
          <cell r="A3504">
            <v>92911</v>
          </cell>
          <cell r="B3504" t="str">
            <v>LUVA DE REDUÇÃO, EM FERRO GALVANIZADO, 2.1/2" X 2", CONEXÃO ROSQUEADA, INSTALADO EM PRUMADAS - FORNECIMENTO E INSTALAÇÃO. AF_12/2015</v>
          </cell>
          <cell r="C3504" t="str">
            <v>UN</v>
          </cell>
          <cell r="D3504">
            <v>68.95</v>
          </cell>
        </row>
        <row r="3505">
          <cell r="A3505">
            <v>92912</v>
          </cell>
          <cell r="B3505" t="str">
            <v>LUVA DE REDUÇÃO, EM FERRO GALVANIZADO, 3" X 1.1/2", CONEXÃO ROSQUEADA, INSTALADO EM PRUMADAS - FORNECIMENTO E INSTALAÇÃO. AF_12/2015</v>
          </cell>
          <cell r="C3505" t="str">
            <v>UN</v>
          </cell>
          <cell r="D3505">
            <v>87.31</v>
          </cell>
        </row>
        <row r="3506">
          <cell r="A3506">
            <v>92913</v>
          </cell>
          <cell r="B3506" t="str">
            <v>LUVA DE REDUÇÃO, EM FERRO GALVANIZADO, 3" X 2.1/2", CONEXÃO ROSQUEADA, INSTALADO EM PRUMADAS - FORNECIMENTO E INSTALAÇÃO. AF_12/2015</v>
          </cell>
          <cell r="C3506" t="str">
            <v>UN</v>
          </cell>
          <cell r="D3506">
            <v>89.66</v>
          </cell>
        </row>
        <row r="3507">
          <cell r="A3507">
            <v>92914</v>
          </cell>
          <cell r="B3507" t="str">
            <v>LUVA DE REDUÇÃO, EM FERRO GALVANIZADO, 3" X 2", CONEXÃO ROSQUEADA, INSTALADO EM PRUMADAS - FORNECIMENTO E INSTALAÇÃO. AF_12/2015</v>
          </cell>
          <cell r="C3507" t="str">
            <v>UN</v>
          </cell>
          <cell r="D3507">
            <v>89.66</v>
          </cell>
        </row>
        <row r="3508">
          <cell r="A3508">
            <v>92918</v>
          </cell>
          <cell r="B3508" t="str">
            <v>LUVA DE REDUÇÃO, EM FERRO GALVANIZADO, 1" X 1/2", CONEXÃO ROSQUEADA, INSTALADO EM REDE DE ALIMENTAÇÃO PARA HIDRANTE - FORNECIMENTO E INSTALAÇÃO. AF_12/2015</v>
          </cell>
          <cell r="C3508" t="str">
            <v>UN</v>
          </cell>
          <cell r="D3508">
            <v>27.46</v>
          </cell>
        </row>
        <row r="3509">
          <cell r="A3509">
            <v>92920</v>
          </cell>
          <cell r="B3509" t="str">
            <v>LUVA DE REDUÇÃO, EM FERRO GALVANIZADO, 1" X 3/4", CONEXÃO ROSQUEADA, INSTALADO EM REDE DE ALIMENTAÇÃO PARA HIDRANTE - FORNECIMENTO E INSTALAÇÃO. AF_12/2015</v>
          </cell>
          <cell r="C3509" t="str">
            <v>UN</v>
          </cell>
          <cell r="D3509">
            <v>27.56</v>
          </cell>
        </row>
        <row r="3510">
          <cell r="A3510">
            <v>92925</v>
          </cell>
          <cell r="B3510" t="str">
            <v>LUVA DE REDUÇÃO, EM FERRO GALVANIZADO, 1 1/4" X 1", CONEXÃO ROSQUEADA, INSTALADO EM REDE DE ALIMENTAÇÃO PARA HIDRANTE - FORNECIMENTO E INSTALAÇÃO. AF_12/2015</v>
          </cell>
          <cell r="C3510" t="str">
            <v>UN</v>
          </cell>
          <cell r="D3510">
            <v>32.229999999999997</v>
          </cell>
        </row>
        <row r="3511">
          <cell r="A3511">
            <v>92926</v>
          </cell>
          <cell r="B3511" t="str">
            <v>LUVA DE REDUÇÃO, EM FERRO GALVANIZADO, 1 1/4" X 1/2", CONEXÃO ROSQUEADA, INSTALADO EM REDE DE ALIMENTAÇÃO PARA HIDRANTE - FORNECIMENTO E INSTALAÇÃO. AF_12/2015</v>
          </cell>
          <cell r="C3511" t="str">
            <v>UN</v>
          </cell>
          <cell r="D3511">
            <v>32.04</v>
          </cell>
        </row>
        <row r="3512">
          <cell r="A3512">
            <v>92927</v>
          </cell>
          <cell r="B3512" t="str">
            <v>LUVA DE REDUÇÃO, EM FERRO GALVANIZADO, 1 1/4" X 3/4", CONEXÃO ROSQUEADA, INSTALADO EM REDE DE ALIMENTAÇÃO PARA HIDRANTE - FORNECIMENTO E INSTALAÇÃO. AF_12/2015</v>
          </cell>
          <cell r="C3512" t="str">
            <v>UN</v>
          </cell>
          <cell r="D3512">
            <v>32.04</v>
          </cell>
        </row>
        <row r="3513">
          <cell r="A3513">
            <v>92928</v>
          </cell>
          <cell r="B3513" t="str">
            <v>LUVA DE REDUÇÃO, EM FERRO GALVANIZADO, 1.1/2" X 1.1/4", CONEXÃO ROSQUEADA, INSTALADO EM REDE DE ALIMENTAÇÃO PARA HIDRANTE - FORNECIMENTO E INSTALAÇÃO. AF_12/2015</v>
          </cell>
          <cell r="C3513" t="str">
            <v>UN</v>
          </cell>
          <cell r="D3513">
            <v>37.770000000000003</v>
          </cell>
        </row>
        <row r="3514">
          <cell r="A3514">
            <v>92929</v>
          </cell>
          <cell r="B3514" t="str">
            <v>LUVA DE REDUÇÃO, EM FERRO GALVANIZADO, 1.1/2" X 1", CONEXÃO ROSQUEADA, INSTALADO EM REDE DE ALIMENTAÇÃO PARA HIDRANTE - FORNECIMENTO E INSTALAÇÃO. AF_12/2015</v>
          </cell>
          <cell r="C3514" t="str">
            <v>UN</v>
          </cell>
          <cell r="D3514">
            <v>37.96</v>
          </cell>
        </row>
        <row r="3515">
          <cell r="A3515">
            <v>92930</v>
          </cell>
          <cell r="B3515" t="str">
            <v>LUVA DE REDUÇÃO, EM FERRO GALVANIZADO, 1.1/2" X 3/4", CONEXÃO ROSQUEADA, INSTALADO EM REDE DE ALIMENTAÇÃO PARA HIDRANTE - FORNECIMENTO E INSTALAÇÃO. AF_12/2015</v>
          </cell>
          <cell r="C3515" t="str">
            <v>UN</v>
          </cell>
          <cell r="D3515">
            <v>37.54</v>
          </cell>
        </row>
        <row r="3516">
          <cell r="A3516">
            <v>92931</v>
          </cell>
          <cell r="B3516" t="str">
            <v>LUVA DE REDUÇÃO, EM FERRO GALVANIZADO, 2" X 1.1/2", CONEXÃO ROSQUEADA, INSTALADO EM REDE DE ALIMENTAÇÃO PARA HIDRANTE - FORNECIMENTO E INSTALAÇÃO. AF_12/2015</v>
          </cell>
          <cell r="C3516" t="str">
            <v>UN</v>
          </cell>
          <cell r="D3516">
            <v>47.92</v>
          </cell>
        </row>
        <row r="3517">
          <cell r="A3517">
            <v>92932</v>
          </cell>
          <cell r="B3517" t="str">
            <v>LUVA DE REDUÇÃO, EM FERRO GALVANIZADO, 2" X 1.1/4", CONEXÃO ROSQUEADA, INSTALADO EM REDE DE ALIMENTAÇÃO PARA HIDRANTE - FORNECIMENTO E INSTALAÇÃO. AF_12/2015</v>
          </cell>
          <cell r="C3517" t="str">
            <v>UN</v>
          </cell>
          <cell r="D3517">
            <v>47.87</v>
          </cell>
        </row>
        <row r="3518">
          <cell r="A3518">
            <v>92933</v>
          </cell>
          <cell r="B3518" t="str">
            <v>LUVA DE REDUÇÃO, EM FERRO GALVANIZADO, 2" X 1", CONEXÃO ROSQUEADA, INSTALADO EM REDE DE ALIMENTAÇÃO PARA HIDRANTE - FORNECIMENTO E INSTALAÇÃO. AF_12/2015</v>
          </cell>
          <cell r="C3518" t="str">
            <v>UN</v>
          </cell>
          <cell r="D3518">
            <v>47.68</v>
          </cell>
        </row>
        <row r="3519">
          <cell r="A3519">
            <v>92934</v>
          </cell>
          <cell r="B3519" t="str">
            <v>LUVA DE REDUÇÃO, EM FERRO GALVANIZADO, 2.1/2" X 1.1/2", CONEXÃO ROSQUEADA, INSTALADO EM REDE DE ALIMENTAÇÃO PARA HIDRANTE - FORNECIMENTO E INSTALAÇÃO. AF_12/2015</v>
          </cell>
          <cell r="C3519" t="str">
            <v>UN</v>
          </cell>
          <cell r="D3519">
            <v>70.319999999999993</v>
          </cell>
        </row>
        <row r="3520">
          <cell r="A3520">
            <v>92935</v>
          </cell>
          <cell r="B3520" t="str">
            <v>LUVA DE REDUÇÃO, EM FERRO GALVANIZADO, 2.1/2" X 2", CONEXÃO ROSQUEADA, INSTALADO EM REDE DE ALIMENTAÇÃO PARA HIDRANTE - FORNECIMENTO E INSTALAÇÃO. AF_12/2015</v>
          </cell>
          <cell r="C3520" t="str">
            <v>UN</v>
          </cell>
          <cell r="D3520">
            <v>70.319999999999993</v>
          </cell>
        </row>
        <row r="3521">
          <cell r="A3521">
            <v>92936</v>
          </cell>
          <cell r="B3521" t="str">
            <v>LUVA DE REDUÇÃO, EM FERRO GALVANIZADO, 3" X 2.1/2", CONEXÃO ROSQUEADA, INSTALADO EM REDE DE ALIMENTAÇÃO PARA HIDRANTE - FORNECIMENTO E INSTALAÇÃO. AF_12/2015</v>
          </cell>
          <cell r="C3521" t="str">
            <v>UN</v>
          </cell>
          <cell r="D3521">
            <v>92.47</v>
          </cell>
        </row>
        <row r="3522">
          <cell r="A3522">
            <v>92937</v>
          </cell>
          <cell r="B3522" t="str">
            <v>LUVA DE REDUÇÃO, EM FERRO GALVANIZADO, 3" X 2", CONEXÃO ROSQUEADA, INSTALADO EM REDE DE ALIMENTAÇÃO PARA HIDRANTE - FORNECIMENTO E INSTALAÇÃO. AF_12/2015</v>
          </cell>
          <cell r="C3522" t="str">
            <v>UN</v>
          </cell>
          <cell r="D3522">
            <v>92.47</v>
          </cell>
        </row>
        <row r="3523">
          <cell r="A3523">
            <v>92938</v>
          </cell>
          <cell r="B3523" t="str">
            <v>LUVA DE REDUÇÃO, EM FERRO GALVANIZADO, 1" X 1/2", CONEXÃO ROSQUEADA, INSTALADO EM REDE DE ALIMENTAÇÃO PARA SPRINKLER - FORNECIMENTO E INSTALAÇÃO. AF_12/2015</v>
          </cell>
          <cell r="C3523" t="str">
            <v>UN</v>
          </cell>
          <cell r="D3523">
            <v>19.86</v>
          </cell>
        </row>
        <row r="3524">
          <cell r="A3524">
            <v>92939</v>
          </cell>
          <cell r="B3524" t="str">
            <v>LUVA DE REDUÇÃO, EM FERRO GALVANIZADO, 1" X 3/4", CONEXÃO ROSQUEADA, INSTALADO EM REDE DE ALIMENTAÇÃO PARA SPRINKLER - FORNECIMENTO E INSTALAÇÃO. AF_12/2015</v>
          </cell>
          <cell r="C3524" t="str">
            <v>UN</v>
          </cell>
          <cell r="D3524">
            <v>19.96</v>
          </cell>
        </row>
        <row r="3525">
          <cell r="A3525">
            <v>92940</v>
          </cell>
          <cell r="B3525" t="str">
            <v>LUVA DE REDUÇÃO, EM FERRO GALVANIZADO, 1.1/4" X 1", CONEXÃO ROSQUEADA, INSTALADO EM REDE DE ALIMENTAÇÃO PARA SPRINKLER - FORNECIMENTO E INSTALAÇÃO. AF_12/2015</v>
          </cell>
          <cell r="C3525" t="str">
            <v>UN</v>
          </cell>
          <cell r="D3525">
            <v>23.58</v>
          </cell>
        </row>
        <row r="3526">
          <cell r="A3526">
            <v>92941</v>
          </cell>
          <cell r="B3526" t="str">
            <v>LUVA DE REDUÇÃO, EM FERRO GALVANIZADO, 1.1/4" X 1/2", CONEXÃO ROSQUEADA, INSTALADO EM REDE DE ALIMENTAÇÃO PARA SPRINKLER - FORNECIMENTO E INSTALAÇÃO. AF_12/2015</v>
          </cell>
          <cell r="C3526" t="str">
            <v>UN</v>
          </cell>
          <cell r="D3526">
            <v>23.4</v>
          </cell>
        </row>
        <row r="3527">
          <cell r="A3527">
            <v>92942</v>
          </cell>
          <cell r="B3527" t="str">
            <v>LUVA DE REDUÇÃO, EM FERRO GALVANIZADO, 1.1/4" X 3/4", CONEXÃO ROSQUEADA, INSTALADO EM REDE DE ALIMENTAÇÃO PARA SPRINKLER - FORNECIMENTO E INSTALAÇÃO. AF_12/2015</v>
          </cell>
          <cell r="C3527" t="str">
            <v>UN</v>
          </cell>
          <cell r="D3527">
            <v>23.4</v>
          </cell>
        </row>
        <row r="3528">
          <cell r="A3528">
            <v>92943</v>
          </cell>
          <cell r="B3528" t="str">
            <v>LUVA DE REDUÇÃO, EM FERRO GALVANIZADO, 1.1/2" X 1.1/4", CONEXÃO ROSQUEADA, INSTALADO EM REDE DE ALIMENTAÇÃO PARA SPRINKLER - FORNECIMENTO E INSTALAÇÃO. AF_12/2015</v>
          </cell>
          <cell r="C3528" t="str">
            <v>UN</v>
          </cell>
          <cell r="D3528">
            <v>27.92</v>
          </cell>
        </row>
        <row r="3529">
          <cell r="A3529">
            <v>92944</v>
          </cell>
          <cell r="B3529" t="str">
            <v>LUVA DE REDUÇÃO, EM FERRO GALVANIZADO, 1.1/2" X 1", CONEXÃO ROSQUEADA, INSTALADO EM REDE DE ALIMENTAÇÃO PARA SPRINKLER - FORNECIMENTO E INSTALAÇÃO. AF_12/2015</v>
          </cell>
          <cell r="C3529" t="str">
            <v>UN</v>
          </cell>
          <cell r="D3529">
            <v>28.11</v>
          </cell>
        </row>
        <row r="3530">
          <cell r="A3530">
            <v>92945</v>
          </cell>
          <cell r="B3530" t="str">
            <v>LUVA DE REDUÇÃO, EM FERRO GALVANIZADO, 1.1/2" X 3/4", CONEXÃO ROSQUEADA, INSTALADO EM REDE DE ALIMENTAÇÃO PARA SPRINKLER - FORNECIMENTO E INSTALAÇÃO. AF_12/2015</v>
          </cell>
          <cell r="C3530" t="str">
            <v>UN</v>
          </cell>
          <cell r="D3530">
            <v>27.69</v>
          </cell>
        </row>
        <row r="3531">
          <cell r="A3531">
            <v>92946</v>
          </cell>
          <cell r="B3531" t="str">
            <v>LUVA DE REDUÇÃO, EM FERRO GALVANIZADO, 2" X 1.1/2", CONEXÃO ROSQUEADA, INSTALADO EM REDE DE ALIMENTAÇÃO PARA SPRINKLER - FORNECIMENTO E INSTALAÇÃO. AF_12/2015</v>
          </cell>
          <cell r="C3531" t="str">
            <v>UN</v>
          </cell>
          <cell r="D3531">
            <v>36.58</v>
          </cell>
        </row>
        <row r="3532">
          <cell r="A3532">
            <v>92947</v>
          </cell>
          <cell r="B3532" t="str">
            <v>LUVA DE REDUÇÃO, EM FERRO GALVANIZADO, 2" X 1.1/4", CONEXÃO ROSQUEADA, INSTALADO EM REDE DE ALIMENTAÇÃO PARA SPRINKLER - FORNECIMENTO E INSTALAÇÃO. AF_12/2015</v>
          </cell>
          <cell r="C3532" t="str">
            <v>UN</v>
          </cell>
          <cell r="D3532">
            <v>36.53</v>
          </cell>
        </row>
        <row r="3533">
          <cell r="A3533">
            <v>92948</v>
          </cell>
          <cell r="B3533" t="str">
            <v>LUVA DE REDUÇÃO, EM FERRO GALVANIZADO, 2" X 1", CONEXÃO ROSQUEADA, INSTALADO EM REDE DE ALIMENTAÇÃO PARA SPRINKLER - FORNECIMENTO E INSTALAÇÃO. AF_12/2015</v>
          </cell>
          <cell r="C3533" t="str">
            <v>UN</v>
          </cell>
          <cell r="D3533">
            <v>36.340000000000003</v>
          </cell>
        </row>
        <row r="3534">
          <cell r="A3534">
            <v>92949</v>
          </cell>
          <cell r="B3534" t="str">
            <v>LUVA DE REDUÇÃO, EM FERRO GALVANIZADO, 2 1/2" X 1.1/2", CONEXÃO ROSQUEADA, INSTALADO EM REDE DE ALIMENTAÇÃO PARA SPRINKLER - FORNECIMENTO E INSTALAÇÃO. AF_12/2015</v>
          </cell>
          <cell r="C3534" t="str">
            <v>UN</v>
          </cell>
          <cell r="D3534">
            <v>56.73</v>
          </cell>
        </row>
        <row r="3535">
          <cell r="A3535">
            <v>92950</v>
          </cell>
          <cell r="B3535" t="str">
            <v>LUVA DE REDUÇÃO, EM FERRO GALVANIZADO, 2 1/2" X 2", CONEXÃO ROSQUEADA, INSTALADO EM REDE DE ALIMENTAÇÃO PARA SPRINKLER - FORNECIMENTO E INSTALAÇÃO. AF_12/2015</v>
          </cell>
          <cell r="C3535" t="str">
            <v>UN</v>
          </cell>
          <cell r="D3535">
            <v>56.73</v>
          </cell>
        </row>
        <row r="3536">
          <cell r="A3536">
            <v>92951</v>
          </cell>
          <cell r="B3536" t="str">
            <v>LUVA DE REDUÇÃO, EM FERRO GALVANIZADO, 3" X 2.1/2", CONEXÃO ROSQUEADA, INSTALADO EM REDE DE ALIMENTAÇÃO PARA SPRINKLER - FORNECIMENTO E INSTALAÇÃO. AF_12/2015</v>
          </cell>
          <cell r="C3536" t="str">
            <v>UN</v>
          </cell>
          <cell r="D3536">
            <v>76.67</v>
          </cell>
        </row>
        <row r="3537">
          <cell r="A3537">
            <v>92952</v>
          </cell>
          <cell r="B3537" t="str">
            <v>LUVA DE REDUÇÃO, EM FERRO GALVANIZADO, 3" X 2", CONEXÃO ROSQUEADA, INSTALADO EM REDE DE ALIMENTAÇÃO PARA SPRINKLER - FORNECIMENTO E INSTALAÇÃO. AF_12/2015</v>
          </cell>
          <cell r="C3537" t="str">
            <v>UN</v>
          </cell>
          <cell r="D3537">
            <v>76.67</v>
          </cell>
        </row>
        <row r="3538">
          <cell r="A3538">
            <v>92953</v>
          </cell>
          <cell r="B3538" t="str">
            <v>LUVA DE REDUÇÃO, EM FERRO GALVANIZADO, 3/4" X 1/2", CONEXÃO ROSQUEADA, INSTALADO EM RAMAIS E SUB-RAMAIS DE GÁS - FORNECIMENTO E INSTALAÇÃO. AF_12/2015</v>
          </cell>
          <cell r="C3538" t="str">
            <v>UN</v>
          </cell>
          <cell r="D3538">
            <v>17.23</v>
          </cell>
        </row>
        <row r="3539">
          <cell r="A3539">
            <v>93050</v>
          </cell>
          <cell r="B3539" t="str">
            <v>LUVA PASSANTE EM COBRE, SEM ANEL DE SOLDA, DN 22 MM, INSTALADO EM PRUMADA   FORNECIMENTO E INSTALAÇÃO. AF_01/2016_P</v>
          </cell>
          <cell r="C3539" t="str">
            <v>UN</v>
          </cell>
          <cell r="D3539">
            <v>6.25</v>
          </cell>
        </row>
        <row r="3540">
          <cell r="A3540">
            <v>93051</v>
          </cell>
          <cell r="B3540" t="str">
            <v>BUCHA DE REDUÇÃO EM COBRE, SEM ANEL DE SOLDA, PONTA X BOLSA, 22 X 15 MM, INSTALADO EM PRUMADA   FORNECIMENTO E INSTALAÇÃO. AF_01/2016_P</v>
          </cell>
          <cell r="C3540" t="str">
            <v>UN</v>
          </cell>
          <cell r="D3540">
            <v>5.86</v>
          </cell>
        </row>
        <row r="3541">
          <cell r="A3541">
            <v>93052</v>
          </cell>
          <cell r="B3541" t="str">
            <v>JUNTA DE EXPANSÃO EM COBRE, PONTA X PONTA, DN 22 MM, INSTALADO EM PRUMADA   FORNECIMENTO E INSTALAÇÃO. AF_01/2016_P</v>
          </cell>
          <cell r="C3541" t="str">
            <v>UN</v>
          </cell>
          <cell r="D3541">
            <v>227.05</v>
          </cell>
        </row>
        <row r="3542">
          <cell r="A3542">
            <v>93054</v>
          </cell>
          <cell r="B3542" t="str">
            <v>CONECTOR EM BRONZE/LATÃO, SEM ANEL DE SOLDA, BOLSA X ROSCA F, 22 MM X 3/4, INSTALADO EM PRUMADA   FORNECIMENTO E INSTALAÇÃO. AF_01/2016_P</v>
          </cell>
          <cell r="C3542" t="str">
            <v>UN</v>
          </cell>
          <cell r="D3542">
            <v>10.85</v>
          </cell>
        </row>
        <row r="3543">
          <cell r="A3543">
            <v>93055</v>
          </cell>
          <cell r="B3543" t="str">
            <v>CURVA DE TRANSPOSIÇÃO EM BRONZE/LATÃO, SEM ANEL DE SOLDA, BOLSA X BOLSA, DN 22 MM, INSTALADO EM PRUMADA   FORNECIMENTO E INSTALAÇÃO. AF_01/2016_P</v>
          </cell>
          <cell r="C3543" t="str">
            <v>UN</v>
          </cell>
          <cell r="D3543">
            <v>20.87</v>
          </cell>
        </row>
        <row r="3544">
          <cell r="A3544">
            <v>93056</v>
          </cell>
          <cell r="B3544" t="str">
            <v>LUVA PASSANTE EM COBRE, SEM ANEL DE SOLDA, DN 28 MM, INSTALADO EM PRUMADA   FORNECIMENTO E INSTALAÇÃO. AF_01/2016_P</v>
          </cell>
          <cell r="C3544" t="str">
            <v>UN</v>
          </cell>
          <cell r="D3544">
            <v>8.74</v>
          </cell>
        </row>
        <row r="3545">
          <cell r="A3545">
            <v>93057</v>
          </cell>
          <cell r="B3545" t="str">
            <v>BUCHA DE REDUÇÃO EM COBRE, SEM ANEL DE SOLDA, PONTA X BOLSA, 28 X 22 MM, INSTALADO EM PRUMADA   FORNECIMENTO E INSTALAÇÃO. AF_01/2016_P</v>
          </cell>
          <cell r="C3545" t="str">
            <v>UN</v>
          </cell>
          <cell r="D3545">
            <v>7.81</v>
          </cell>
        </row>
        <row r="3546">
          <cell r="A3546">
            <v>93058</v>
          </cell>
          <cell r="B3546" t="str">
            <v>JUNTA DE EXPANSÃO EM COBRE, PONTA X PONTA, DN 28 MM, INSTALADO EM PRUMADA   FORNECIMENTO E INSTALAÇÃO. AF_01/2016_P</v>
          </cell>
          <cell r="C3546" t="str">
            <v>UN</v>
          </cell>
          <cell r="D3546">
            <v>249.73</v>
          </cell>
        </row>
        <row r="3547">
          <cell r="A3547">
            <v>93059</v>
          </cell>
          <cell r="B3547" t="str">
            <v>CONECTOR EM BRONZE/LATÃO, SEM ANEL DE SOLDA, BOLSA X ROSCA F, 28 MM X 1/2, INSTALADO EM PRUMADA   FORNECIMENTO E INSTALAÇÃO. AF_01/2016_P</v>
          </cell>
          <cell r="C3547" t="str">
            <v>UN</v>
          </cell>
          <cell r="D3547">
            <v>14.61</v>
          </cell>
        </row>
        <row r="3548">
          <cell r="A3548">
            <v>93060</v>
          </cell>
          <cell r="B3548" t="str">
            <v>CURVA DE TRANSPOSIÇÃO EM BRONZE/LATÃO, SEM ANEL DE SOLDA, BOLSA X BOLSA, 28 MM, INSTALADO EM PRUMADA   FORNECIMENTO E INSTALAÇÃO. AF_01/2016_P</v>
          </cell>
          <cell r="C3548" t="str">
            <v>UN</v>
          </cell>
          <cell r="D3548">
            <v>35.630000000000003</v>
          </cell>
        </row>
        <row r="3549">
          <cell r="A3549">
            <v>93061</v>
          </cell>
          <cell r="B3549" t="str">
            <v>LUVA PASSANTE EM COBRE, SEM ANEL DE SOLDA, DN 35 MM, INSTALADO EM PRUMADA   FORNECIMENTO E INSTALAÇÃO. AF_01/2016_P</v>
          </cell>
          <cell r="C3549" t="str">
            <v>UN</v>
          </cell>
          <cell r="D3549">
            <v>15.34</v>
          </cell>
        </row>
        <row r="3550">
          <cell r="A3550">
            <v>93062</v>
          </cell>
          <cell r="B3550" t="str">
            <v>BUCHA DE REDUÇÃO EM COBRE, SEM ANEL DE SOLDA, PONTA X BOLSA, 35 X 28 MM, INSTALADO EM PRUMADA   FORNECIMENTO E INSTALAÇÃO. AF_01/2016_P</v>
          </cell>
          <cell r="C3550" t="str">
            <v>UN</v>
          </cell>
          <cell r="D3550">
            <v>13.52</v>
          </cell>
        </row>
        <row r="3551">
          <cell r="A3551">
            <v>93063</v>
          </cell>
          <cell r="B3551" t="str">
            <v>JUNTA DE EXPANSÃO EM BRONZE/LATÃO, PONTA X PONTA, DN 35 MM, INSTALADO EM PRUMADA   FORNECIMENTO E INSTALAÇÃO. AF_01/2016_P</v>
          </cell>
          <cell r="C3551" t="str">
            <v>UN</v>
          </cell>
          <cell r="D3551">
            <v>286</v>
          </cell>
        </row>
        <row r="3552">
          <cell r="A3552">
            <v>93064</v>
          </cell>
          <cell r="B3552" t="str">
            <v>LUVA PASSANTE EM COBRE, SEM ANEL DE SOLDA, DN 42 MM, INSTALADO EM PRUMADA   FORNECIMENTO E INSTALAÇÃO. AF_01/2016_P</v>
          </cell>
          <cell r="C3552" t="str">
            <v>UN</v>
          </cell>
          <cell r="D3552">
            <v>22.41</v>
          </cell>
        </row>
        <row r="3553">
          <cell r="A3553">
            <v>93065</v>
          </cell>
          <cell r="B3553" t="str">
            <v>BUCHA DE REDUÇÃO EM COBRE, SEM ANEL DE SOLDA, PONTA X BOLSA, 42 X 35 MM, INSTALADO EM PRUMADA   FORNECIMENTO E INSTALAÇÃO. AF_01/2016_P</v>
          </cell>
          <cell r="C3553" t="str">
            <v>UN</v>
          </cell>
          <cell r="D3553">
            <v>21.07</v>
          </cell>
        </row>
        <row r="3554">
          <cell r="A3554">
            <v>93066</v>
          </cell>
          <cell r="B3554" t="str">
            <v>JUNTA DE EXPANSÃO EM BRONZE/LATÃO, PONTA X PONTA, DN 42 MM, INSTALADO EM PRUMADA   FORNECIMENTO E INSTALAÇÃO. AF_01/2016_P</v>
          </cell>
          <cell r="C3554" t="str">
            <v>UN</v>
          </cell>
          <cell r="D3554">
            <v>358.2</v>
          </cell>
        </row>
        <row r="3555">
          <cell r="A3555">
            <v>93067</v>
          </cell>
          <cell r="B3555" t="str">
            <v>LUVA PASSANTE EM COBRE, SEM ANEL DE SOLDA, DN 54 MM, INSTALADO EM PRUMADA   FORNECIMENTO E INSTALAÇÃO. AF_01/2016_P</v>
          </cell>
          <cell r="C3555" t="str">
            <v>UN</v>
          </cell>
          <cell r="D3555">
            <v>32.75</v>
          </cell>
        </row>
        <row r="3556">
          <cell r="A3556">
            <v>93068</v>
          </cell>
          <cell r="B3556" t="str">
            <v>BUCHA DE REDUÇÃO EM COBRE, SEM ANEL DE SOLDA, PONTA X BOLSA, 54 X 42 MM, INSTALADO EM PRUMADA   FORNECIMENTO E INSTALAÇÃO. AF_01/2016_P</v>
          </cell>
          <cell r="C3556" t="str">
            <v>UN</v>
          </cell>
          <cell r="D3556">
            <v>28.81</v>
          </cell>
        </row>
        <row r="3557">
          <cell r="A3557">
            <v>93069</v>
          </cell>
          <cell r="B3557" t="str">
            <v>JUNTA DE EXPANSÃO EM BRONZE/LATÃO, PONTA X PONTA, DN 54 MM, INSTALADO EM PRUMADA   FORNECIMENTO E INSTALAÇÃO. AF_01/2016_P</v>
          </cell>
          <cell r="C3557" t="str">
            <v>UN</v>
          </cell>
          <cell r="D3557">
            <v>496.04</v>
          </cell>
        </row>
        <row r="3558">
          <cell r="A3558">
            <v>93070</v>
          </cell>
          <cell r="B3558" t="str">
            <v>LUVA PASSANTE EM COBRE, SEM ANEL DE SOLDA, DN 66 MM, INSTALADO EM PRUMADA   FORNECIMENTO E INSTALAÇÃO. AF_01/2016_P</v>
          </cell>
          <cell r="C3558" t="str">
            <v>UN</v>
          </cell>
          <cell r="D3558">
            <v>80.900000000000006</v>
          </cell>
        </row>
        <row r="3559">
          <cell r="A3559">
            <v>93071</v>
          </cell>
          <cell r="B3559" t="str">
            <v>BUCHA DE REDUÇÃO EM COBRE, SEM ANEL DE SOLDA, PONTA X BOLSA, 66 X 54 MM, INSTALADO EM PRUMADA   FORNECIMENTO E INSTALAÇÃO. AF_01/2016_P</v>
          </cell>
          <cell r="C3559" t="str">
            <v>UN</v>
          </cell>
          <cell r="D3559">
            <v>75.209999999999994</v>
          </cell>
        </row>
        <row r="3560">
          <cell r="A3560">
            <v>93072</v>
          </cell>
          <cell r="B3560" t="str">
            <v>JUNTA DE EXPANSÃO EM BRONZE/LATÃO, PONTA X PONTA, DN 66 MM, INSTALADO EM PRUMADA   FORNECIMENTO E INSTALAÇÃO. AF_01/2016_P</v>
          </cell>
          <cell r="C3560" t="str">
            <v>UN</v>
          </cell>
          <cell r="D3560">
            <v>654.19000000000005</v>
          </cell>
        </row>
        <row r="3561">
          <cell r="A3561">
            <v>93073</v>
          </cell>
          <cell r="B3561" t="str">
            <v>TE DUPLA CURVA EM BRONZE/LATÃO, SEM ANEL DE SOLDA, ROSCA F X BOLSA X ROSCA F, 3/4 X 22 X 3/4, INSTALADO EM PRUMADA   FORNECIMENTO E INSTALAÇÃO. AF_01/2016_P</v>
          </cell>
          <cell r="C3561" t="str">
            <v>UN</v>
          </cell>
          <cell r="D3561">
            <v>38.6</v>
          </cell>
        </row>
        <row r="3562">
          <cell r="A3562">
            <v>93074</v>
          </cell>
          <cell r="B3562" t="str">
            <v>CURVA EM COBRE, 45 GRAUS, SEM ANEL DE SOLDA, BOLSA X BOLSA, DN 15 MM, INSTALADO EM RAMAL DE DISTRIBUIÇÃO   FORNECIMENTO E INSTALAÇÃO. AF_01/2016_P</v>
          </cell>
          <cell r="C3562" t="str">
            <v>UN</v>
          </cell>
          <cell r="D3562">
            <v>8.7100000000000009</v>
          </cell>
        </row>
        <row r="3563">
          <cell r="A3563">
            <v>93075</v>
          </cell>
          <cell r="B3563" t="str">
            <v>COTOVELO EM BRONZE/LATÃO, 90 GRAUS, SEM ANEL DE SOLDA, BOLSA X ROSCA F, DN 15 MM X 1/2, INSTALADO EM RAMAL DE DISTRIBUIÇÃO   FORNECIMENTO E INSTALAÇÃO. AF_01/2016_P</v>
          </cell>
          <cell r="C3563" t="str">
            <v>UN</v>
          </cell>
          <cell r="D3563">
            <v>12.46</v>
          </cell>
        </row>
        <row r="3564">
          <cell r="A3564">
            <v>93076</v>
          </cell>
          <cell r="B3564" t="str">
            <v>CURVA EM COBRE, 45 GRAUS, SEM ANEL DE SOLDA, BOLSA X BOLSA, DN 22 MM, INSTALADO EM RAMAL DE DISTRIBUIÇÃO   FORNECIMENTO E INSTALAÇÃO. AF_01/2016_P</v>
          </cell>
          <cell r="C3564" t="str">
            <v>UN</v>
          </cell>
          <cell r="D3564">
            <v>12.51</v>
          </cell>
        </row>
        <row r="3565">
          <cell r="A3565">
            <v>93077</v>
          </cell>
          <cell r="B3565" t="str">
            <v>COTOVELO EM BRONZE/LATÃO, 90 GRAUS, SEM ANEL DE SOLDA, BOLSA X ROSCA F, DN 22 MM X 1/2, INSTALADO EM RAMAL DE DISTRIBUIÇÃO   FORNECIMENTO E INSTALAÇÃO. AF_01/2016_P</v>
          </cell>
          <cell r="C3565" t="str">
            <v>UN</v>
          </cell>
          <cell r="D3565">
            <v>16.72</v>
          </cell>
        </row>
        <row r="3566">
          <cell r="A3566">
            <v>93078</v>
          </cell>
          <cell r="B3566" t="str">
            <v>COTOVELO EM BRONZE/LATÃO, 90 GRAUS, SEM ANEL DE SOLDA, BOLSA X ROSCA F, DN 22 MM X 3/4, INSTALADO EM RAMAL DE DISTRIBUIÇÃO   FORNECIMENTO E INSTALAÇÃO. AF_01/2016_P</v>
          </cell>
          <cell r="C3566" t="str">
            <v>UN</v>
          </cell>
          <cell r="D3566">
            <v>17.82</v>
          </cell>
        </row>
        <row r="3567">
          <cell r="A3567">
            <v>93079</v>
          </cell>
          <cell r="B3567" t="str">
            <v>CURVA EM COBRE, 45 GRAUS, SEM ANEL DE SOLDA, BOLSA X BOLSA, DN 28 MM, INSTALADO EM RAMAL DE DISTRIBUIÇÃO   FORNECIMENTO E INSTALAÇÃO. AF_01/2016_P</v>
          </cell>
          <cell r="C3567" t="str">
            <v>UN</v>
          </cell>
          <cell r="D3567">
            <v>16.420000000000002</v>
          </cell>
        </row>
        <row r="3568">
          <cell r="A3568">
            <v>93080</v>
          </cell>
          <cell r="B3568" t="str">
            <v>LUVA PASSANTE EM COBRE, SEM ANEL DE SOLDA, DN 15 MM, INSTALADO EM RAMAL DE DISTRIBUIÇÃO   FORNECIMENTO E INSTALAÇÃO. AF_01/2016_P</v>
          </cell>
          <cell r="C3568" t="str">
            <v>UN</v>
          </cell>
          <cell r="D3568">
            <v>5.64</v>
          </cell>
        </row>
        <row r="3569">
          <cell r="A3569">
            <v>93081</v>
          </cell>
          <cell r="B3569" t="str">
            <v>CONECTOR EM BRONZE/LATÃO, SEM ANEL DE SOLDA, BOLSA X ROSCA F, DN 15 MM X 1/2, INSTALADO EM RAMAL DE DISTRIBUIÇÃO   FORNECIMENTO E INSTALAÇÃO. AF_01/2016_P</v>
          </cell>
          <cell r="C3569" t="str">
            <v>UN</v>
          </cell>
          <cell r="D3569">
            <v>10.4</v>
          </cell>
        </row>
        <row r="3570">
          <cell r="A3570">
            <v>93082</v>
          </cell>
          <cell r="B3570" t="str">
            <v>CURVA DE TRANSPOSIÇÃO EM BRONZE/LATÃO, SEM ANEL DE SOLDA, DN 15 MM, INSTALADO EM RAMAL DE DISTRIBUIÇÃO   FORNECIMENTO E INSTALAÇÃO. AF_01/2016_P</v>
          </cell>
          <cell r="C3570" t="str">
            <v>UN</v>
          </cell>
          <cell r="D3570">
            <v>12.3</v>
          </cell>
        </row>
        <row r="3571">
          <cell r="A3571">
            <v>93083</v>
          </cell>
          <cell r="B3571" t="str">
            <v>JUNTA DE EXPANSÃO EM COBRE, PONTA X PONTA, DN 15 MM, INSTALADO EM RAMAL DE DISTRIBUIÇÃO   FORNECIMENTO E INSTALAÇÃO. AF_01/2016_P</v>
          </cell>
          <cell r="C3571" t="str">
            <v>UN</v>
          </cell>
          <cell r="D3571">
            <v>197.3</v>
          </cell>
        </row>
        <row r="3572">
          <cell r="A3572">
            <v>93084</v>
          </cell>
          <cell r="B3572" t="str">
            <v>LUVA PASSANTE EM COBRE, SEM ANEL DE SOLDA, DN 22 MM, INSTALADO EM RAMAL DE DISTRIBUIÇÃO   FORNECIMENTO E INSTALAÇÃO. AF_01/2016_P</v>
          </cell>
          <cell r="C3572" t="str">
            <v>UN</v>
          </cell>
          <cell r="D3572">
            <v>8.18</v>
          </cell>
        </row>
        <row r="3573">
          <cell r="A3573">
            <v>93085</v>
          </cell>
          <cell r="B3573" t="str">
            <v>BUCHA DE REDUÇÃO EM COBRE, SEM ANEL DE SOLDA, PONTA X BOLSA, 22 X 15 MM, INSTALADO EM RAMAL DE DISTRIBUIÇÃO   FORNECIMENTO E INSTALAÇÃO. AF_01/2016_P</v>
          </cell>
          <cell r="C3573" t="str">
            <v>UN</v>
          </cell>
          <cell r="D3573">
            <v>7.78</v>
          </cell>
        </row>
        <row r="3574">
          <cell r="A3574">
            <v>93086</v>
          </cell>
          <cell r="B3574" t="str">
            <v>JUNTA DE EXPANSÃO EM COBRE, PONTA X PONTA, DN 22 MM, INSTALADO EM RAMAL DE DISTRIBUIÇÃO   FORNECIMENTO E INSTALAÇÃO. AF_01/2016_P</v>
          </cell>
          <cell r="C3574" t="str">
            <v>UN</v>
          </cell>
          <cell r="D3574">
            <v>228.98</v>
          </cell>
        </row>
        <row r="3575">
          <cell r="A3575">
            <v>93087</v>
          </cell>
          <cell r="B3575" t="str">
            <v>CONECTOR EM BRONZE/LATÃO, SEM ANEL DE SOLDA, BOLSA X ROSCA F, DN 22 MM X 1/2, INSTALADO EM RAMAL DE DISTRIBUIÇÃO   FORNECIMENTO E INSTALAÇÃO. AF_01/2016_P</v>
          </cell>
          <cell r="C3575" t="str">
            <v>UN</v>
          </cell>
          <cell r="D3575">
            <v>11.31</v>
          </cell>
        </row>
        <row r="3576">
          <cell r="A3576">
            <v>93088</v>
          </cell>
          <cell r="B3576" t="str">
            <v>CONECTOR EM BRONZE/LATÃO, SEM ANEL DE SOLDA, BOLSA X ROSCA F, DN 22 MM X 3/4, INSTALADO EM RAMAL DE DISTRIBUIÇÃO   FORNECIMENTO E INSTALAÇÃO. AF_01/2016_P</v>
          </cell>
          <cell r="C3576" t="str">
            <v>UN</v>
          </cell>
          <cell r="D3576">
            <v>12.78</v>
          </cell>
        </row>
        <row r="3577">
          <cell r="A3577">
            <v>93089</v>
          </cell>
          <cell r="B3577" t="str">
            <v>CURVA DE TRANSPOSIÇÃO EM BRONZE/LATÃO, SEM ANEL DE SOLDA, BOLSA X BOLSA, DN 22 MM, INSTALADO EM RAMAL DE DISTRIBUIÇÃO   FORNECIMENTO E INSTALAÇÃO. AF_01/2016_P</v>
          </cell>
          <cell r="C3577" t="str">
            <v>UN</v>
          </cell>
          <cell r="D3577">
            <v>22.8</v>
          </cell>
        </row>
        <row r="3578">
          <cell r="A3578">
            <v>93090</v>
          </cell>
          <cell r="B3578" t="str">
            <v>LUVA PASSANTE EM COBRE, SEM ANEL DE SOLDA, DN 28 MM, INSTALADO EM RAMAL DE DISTRIBUIÇÃO   FORNECIMENTO E INSTALAÇÃO. AF_01/2016_P</v>
          </cell>
          <cell r="C3578" t="str">
            <v>UN</v>
          </cell>
          <cell r="D3578">
            <v>10.67</v>
          </cell>
        </row>
        <row r="3579">
          <cell r="A3579">
            <v>93091</v>
          </cell>
          <cell r="B3579" t="str">
            <v>BUCHA DE REDUÇÃO EM COBRE, SEM ANEL DE SOLDA, PONTA X BOLSA, 28 X 22 MM, INSTALADO EM RAMAL DE DISTRIBUIÇÃO   FORNECIMENTO E INSTALAÇÃO. AF_01/2016_P</v>
          </cell>
          <cell r="C3579" t="str">
            <v>UN</v>
          </cell>
          <cell r="D3579">
            <v>9.73</v>
          </cell>
        </row>
        <row r="3580">
          <cell r="A3580">
            <v>93092</v>
          </cell>
          <cell r="B3580" t="str">
            <v>JUNTA DE EXPANSÃO EM COBRE, PONTA X PONTA, DN 28 MM, INSTALADO EM RAMAL DE DISTRIBUIÇÃO   FORNECIMENTO E INSTALAÇÃO. AF_01/2016_P</v>
          </cell>
          <cell r="C3580" t="str">
            <v>UN</v>
          </cell>
          <cell r="D3580">
            <v>251.65</v>
          </cell>
        </row>
        <row r="3581">
          <cell r="A3581">
            <v>93093</v>
          </cell>
          <cell r="B3581" t="str">
            <v>CONECTOR EM BRONZE/LATÃO, SEM ANEL DE SOLDA, BOLSA X ROSCA F, DN 28 MM X 1/2, INSTALADO EM RAMAL DE DISTRIBUIÇÃO   FORNECIMENTO E INSTALAÇÃO. AF_01/2016_P</v>
          </cell>
          <cell r="C3581" t="str">
            <v>UN</v>
          </cell>
          <cell r="D3581">
            <v>16.54</v>
          </cell>
        </row>
        <row r="3582">
          <cell r="A3582">
            <v>93094</v>
          </cell>
          <cell r="B3582" t="str">
            <v>CURVA DE TRANSPOSIÇÃO EM BRONZE/LATÃO, SEM ANEL DE SOLDA, BOLSA X BOLSA, DN 28 MM, INSTALADO EM RAMAL DE DISTRIBUIÇÃO   FORNECIMENTO E INSTALAÇÃO. AF_01/2016_P</v>
          </cell>
          <cell r="C3582" t="str">
            <v>UN</v>
          </cell>
          <cell r="D3582">
            <v>37.56</v>
          </cell>
        </row>
        <row r="3583">
          <cell r="A3583">
            <v>93095</v>
          </cell>
          <cell r="B3583" t="str">
            <v>TE DUPLA CURVA EM BRONZE/LATÃO, SEM ANEL DE SOLDA, ROSCA F X BOLSA X ROSCA F, 1/2 X 15 X 1/2, INSTALADO EM RAMAL DE DISTRIBUIÇÃO   FORNECIMENTO E INSTALAÇÃO. AF_01/2016_P</v>
          </cell>
          <cell r="C3583" t="str">
            <v>UN</v>
          </cell>
          <cell r="D3583">
            <v>30.66</v>
          </cell>
        </row>
        <row r="3584">
          <cell r="A3584">
            <v>93096</v>
          </cell>
          <cell r="B3584" t="str">
            <v>TE DUPLA CURVA EM BRONZE/LATÃO, SEM ANEL DE SOLDA, ROSCA F  X BOLSA X ROSCA F, 3/4 X 22 X 3/4, INSTALADO EM RAMAL DE DISTRIBUIÇÃO   FORNECIMENTO E INSTALAÇÃO. AF_01/2016_P</v>
          </cell>
          <cell r="C3584" t="str">
            <v>UN</v>
          </cell>
          <cell r="D3584">
            <v>42.38</v>
          </cell>
        </row>
        <row r="3585">
          <cell r="A3585">
            <v>93097</v>
          </cell>
          <cell r="B3585" t="str">
            <v>CURVA EM COBRE, 45 GRAUS, SEM ANEL DE SOLDA, BOLSA X BOLSA, DN 15 MM, INSTALADO EM RAMAL E SUB-RAMAL   FORNECIMENTO E INSTALAÇÃO. AF_01/2016_P</v>
          </cell>
          <cell r="C3585" t="str">
            <v>UN</v>
          </cell>
          <cell r="D3585">
            <v>8.92</v>
          </cell>
        </row>
        <row r="3586">
          <cell r="A3586">
            <v>93098</v>
          </cell>
          <cell r="B3586" t="str">
            <v>COTOVELO EM BRONZE/LATÃO, 90 GRAUS, SEM ANEL DE SOLDA, BOLSA X ROSCA F, DN 15 MM X 1/2, INSTALADO EM RAMAL E SUB-RAMAL   FORNECIMENTO E INSTALAÇÃO. AF_01/2016_P</v>
          </cell>
          <cell r="C3586" t="str">
            <v>UN</v>
          </cell>
          <cell r="D3586">
            <v>12.67</v>
          </cell>
        </row>
        <row r="3587">
          <cell r="A3587">
            <v>93099</v>
          </cell>
          <cell r="B3587" t="str">
            <v>CURVA EM COBRE, 45 GRAUS, SEM ANEL DE SOLDA, BOLSA X BOLSA, DN 22 MM, INSTALADO EM RAMAL E SUB-RAMAL   FORNECIMENTO E INSTALAÇÃO. AF_01/2016_P</v>
          </cell>
          <cell r="C3587" t="str">
            <v>UN</v>
          </cell>
          <cell r="D3587">
            <v>15.12</v>
          </cell>
        </row>
        <row r="3588">
          <cell r="A3588">
            <v>93100</v>
          </cell>
          <cell r="B3588" t="str">
            <v>COTOVELO EM BRONZE/LATÃO, 90 GRAUS, SEM ANEL DE SOLDA, BOLSA X ROSCA F, DN 22 MM X 1/2, INSTALADO EM RAMAL E SUB-RAMAL   FORNECIMENTO E INSTALAÇÃO. AF_01/2016_P</v>
          </cell>
          <cell r="C3588" t="str">
            <v>UN</v>
          </cell>
          <cell r="D3588">
            <v>19.329999999999998</v>
          </cell>
        </row>
        <row r="3589">
          <cell r="A3589">
            <v>93101</v>
          </cell>
          <cell r="B3589" t="str">
            <v>COTOVELO EM BRONZE/LATÃO, 90 GRAUS, SEM ANEL DE SOLDA, BOLSA X ROSCA F, DN 22 MM X 3/4, INSTALADO EM RAMAL E SUB-RAMAL   FORNECIMENTO E INSTALAÇÃO. AF_01/2016_P</v>
          </cell>
          <cell r="C3589" t="str">
            <v>UN</v>
          </cell>
          <cell r="D3589">
            <v>20.440000000000001</v>
          </cell>
        </row>
        <row r="3590">
          <cell r="A3590">
            <v>93102</v>
          </cell>
          <cell r="B3590" t="str">
            <v>CURVA EM COBRE, 45 GRAUS, SEM ANEL DE SOLDA, BOLSA X BOLSA, DN 28 MM, INSTALADO EM RAMAL E SUB-RAMAL   FORNECIMENTO E INSTALAÇÃO. AF_01/2016_P</v>
          </cell>
          <cell r="C3590" t="str">
            <v>UN</v>
          </cell>
          <cell r="D3590">
            <v>19.04</v>
          </cell>
        </row>
        <row r="3591">
          <cell r="A3591">
            <v>93103</v>
          </cell>
          <cell r="B3591" t="str">
            <v>LUVA PASSANTE EM COBRE, SEM ANEL DE SOLDA, DN 15 MM, INSTALADO EM RAMAL E SUB-RAMAL   FORNECIMENTO E INSTALAÇÃO. AF_01/2016_P</v>
          </cell>
          <cell r="C3591" t="str">
            <v>UN</v>
          </cell>
          <cell r="D3591">
            <v>5.82</v>
          </cell>
        </row>
        <row r="3592">
          <cell r="A3592">
            <v>93104</v>
          </cell>
          <cell r="B3592" t="str">
            <v>CONECTOR EM BRONZE/LATÃO, SEM ANEL DE SOLDA, BOLSA X ROSCA F, 15 MM X 1/2,  INSTALADO EM RAMAL E SUB-RAMAL   FORNECIMENTO E INSTALAÇÃO. AF_01/2016_P</v>
          </cell>
          <cell r="C3592" t="str">
            <v>UN</v>
          </cell>
          <cell r="D3592">
            <v>10.58</v>
          </cell>
        </row>
        <row r="3593">
          <cell r="A3593">
            <v>93105</v>
          </cell>
          <cell r="B3593" t="str">
            <v>CURVA DE TRANSPOSIÇÃO EM BRONZE/LATÃO, SEM ANEL DE SOLDA, BOLSA X BOLSA, DN 15 MM, INSTALADO EM RAMAL E SUB-RAMAL   FORNECIMENTO E INSTALAÇÃO. AF_01/2016_P</v>
          </cell>
          <cell r="C3593" t="str">
            <v>UN</v>
          </cell>
          <cell r="D3593">
            <v>12.47</v>
          </cell>
        </row>
        <row r="3594">
          <cell r="A3594">
            <v>93106</v>
          </cell>
          <cell r="B3594" t="str">
            <v>JUNTA DE EXPANSÃO EM COBRE, PONTA X PONTA, DN 15 MM, INSTALADO EM RAMAL E SUB-RAMAL   FORNECIMENTO E INSTALAÇÃO. AF_01/2016_P</v>
          </cell>
          <cell r="C3594" t="str">
            <v>UN</v>
          </cell>
          <cell r="D3594">
            <v>197.48</v>
          </cell>
        </row>
        <row r="3595">
          <cell r="A3595">
            <v>93107</v>
          </cell>
          <cell r="B3595" t="str">
            <v>LUVA PASSANTE EM COBRE, SEM ANEL DE SOLDA, DN 22 MM, INSTALADO EM RAMAL E SUB-RAMAL   FORNECIMENTO E INSTALAÇÃO. AF_01/2016_P</v>
          </cell>
          <cell r="C3595" t="str">
            <v>UN</v>
          </cell>
          <cell r="D3595">
            <v>9.8800000000000008</v>
          </cell>
        </row>
        <row r="3596">
          <cell r="A3596">
            <v>93108</v>
          </cell>
          <cell r="B3596" t="str">
            <v>BUCHA DE REDUÇÃO EM COBRE, SEM ANEL DE SOLDA, PONTA X BOLSA, 22 X 15 MM, INSTALADO EM RAMAL E SUB-RAMAL   FORNECIMENTO E INSTALAÇÃO. AF_01/2016_P</v>
          </cell>
          <cell r="C3596" t="str">
            <v>UN</v>
          </cell>
          <cell r="D3596">
            <v>9.49</v>
          </cell>
        </row>
        <row r="3597">
          <cell r="A3597">
            <v>93109</v>
          </cell>
          <cell r="B3597" t="str">
            <v>JUNTA DE EXPANSÃO EM COBRE, PONTA X PONTA, 22 MM, INSTALADO EM RAMAL E SUB-RAMAL   FORNECIMENTO E INSTALAÇÃO. AF_01/2016_P</v>
          </cell>
          <cell r="C3597" t="str">
            <v>UN</v>
          </cell>
          <cell r="D3597">
            <v>230.68</v>
          </cell>
        </row>
        <row r="3598">
          <cell r="A3598">
            <v>93110</v>
          </cell>
          <cell r="B3598" t="str">
            <v>CONECTOR EM BRONZE/LATÃO, SEM ANEL DE SOLDA, BOLSA X ROSCA F, 22 MM X 1/2, INSTALADO EM RAMAL E SUB-RAMAL   FORNECIMENTO E INSTALAÇÃO. AF_01/2016_P</v>
          </cell>
          <cell r="C3598" t="str">
            <v>UN</v>
          </cell>
          <cell r="D3598">
            <v>13.01</v>
          </cell>
        </row>
        <row r="3599">
          <cell r="A3599">
            <v>93111</v>
          </cell>
          <cell r="B3599" t="str">
            <v>CONECTOR EM BRONZE/LATÃO, SEM ANEL DE SOLDA, BOLSA X ROSCA F, 22 MM X 3/4, INSTALADO EM RAMAL E SUB-RAMAL   FORNECIMENTO E INSTALAÇÃO. AF_01/2016_P</v>
          </cell>
          <cell r="C3599" t="str">
            <v>UN</v>
          </cell>
          <cell r="D3599">
            <v>14.48</v>
          </cell>
        </row>
        <row r="3600">
          <cell r="A3600">
            <v>93112</v>
          </cell>
          <cell r="B3600" t="str">
            <v>CURVA DE TRANSPOSIÇÃO EM BRONZE/LATÃO, SEM ANEL DE SOLDA, BOLSA X BOLSA, 22 MM, INSTALADO EM RAMAL E SUB-RAMAL   FORNECIMENTO E INSTALAÇÃO. AF_01/2016_P</v>
          </cell>
          <cell r="C3600" t="str">
            <v>UN</v>
          </cell>
          <cell r="D3600">
            <v>24.5</v>
          </cell>
        </row>
        <row r="3601">
          <cell r="A3601">
            <v>93113</v>
          </cell>
          <cell r="B3601" t="str">
            <v>LUVA PASSANTE EM COBRE, SEM ANEL DE SOLDA, DN 28 MM, INSTALADO EM RAMAL E SUB-RAMAL   FORNECIMENTO E INSTALAÇÃO. AF_01/2016_P</v>
          </cell>
          <cell r="C3601" t="str">
            <v>UN</v>
          </cell>
          <cell r="D3601">
            <v>13.74</v>
          </cell>
        </row>
        <row r="3602">
          <cell r="A3602">
            <v>93114</v>
          </cell>
          <cell r="B3602" t="str">
            <v>CONECTOR EM BRONZE/LATÃO, SEM ANEL DE SOLDA, BOLSA X ROSCA F, 28 MM X 1/2, INSTALADO EM RAMAL E SUB-RAMAL   FORNECIMENTO E INSTALAÇÃO. AF_01/2016_P</v>
          </cell>
          <cell r="C3602" t="str">
            <v>UN</v>
          </cell>
          <cell r="D3602">
            <v>19.61</v>
          </cell>
        </row>
        <row r="3603">
          <cell r="A3603">
            <v>93115</v>
          </cell>
          <cell r="B3603" t="str">
            <v>CURVA DE TRANSPOSIÇÃO EM BRONZE/LATÃO, SEM ANEL DE SOLDA, BOLSA X BOLSA, 28 MM, INSTALADO EM RAMAL E SUB-RAMAL   FORNECIMENTO E INSTALAÇÃO. AF_01/2016_P</v>
          </cell>
          <cell r="C3603" t="str">
            <v>UN</v>
          </cell>
          <cell r="D3603">
            <v>40.630000000000003</v>
          </cell>
        </row>
        <row r="3604">
          <cell r="A3604">
            <v>93116</v>
          </cell>
          <cell r="B3604" t="str">
            <v>JUNTA DE EXPANSÃO EM COBRE, PONTA X PONTA, DN 28 MM, INSTALADO EM RAMAL E SUB-RAMAL   FORNECIMENTO E INSTALAÇÃO. AF_01/2016_P</v>
          </cell>
          <cell r="C3604" t="str">
            <v>UN</v>
          </cell>
          <cell r="D3604">
            <v>254.73</v>
          </cell>
        </row>
        <row r="3605">
          <cell r="A3605">
            <v>93117</v>
          </cell>
          <cell r="B3605" t="str">
            <v>TE DUPLA CURVA EM BRONZE/LATÃO, SEM ANEL DE SOLDA, ROSCA F X BOLSA X ROSCA F, 1/2 X 15 X 1/2, INSTALADO EM RAMAL E SUB-RAMAL   FORNECIMENTO E INSTALAÇÃO. AF_01/2016_P</v>
          </cell>
          <cell r="C3605" t="str">
            <v>UN</v>
          </cell>
          <cell r="D3605">
            <v>30.94</v>
          </cell>
        </row>
        <row r="3606">
          <cell r="A3606">
            <v>93118</v>
          </cell>
          <cell r="B3606" t="str">
            <v>TE DUPLA CURVA EM BRONZE/LATÃO, SEM ANEL DE SOLDA, ROSCA F X BOLSA, ROSCA F, 3/4 X 22 X 3/4, INSTALADO EM RAMAL E SUB-RAMAL   FORNECIMENTO E INSTALAÇÃO. AF_01/2016_P</v>
          </cell>
          <cell r="C3606" t="str">
            <v>UN</v>
          </cell>
          <cell r="D3606">
            <v>45.82</v>
          </cell>
        </row>
        <row r="3607">
          <cell r="A3607">
            <v>93119</v>
          </cell>
          <cell r="B3607" t="str">
            <v>CURVA EM COBRE, 45 GRAUS, SEM ANEL DE SOLDA, BOLSA X BOLSA, DN 22 MM, INSTALADO EM PRUMADA   FORNECIMENTO E INSTALAÇÃO. AF_01/2016_P</v>
          </cell>
          <cell r="C3607" t="str">
            <v>UN</v>
          </cell>
          <cell r="D3607">
            <v>9.67</v>
          </cell>
        </row>
        <row r="3608">
          <cell r="A3608">
            <v>93120</v>
          </cell>
          <cell r="B3608" t="str">
            <v>COTOVELO EM BRONZE/LATÃO, 90 GRAUS, SEM ANEL DE SOLDA, BOLSA X ROSCA F, DN 22 MM X 1/2, INSTALADO EM PRUMADA   FORNECIMENTO E INSTALAÇÃO. AF_01/2016_P</v>
          </cell>
          <cell r="C3608" t="str">
            <v>UN</v>
          </cell>
          <cell r="D3608">
            <v>13.88</v>
          </cell>
        </row>
        <row r="3609">
          <cell r="A3609">
            <v>93121</v>
          </cell>
          <cell r="B3609" t="str">
            <v>COTOVELO EM BRONZE/LATÃO, 90 GRAUS, SEM ANEL DE SOLDA, BOLSA X ROSCA F, DN 22 MM X 3/4, INSTALADO EM PRUMADA   FORNECIMENTO E INSTALAÇÃO. AF_01/2016_P</v>
          </cell>
          <cell r="C3609" t="str">
            <v>UN</v>
          </cell>
          <cell r="D3609">
            <v>14.98</v>
          </cell>
        </row>
        <row r="3610">
          <cell r="A3610">
            <v>93122</v>
          </cell>
          <cell r="B3610" t="str">
            <v>CURVA EM COBRE, 45 GRAUS, SEM ANEL DE SOLDA, BOLSA X BOLSA, DN 28 MM, INSTALADO EM PRUMADA   FORNECIMENTO E INSTALAÇÃO. AF_01/2016_P</v>
          </cell>
          <cell r="C3610" t="str">
            <v>UN</v>
          </cell>
          <cell r="D3610">
            <v>13.6</v>
          </cell>
        </row>
        <row r="3611">
          <cell r="A3611">
            <v>93123</v>
          </cell>
          <cell r="B3611" t="str">
            <v>CURVA EM COBRE, 45 GRAUS, SEM ANEL DE SOLDA, BOLSA X BOLSA, DN 35 MM, INSTALADO EM PRUMADA   FORNECIMENTO E INSTALAÇÃO. AF_01/2016_P</v>
          </cell>
          <cell r="C3611" t="str">
            <v>UN</v>
          </cell>
          <cell r="D3611">
            <v>27.57</v>
          </cell>
        </row>
        <row r="3612">
          <cell r="A3612">
            <v>93124</v>
          </cell>
          <cell r="B3612" t="str">
            <v>CURVA EM COBRE, 45 GRAUS, SEM ANEL DE SOLDA, DN 42 MM, INSTALADO EM PRUMADA   FORNECIMENTO E INSTALAÇÃO. AF_01/2016_P</v>
          </cell>
          <cell r="C3612" t="str">
            <v>UN</v>
          </cell>
          <cell r="D3612">
            <v>41.62</v>
          </cell>
        </row>
        <row r="3613">
          <cell r="A3613">
            <v>93125</v>
          </cell>
          <cell r="B3613" t="str">
            <v>CURVA EM COBRE, 45 GRAUS, SEM ANEL DE SOLDA, BOLSA X BOLSA, DN 54 MM, INSTALADO EM PRUMADA   FORNECIMENTO E INSTALAÇÃO. AF_01/2016_P</v>
          </cell>
          <cell r="C3613" t="str">
            <v>UN</v>
          </cell>
          <cell r="D3613">
            <v>59.82</v>
          </cell>
        </row>
        <row r="3614">
          <cell r="A3614">
            <v>93126</v>
          </cell>
          <cell r="B3614" t="str">
            <v>CURVA EM COBRE, 90 GRAUS, SEM ANEL DE SOLDA, BOLSA X BOLSA, DN 66 MM, INSTALADO EM PRUMADA   FORNECIMENTO E INSTALAÇÃO. AF_01/2016_P</v>
          </cell>
          <cell r="C3614" t="str">
            <v>UN</v>
          </cell>
          <cell r="D3614">
            <v>129.77000000000001</v>
          </cell>
        </row>
        <row r="3615">
          <cell r="A3615">
            <v>93133</v>
          </cell>
          <cell r="B3615" t="str">
            <v>BUCHA DE REDUÇÃO EM COBRE, SEM ANEL DE SOLDA, PONTA X BOLSA, 28 X 22 MM, INSTALADO EM RAMAL E SUB-RAMAL   FORNECIMENTO E INSTALAÇÃO. AF_01/2016_P</v>
          </cell>
          <cell r="C3615" t="str">
            <v>UN</v>
          </cell>
          <cell r="D3615">
            <v>497.43</v>
          </cell>
        </row>
        <row r="3616">
          <cell r="A3616">
            <v>94465</v>
          </cell>
          <cell r="B3616" t="str">
            <v>LUVA, EM FERRO GALVANIZADO, CONEXÃO ROSQUEADA, DN 50 (2), INSTALADO EM RESERVAÇÃO DE ÁGUA DE EDIFICAÇÃO QUE POSSUA RESERVATÓRIO DE FIBRA/FIBROCIMENTO  FORNECIMENTO E INSTALAÇÃO. AF_06/2016</v>
          </cell>
          <cell r="C3616" t="str">
            <v>UN</v>
          </cell>
          <cell r="D3616">
            <v>35.85</v>
          </cell>
        </row>
        <row r="3617">
          <cell r="A3617">
            <v>94466</v>
          </cell>
          <cell r="B3617" t="str">
            <v>NIPLE, EM FERRO GALVANIZADO, CONEXÃO ROSQUEADA, DN 50 (2), INSTALADO EM RESERVAÇÃO DE ÁGUA DE EDIFICAÇÃO QUE POSSUA RESERVATÓRIO DE FIBRA/FIBROCIMENTO  FORNECIMENTO E INSTALAÇÃO. AF_06/2016</v>
          </cell>
          <cell r="C3617" t="str">
            <v>UN</v>
          </cell>
          <cell r="D3617">
            <v>37.03</v>
          </cell>
        </row>
        <row r="3618">
          <cell r="A3618">
            <v>94467</v>
          </cell>
          <cell r="B3618" t="str">
            <v>NIPLE, EM FERRO GALVANIZADO, CONEXÃO ROSQUEADA, DN 50 (2), INSTALADO EM RESERVAÇÃO DE ÁGUA DE EDIFICAÇÃO QUE POSSUA RESERVATÓRIO DE FIBRA/FIBROCIMENTO  FORNECIMENTO E INSTALAÇÃO. AF_06/2016</v>
          </cell>
          <cell r="C3618" t="str">
            <v>UN</v>
          </cell>
          <cell r="D3618">
            <v>55.44</v>
          </cell>
        </row>
        <row r="3619">
          <cell r="A3619">
            <v>94468</v>
          </cell>
          <cell r="B3619" t="str">
            <v>NIPLE, EM FERRO GALVANIZADO, CONEXÃO ROSQUEADA, DN 65 (2 1/2), INSTALADO EM RESERVAÇÃO DE ÁGUA DE EDIFICAÇÃO QUE POSSUA RESERVATÓRIO DE FIBRA/FIBROCIMENTO  FORNECIMENTO E INSTALAÇÃO. AF_06/2016</v>
          </cell>
          <cell r="C3619" t="str">
            <v>UN</v>
          </cell>
          <cell r="D3619">
            <v>46.7</v>
          </cell>
        </row>
        <row r="3620">
          <cell r="A3620">
            <v>94469</v>
          </cell>
          <cell r="B3620" t="str">
            <v>LUVA, EM FERRO GALVANIZADO, CONEXÃO ROSQUEADA, DN 80 (3), INSTALADO EM RESERVAÇÃO DE ÁGUA DE EDIFICAÇÃO QUE POSSUA RESERVATÓRIO DE FIBRA/FIBROCIMENTO  FORNECIMENTO E INSTALAÇÃO. AF_06/2016</v>
          </cell>
          <cell r="C3620" t="str">
            <v>UN</v>
          </cell>
          <cell r="D3620">
            <v>78.56</v>
          </cell>
        </row>
        <row r="3621">
          <cell r="A3621">
            <v>94470</v>
          </cell>
          <cell r="B3621" t="str">
            <v>NIPLE, EM FERRO GALVANIZADO, CONEXÃO ROSQUEADA, DN 80 (3), INSTALADO EM RESERVAÇÃO DE ÁGUA DE EDIFICAÇÃO QUE POSSUA RESERVATÓRIO DE FIBRA/FIBROCIMENTO  FORNECIMENTO E INSTALAÇÃO. AF_06/2016</v>
          </cell>
          <cell r="C3621" t="str">
            <v>UN</v>
          </cell>
          <cell r="D3621">
            <v>63.91</v>
          </cell>
        </row>
        <row r="3622">
          <cell r="A3622">
            <v>94471</v>
          </cell>
          <cell r="B3622" t="str">
            <v>COTOVELO 90 GRAUS, EM FERRO GALVANIZADO, CONEXÃO ROSQUEADA, DN 50 (2), INSTALADO EM RESERVAÇÃO DE ÁGUA DE EDIFICAÇÃO QUE POSSUA RESERVATÓRIO DE FIBRA/FIBROCIMENTO  FORNECIMENTO E INSTALAÇÃO. AF_06/2016</v>
          </cell>
          <cell r="C3622" t="str">
            <v>UN</v>
          </cell>
          <cell r="D3622">
            <v>51.87</v>
          </cell>
        </row>
        <row r="3623">
          <cell r="A3623">
            <v>94472</v>
          </cell>
          <cell r="B3623" t="str">
            <v>COTOVELO 45 GRAUS, EM FERRO GALVANIZADO, CONEXÃO ROSQUEADA, DN 50 (2), INSTALADO EM RESERVAÇÃO DE ÁGUA DE EDIFICAÇÃO QUE POSSUA RESERVATÓRIO DE FIBRA/FIBROCIMENTO  FORNECIMENTO E INSTALAÇÃO. AF_06/2016</v>
          </cell>
          <cell r="C3623" t="str">
            <v>UN</v>
          </cell>
          <cell r="D3623">
            <v>49.43</v>
          </cell>
        </row>
        <row r="3624">
          <cell r="A3624">
            <v>94473</v>
          </cell>
          <cell r="B3624" t="str">
            <v>COTOVELO 90 GRAUS, EM FERRO GALVANIZADO, CONEXÃO ROSQUEADA, DN 65 (2 1/2), INSTALADO EM RESERVAÇÃO DE ÁGUA DE EDIFICAÇÃO QUE POSSUA RESERVATÓRIO DE FIBRA/FIBROCIMENTO  FORNECIMENTO E INSTALAÇÃO. AF_06/2016</v>
          </cell>
          <cell r="C3624" t="str">
            <v>UN</v>
          </cell>
          <cell r="D3624">
            <v>80.040000000000006</v>
          </cell>
        </row>
        <row r="3625">
          <cell r="A3625">
            <v>94474</v>
          </cell>
          <cell r="B3625" t="str">
            <v>COTOVELO 45 GRAUS, EM FERRO GALVANIZADO, CONEXÃO ROSQUEADA, DN 65 (2 1/2), INSTALADO EM RESERVAÇÃO DE ÁGUA DE EDIFICAÇÃO QUE POSSUA RESERVATÓRIO DE FIBRA/FIBROCIMENTO  FORNECIMENTO E INSTALAÇÃO. AF_06/2016</v>
          </cell>
          <cell r="C3625" t="str">
            <v>UN</v>
          </cell>
          <cell r="D3625">
            <v>74.03</v>
          </cell>
        </row>
        <row r="3626">
          <cell r="A3626">
            <v>94475</v>
          </cell>
          <cell r="B3626" t="str">
            <v>COTOVELO 90 GRAUS, EM FERRO GALVANIZADO, CONEXÃO ROSQUEADA, DN 80 (3), INSTALADO EM RESERVAÇÃO DE ÁGUA DE EDIFICAÇÃO QUE POSSUA RESERVATÓRIO DE FIBRA/FIBROCIMENTO  FORNECIMENTO E INSTALAÇÃO. AF_06/2016</v>
          </cell>
          <cell r="C3626" t="str">
            <v>UN</v>
          </cell>
          <cell r="D3626">
            <v>106.3</v>
          </cell>
        </row>
        <row r="3627">
          <cell r="A3627">
            <v>94476</v>
          </cell>
          <cell r="B3627" t="str">
            <v>COTOVELO 45 GRAUS, EM FERRO GALVANIZADO, CONEXÃO ROSQUEADA, DN 80 (3), INSTALADO EM RESERVAÇÃO DE ÁGUA DE EDIFICAÇÃO QUE POSSUA RESERVATÓRIO DE FIBRA/FIBROCIMENTO  FORNECIMENTO E INSTALAÇÃO. AF_06/2016</v>
          </cell>
          <cell r="C3627" t="str">
            <v>UN</v>
          </cell>
          <cell r="D3627">
            <v>95.08</v>
          </cell>
        </row>
        <row r="3628">
          <cell r="A3628">
            <v>94477</v>
          </cell>
          <cell r="B3628" t="str">
            <v>TÊ, EM FERRO GALVANIZADO, CONEXÃO ROSQUEADA, DN 50 (2), INSTALADO EM RESERVAÇÃO DE ÁGUA DE EDIFICAÇÃO QUE POSSUA RESERVATÓRIO DE FIBRA/FIBROCIMENTO  FORNECIMENTO E INSTALAÇÃO. AF_06/2016</v>
          </cell>
          <cell r="C3628" t="str">
            <v>UN</v>
          </cell>
          <cell r="D3628">
            <v>68.84</v>
          </cell>
        </row>
        <row r="3629">
          <cell r="A3629">
            <v>94478</v>
          </cell>
          <cell r="B3629" t="str">
            <v>TÊ, EM FERRO GALVANIZADO, CONEXÃO ROSQUEADA, DN 65 (2 1/2), INSTALADO EM RESERVAÇÃO DE ÁGUA DE EDIFICAÇÃO QUE POSSUA RESERVATÓRIO DE FIBRA/FIBROCIMENTO  FORNECIMENTO E INSTALAÇÃO. AF_06/2016</v>
          </cell>
          <cell r="C3629" t="str">
            <v>UN</v>
          </cell>
          <cell r="D3629">
            <v>99.46</v>
          </cell>
        </row>
        <row r="3630">
          <cell r="A3630">
            <v>94479</v>
          </cell>
          <cell r="B3630" t="str">
            <v>TÊ, EM FERRO GALVANIZADO, CONEXÃO ROSQUEADA, DN 80 (3), INSTALADO EM RESERVAÇÃO DE ÁGUA DE EDIFICAÇÃO QUE POSSUA RESERVATÓRIO DE FIBRA/FIBROCIMENTO  FORNECIMENTO E INSTALAÇÃO. AF_06/2016</v>
          </cell>
          <cell r="C3630" t="str">
            <v>UN</v>
          </cell>
          <cell r="D3630">
            <v>127.73</v>
          </cell>
        </row>
        <row r="3631">
          <cell r="A3631">
            <v>94606</v>
          </cell>
          <cell r="B3631" t="str">
            <v>LUVA DE COBRE, SEM ANEL DE SOLDA, DN 54 MM, INSTALADO EM RESERVAÇÃO DE ÁGUA DE EDIFICAÇÃO QUE POSSUA RESERVATÓRIO DE FIBRA/FIBROCIMENTO  FORNECIMENTO E INSTALAÇÃO. AF_06/2016_P</v>
          </cell>
          <cell r="C3631" t="str">
            <v>UN</v>
          </cell>
          <cell r="D3631">
            <v>41.21</v>
          </cell>
        </row>
        <row r="3632">
          <cell r="A3632">
            <v>94608</v>
          </cell>
          <cell r="B3632" t="str">
            <v>LUVA DE COBRE, SEM ANEL DE SOLDA, DN 66 MM, INSTALADO EM RESERVAÇÃO DE ÁGUA DE EDIFICAÇÃO QUE POSSUA RESERVATÓRIO DE FIBRA/FIBROCIMENTO  FORNECIMENTO E INSTALAÇÃO. AF_06/2016_P</v>
          </cell>
          <cell r="C3632" t="str">
            <v>UN</v>
          </cell>
          <cell r="D3632">
            <v>91.18</v>
          </cell>
        </row>
        <row r="3633">
          <cell r="A3633">
            <v>94610</v>
          </cell>
          <cell r="B3633" t="str">
            <v>LUVA DE COBRE, SEM ANEL DE SOLDA, DN 79 MM, INSTALADO EM RESERVAÇÃO DE ÁGUA DE EDIFICAÇÃO QUE POSSUA RESERVATÓRIO DE FIBRA/FIBROCIMENTO  FORNECIMENTO E INSTALAÇÃO. AF_06/2016_P</v>
          </cell>
          <cell r="C3633" t="str">
            <v>UN</v>
          </cell>
          <cell r="D3633">
            <v>131.78</v>
          </cell>
        </row>
        <row r="3634">
          <cell r="A3634">
            <v>94612</v>
          </cell>
          <cell r="B3634" t="str">
            <v>LUVA DE COBRE, SEM ANEL DE SOLDA, DN 104 MM, INSTALADO EM RESERVAÇÃO DE ÁGUA DE EDIFICAÇÃO QUE POSSUA RESERVATÓRIO DE FIBRA/FIBROCIMENTO  FORNECIMENTO E INSTALAÇÃO. AF_06/2016_P</v>
          </cell>
          <cell r="C3634" t="str">
            <v>UN</v>
          </cell>
          <cell r="D3634">
            <v>182.23</v>
          </cell>
        </row>
        <row r="3635">
          <cell r="A3635">
            <v>94614</v>
          </cell>
          <cell r="B3635" t="str">
            <v>COTOVELO EM COBRE, 90 GRAUS, SEM ANEL DE SOLDA, DN 54 MM, INSTALADO EM RESERVAÇÃO DE ÁGUA DE EDIFICAÇÃO QUE POSSUA RESERVATÓRIO DE FIBRA/FIBROCIMENTO  FORNECIMENTO E INSTALAÇÃO. AF_06/2016_P</v>
          </cell>
          <cell r="C3635" t="str">
            <v>UN</v>
          </cell>
          <cell r="D3635">
            <v>69.510000000000005</v>
          </cell>
        </row>
        <row r="3636">
          <cell r="A3636">
            <v>94615</v>
          </cell>
          <cell r="B3636" t="str">
            <v>CURVA EM COBRE, 45 GRAUS, SEM ANEL DE SOLDA, BOLSA X BOLSA, DN 54 MM,  INSTALADO EM RESERVAÇÃO DE ÁGUA DE EDIFICAÇÃO QUE POSSUA RESERVATÓRIO DE FIBRA/FIBROCIMENTO  FORNECIMENTO E INSTALAÇÃO. AF_06/2016_P</v>
          </cell>
          <cell r="C3636" t="str">
            <v>UN</v>
          </cell>
          <cell r="D3636">
            <v>77.36</v>
          </cell>
        </row>
        <row r="3637">
          <cell r="A3637">
            <v>94616</v>
          </cell>
          <cell r="B3637" t="str">
            <v>COTOVELO EM COBRE, 90 GRAUS, SEM ANEL DE SOLDA, DN 66 MM, INSTALADO EM RESERVAÇÃO DE ÁGUA DE EDIFICAÇÃO QUE POSSUA RESERVATÓRIO DE FIBRA/FIBROCIMENTO  FORNECIMENTO E INSTALAÇÃO. AF_06/2016[_P</v>
          </cell>
          <cell r="C3637" t="str">
            <v>UN</v>
          </cell>
          <cell r="D3637">
            <v>172.61</v>
          </cell>
        </row>
        <row r="3638">
          <cell r="A3638">
            <v>94617</v>
          </cell>
          <cell r="B3638" t="str">
            <v>CURVA EM COBRE, 45 GRAUS, SEM ANEL DE SOLDA, BOLSA X BOLSA, DN 66 MM,  INSTALADO EM RESERVAÇÃO DE ÁGUA DE EDIFICAÇÃO QUE POSSUA RESERVATÓRIO DE FIBRA/FIBROCIMENTO  FORNECIMENTO E INSTALAÇÃO. AF_06/2016_P</v>
          </cell>
          <cell r="C3638" t="str">
            <v>UN</v>
          </cell>
          <cell r="D3638">
            <v>145.34</v>
          </cell>
        </row>
        <row r="3639">
          <cell r="A3639">
            <v>94618</v>
          </cell>
          <cell r="B3639" t="str">
            <v>COTOVELO EM COBRE, 90 GRAUS, SEM ANEL DE SOLDA, DN 79 MM, INSTALADO EM RESERVAÇÃO DE ÁGUA DE EDIFICAÇÃO QUE POSSUA RESERVATÓRIO DE FIBRA/FIBROCIMENTO  FORNECIMENTO E INSTALAÇÃO. AF_06/2016_P</v>
          </cell>
          <cell r="C3639" t="str">
            <v>UN</v>
          </cell>
          <cell r="D3639">
            <v>169.82</v>
          </cell>
        </row>
        <row r="3640">
          <cell r="A3640">
            <v>94620</v>
          </cell>
          <cell r="B3640" t="str">
            <v>COTOVELO EM COBRE, 90 GRAUS, SEM ANEL DE SOLDA, DN 104 MM, INSTALADO EM RESERVAÇÃO DE ÁGUA DE EDIFICAÇÃO QUE POSSUA RESERVATÓRIO DE FIBRA/FIBROCIMENTO  FORNECIMENTO E INSTALAÇÃO. AF_06/2016_P</v>
          </cell>
          <cell r="C3640" t="str">
            <v>UN</v>
          </cell>
          <cell r="D3640">
            <v>373.83</v>
          </cell>
        </row>
        <row r="3641">
          <cell r="A3641">
            <v>94622</v>
          </cell>
          <cell r="B3641" t="str">
            <v>TE EM COBRE, SEM ANEL DE SOLDA, DN 54 MM,  INSTALADO EM RESERVAÇÃO DE ÁGUA DE EDIFICAÇÃO QUE POSSUA RESERVATÓRIO DE FIBRA/FIBROCIMENTO  FORNECIMENTO E INSTALAÇÃO. AF_06/2016_P</v>
          </cell>
          <cell r="C3641" t="str">
            <v>UN</v>
          </cell>
          <cell r="D3641">
            <v>99.75</v>
          </cell>
        </row>
        <row r="3642">
          <cell r="A3642">
            <v>94623</v>
          </cell>
          <cell r="B3642" t="str">
            <v>TE EM COBRE, SEM ANEL DE SOLDA, DN 66 MM,  INSTALADO EM RESERVAÇÃO DE ÁGUA DE EDIFICAÇÃO QUE POSSUA RESERVATÓRIO DE FIBRA/FIBROCIMENTO  FORNECIMENTO E INSTALAÇÃO. AF_06/2016_P</v>
          </cell>
          <cell r="C3642" t="str">
            <v>UN</v>
          </cell>
          <cell r="D3642">
            <v>214.43</v>
          </cell>
        </row>
        <row r="3643">
          <cell r="A3643">
            <v>94624</v>
          </cell>
          <cell r="B3643" t="str">
            <v>TE EM COBRE, SEM ANEL DE SOLDA, DN 79 MM,  INSTALADO EM RESERVAÇÃO DE ÁGUA DE EDIFICAÇÃO QUE POSSUA RESERVATÓRIO DE FIBRA/FIBROCIMENTO  FORNECIMENTO E INSTALAÇÃO. AF_06/2016_P</v>
          </cell>
          <cell r="C3643" t="str">
            <v>UN</v>
          </cell>
          <cell r="D3643">
            <v>318.54000000000002</v>
          </cell>
        </row>
        <row r="3644">
          <cell r="A3644">
            <v>94625</v>
          </cell>
          <cell r="B3644" t="str">
            <v>TE EM COBRE, SEM ANEL DE SOLDA, DN 104 MM,  INSTALADO EM RESERVAÇÃO DE ÁGUA DE EDIFICAÇÃO QUE POSSUA RESERVATÓRIO DE FIBRA/FIBROCIMENTO  FORNECIMENTO E INSTALAÇÃO. AF_06/2016_P</v>
          </cell>
          <cell r="C3644" t="str">
            <v>UN</v>
          </cell>
          <cell r="D3644">
            <v>646.67999999999995</v>
          </cell>
        </row>
        <row r="3645">
          <cell r="A3645">
            <v>94656</v>
          </cell>
          <cell r="B3645" t="str">
            <v>ADAPTADOR CURTO COM BOLSA E ROSCA PARA REGISTRO, PVC, SOLDÁVEL, DN  25 MM X 3/4, INSTALADO EM RESERVAÇÃO DE ÁGUA DE EDIFICAÇÃO QUE POSSUA RESERVATÓRIO DE FIBRA/FIBROCIMENTO  FORNECIMENTO E INSTALAÇÃO. AF_06/2016_P</v>
          </cell>
          <cell r="C3645" t="str">
            <v>UN</v>
          </cell>
          <cell r="D3645">
            <v>4.8499999999999996</v>
          </cell>
        </row>
        <row r="3646">
          <cell r="A3646">
            <v>94657</v>
          </cell>
          <cell r="B3646" t="str">
            <v>LUVA PVC, SOLDÁVEL, DN  25 MM, INSTALADA EM RESERVAÇÃO DE ÁGUA DE EDIFICAÇÃO QUE POSSUA RESERVATÓRIO DE FIBRA/FIBROCIMENTO  FORNECIMENTO E INSTALAÇÃO. AF_06/2016_P</v>
          </cell>
          <cell r="C3646" t="str">
            <v>UN</v>
          </cell>
          <cell r="D3646">
            <v>4.7699999999999996</v>
          </cell>
        </row>
        <row r="3647">
          <cell r="A3647">
            <v>94658</v>
          </cell>
          <cell r="B3647" t="str">
            <v>ADAPTADOR CURTO COM BOLSA E ROSCA PARA REGISTRO, PVC, SOLDÁVEL, DN 32 MM X 1, INSTALADO EM RESERVAÇÃO DE ÁGUA DE EDIFICAÇÃO QUE POSSUA RESERVATÓRIO DE FIBRA/FIBROCIMENTO  FORNECIMENTO E INSTALAÇÃO. AF_06/2016_P</v>
          </cell>
          <cell r="C3647" t="str">
            <v>UN</v>
          </cell>
          <cell r="D3647">
            <v>5.49</v>
          </cell>
        </row>
        <row r="3648">
          <cell r="A3648">
            <v>94659</v>
          </cell>
          <cell r="B3648" t="str">
            <v>LUVA PVC, SOLDÁVEL, DN 32 MM, INSTALADA EM RESERVAÇÃO DE ÁGUA DE EDIFICAÇÃO QUE POSSUA RESERVATÓRIO DE FIBRA/FIBROCIMENTO  FORNECIMENTO E INSTALAÇÃO. AF_06/2016_P</v>
          </cell>
          <cell r="C3648" t="str">
            <v>UN</v>
          </cell>
          <cell r="D3648">
            <v>5.42</v>
          </cell>
        </row>
        <row r="3649">
          <cell r="A3649">
            <v>94660</v>
          </cell>
          <cell r="B3649" t="str">
            <v>ADAPTADOR CURTO COM BOLSA E ROSCA PARA REGISTRO, PVC, SOLDÁVEL, DN 40 MM X 1 1/4, INSTALADO EM RESERVAÇÃO DE ÁGUA DE EDIFICAÇÃO QUE POSSUA RESERVATÓRIO DE FIBRA/FIBROCIMENTO  FORNECIMENTO E INSTALAÇÃO. AF_06/2016_P</v>
          </cell>
          <cell r="C3649" t="str">
            <v>UN</v>
          </cell>
          <cell r="D3649">
            <v>8.68</v>
          </cell>
        </row>
        <row r="3650">
          <cell r="A3650">
            <v>94661</v>
          </cell>
          <cell r="B3650" t="str">
            <v>LUVA, PVC, SOLDÁVEL, DN 40 MM, INSTALADO EM RESERVAÇÃO DE ÁGUA DE EDIFICAÇÃO QUE POSSUA RESERVATÓRIO DE FIBRA/FIBROCIMENTO  FORNECIMENTO E INSTALAÇÃO. AF_06/2016_P</v>
          </cell>
          <cell r="C3650" t="str">
            <v>UN</v>
          </cell>
          <cell r="D3650">
            <v>9.0500000000000007</v>
          </cell>
        </row>
        <row r="3651">
          <cell r="A3651">
            <v>94662</v>
          </cell>
          <cell r="B3651" t="str">
            <v>ADAPTADOR CURTO COM BOLSA E ROSCA PARA REGISTRO, PVC, SOLDÁVEL, DN 50 MM X 1 1/2, INSTALADO EM RESERVAÇÃO DE ÁGUA DE EDIFICAÇÃO QUE POSSUA RESERVATÓRIO DE FIBRA/FIBROCIMENTO  FORNECIMENTO E INSTALAÇÃO. AF_06/2016_P</v>
          </cell>
          <cell r="C3651" t="str">
            <v>UN</v>
          </cell>
          <cell r="D3651">
            <v>9.2200000000000006</v>
          </cell>
        </row>
        <row r="3652">
          <cell r="A3652">
            <v>94663</v>
          </cell>
          <cell r="B3652" t="str">
            <v>LUVA, PVC, SOLDÁVEL, DN 50 MM, INSTALADO EM RESERVAÇÃO DE ÁGUA DE EDIFICAÇÃO QUE POSSUA RESERVATÓRIO DE FIBRA/FIBROCIMENTO  FORNECIMENTO E INSTALAÇÃO. AF_06/2016_P</v>
          </cell>
          <cell r="C3652" t="str">
            <v>UN</v>
          </cell>
          <cell r="D3652">
            <v>9.52</v>
          </cell>
        </row>
        <row r="3653">
          <cell r="A3653">
            <v>94664</v>
          </cell>
          <cell r="B3653" t="str">
            <v>ADAPTADOR CURTO COM BOLSA E ROSCA PARA REGISTRO, PVC, SOLDÁVEL, DN 60 MM X 2, INSTALADO EM RESERVAÇÃO DE ÁGUA DE EDIFICAÇÃO QUE POSSUA RESERVATÓRIO DE FIBRA/FIBROCIMENTO  FORNECIMENTO E INSTALAÇÃO. AF_06/2016_P</v>
          </cell>
          <cell r="C3653" t="str">
            <v>UN</v>
          </cell>
          <cell r="D3653">
            <v>18.62</v>
          </cell>
        </row>
        <row r="3654">
          <cell r="A3654">
            <v>94665</v>
          </cell>
          <cell r="B3654" t="str">
            <v>LUVA, PVC, SOLDÁVEL, DN 60 MM, INSTALADO EM RESERVAÇÃO DE ÁGUA DE EDIFICAÇÃO QUE POSSUA RESERVATÓRIO DE FIBRA/FIBROCIMENTO  FORNECIMENTO E INSTALAÇÃO. AF_06/2016_P</v>
          </cell>
          <cell r="C3654" t="str">
            <v>UN</v>
          </cell>
          <cell r="D3654">
            <v>20</v>
          </cell>
        </row>
        <row r="3655">
          <cell r="A3655">
            <v>94666</v>
          </cell>
          <cell r="B3655" t="str">
            <v>ADAPTADOR CURTO COM BOLSA E ROSCA PARA REGISTRO, PVC, SOLDÁVEL, DN 75 MM X 2 1/2, INSTALADO EM RESERVAÇÃO DE ÁGUA DE EDIFICAÇÃO QUE POSSUA RESERVATÓRIO DE FIBRA/FIBROCIMENTO  FORNECIMENTO E INSTALAÇÃO. AF_06/2016_P</v>
          </cell>
          <cell r="C3655" t="str">
            <v>UN</v>
          </cell>
          <cell r="D3655">
            <v>23.97</v>
          </cell>
        </row>
        <row r="3656">
          <cell r="A3656">
            <v>94667</v>
          </cell>
          <cell r="B3656" t="str">
            <v>LUVA, PVC, SOLDÁVEL, DN 75 MM, INSTALADO EM RESERVAÇÃO DE ÁGUA DE EDIFICAÇÃO QUE POSSUA RESERVATÓRIO DE FIBRA/FIBROCIMENTO  FORNECIMENTO E INSTALAÇÃO. AF_06/2016_P</v>
          </cell>
          <cell r="C3656" t="str">
            <v>UN</v>
          </cell>
          <cell r="D3656">
            <v>24.33</v>
          </cell>
        </row>
        <row r="3657">
          <cell r="A3657">
            <v>94668</v>
          </cell>
          <cell r="B3657" t="str">
            <v>ADAPTADOR CURTO COM BOLSA E ROSCA PARA REGISTRO, PVC, SOLDÁVEL, DN 85 MM X 3, INSTALADO EM RESERVAÇÃO DE ÁGUA DE EDIFICAÇÃO QUE POSSUA RESERVATÓRIO DE FIBRA/FIBROCIMENTO  FORNECIMENTO E INSTALAÇÃO. AF_06/2016_P</v>
          </cell>
          <cell r="C3657" t="str">
            <v>UN</v>
          </cell>
          <cell r="D3657">
            <v>39.299999999999997</v>
          </cell>
        </row>
        <row r="3658">
          <cell r="A3658">
            <v>94669</v>
          </cell>
          <cell r="B3658" t="str">
            <v>LUVA, PVC, SOLDÁVEL, DN 85 MM, INSTALADO EM RESERVAÇÃO DE ÁGUA DE EDIFICAÇÃO QUE POSSUA RESERVATÓRIO DE FIBRA/FIBROCIMENTO  FORNECIMENTO E INSTALAÇÃO. AF_06/2016_P</v>
          </cell>
          <cell r="C3658" t="str">
            <v>UN</v>
          </cell>
          <cell r="D3658">
            <v>49.99</v>
          </cell>
        </row>
        <row r="3659">
          <cell r="A3659">
            <v>94670</v>
          </cell>
          <cell r="B3659" t="str">
            <v>ADAPTADOR CURTO COM BOLSA E ROSCA PARA REGISTRO, PVC, SOLDÁVEL, DN 110 MM X 4, INSTALADO EM RESERVAÇÃO DE ÁGUA DE EDIFICAÇÃO QUE POSSUA RESERVATÓRIO DE FIBRA/FIBROCIMENTO  FORNECIMENTO E INSTALAÇÃO. AF_06/2016_P</v>
          </cell>
          <cell r="C3659" t="str">
            <v>UN</v>
          </cell>
          <cell r="D3659">
            <v>50.98</v>
          </cell>
        </row>
        <row r="3660">
          <cell r="A3660">
            <v>94671</v>
          </cell>
          <cell r="B3660" t="str">
            <v>LUVA, PVC, SOLDÁVEL, DN 110 MM, INSTALADO EM RESERVAÇÃO DE ÁGUA DE EDIFICAÇÃO QUE POSSUA RESERVATÓRIO DE FIBRA/FIBROCIMENTO  FORNECIMENTO E INSTALAÇÃO. AF_06/2016_P</v>
          </cell>
          <cell r="C3660" t="str">
            <v>UN</v>
          </cell>
          <cell r="D3660">
            <v>70.92</v>
          </cell>
        </row>
        <row r="3661">
          <cell r="A3661">
            <v>94672</v>
          </cell>
          <cell r="B3661" t="str">
            <v>JOELHO 90 GRAUS COM BUCHA DE LATÃO, PVC, SOLDÁVEL, DN  25 MM, X 3/4" INSTALADO EM RESERVAÇÃO DE ÁGUA DE EDIFICAÇÃO QUE POSSUA RESERVATÓRIO DE FIBRA/FIBROCIMENTO  FORNECIMENTO E INSTALAÇÃO. AF_06/2016_P</v>
          </cell>
          <cell r="C3661" t="str">
            <v>UN</v>
          </cell>
          <cell r="D3661">
            <v>8.5399999999999991</v>
          </cell>
        </row>
        <row r="3662">
          <cell r="A3662">
            <v>94673</v>
          </cell>
          <cell r="B3662" t="str">
            <v>CURVA 90 GRAUS, PVC, SOLDÁVEL, DN  25 MM, INSTALADO EM RESERVAÇÃO DE ÁGUA DE EDIFICAÇÃO QUE POSSUA RESERVATÓRIO DE FIBRA/FIBROCIMENTO  FORNECIMENTO E INSTALAÇÃO. AF_06/2016_P</v>
          </cell>
          <cell r="C3662" t="str">
            <v>UN</v>
          </cell>
          <cell r="D3662">
            <v>8.52</v>
          </cell>
        </row>
        <row r="3663">
          <cell r="A3663">
            <v>94674</v>
          </cell>
          <cell r="B3663" t="str">
            <v>JOELHO 90 GRAUS, PVC, SOLDÁVEL, DN 32 MM INSTALADO EM RESERVAÇÃO DE ÁGUA DE EDIFICAÇÃO QUE POSSUA RESERVATÓRIO DE FIBRA/FIBROCIMENTO  FORNECIMENTO E INSTALAÇÃO. AF_06/2016_P</v>
          </cell>
          <cell r="C3663" t="str">
            <v>UN</v>
          </cell>
          <cell r="D3663">
            <v>7.64</v>
          </cell>
        </row>
        <row r="3664">
          <cell r="A3664">
            <v>94675</v>
          </cell>
          <cell r="B3664" t="str">
            <v>CURVA 90 GRAUS, PVC, SOLDÁVEL, DN 32 MM, INSTALADO EM RESERVAÇÃO DE ÁGUA DE EDIFICAÇÃO QUE POSSUA RESERVATÓRIO DE FIBRA/FIBROCIMENTO  FORNECIMENTO E INSTALAÇÃO. AF_06/2016_P</v>
          </cell>
          <cell r="C3664" t="str">
            <v>UN</v>
          </cell>
          <cell r="D3664">
            <v>11.3</v>
          </cell>
        </row>
        <row r="3665">
          <cell r="A3665">
            <v>94676</v>
          </cell>
          <cell r="B3665" t="str">
            <v>JOELHO 90 GRAUS, PVC, SOLDÁVEL, DN 40 MM INSTALADO EM RESERVAÇÃO DE ÁGUA DE EDIFICAÇÃO QUE POSSUA RESERVATÓRIO DE FIBRA/FIBROCIMENTO  FORNECIMENTO E INSTALAÇÃO. AF_06/2016_P</v>
          </cell>
          <cell r="C3665" t="str">
            <v>UN</v>
          </cell>
          <cell r="D3665">
            <v>13.11</v>
          </cell>
        </row>
        <row r="3666">
          <cell r="A3666">
            <v>94677</v>
          </cell>
          <cell r="B3666" t="str">
            <v>CURVA 90 GRAUS, PVC, SOLDÁVEL, DN 40 MM, INSTALADO EM RESERVAÇÃO DE ÁGUA DE EDIFICAÇÃO QUE POSSUA RESERVATÓRIO DE FIBRA/FIBROCIMENTO  FORNECIMENTO E INSTALAÇÃO. AF_06/2016_P</v>
          </cell>
          <cell r="C3666" t="str">
            <v>UN</v>
          </cell>
          <cell r="D3666">
            <v>18.579999999999998</v>
          </cell>
        </row>
        <row r="3667">
          <cell r="A3667">
            <v>94678</v>
          </cell>
          <cell r="B3667" t="str">
            <v>JOELHO 90 GRAUS, PVC, SOLDÁVEL, DN 50 MM INSTALADO EM RESERVAÇÃO DE ÁGUA DE EDIFICAÇÃO QUE POSSUA RESERVATÓRIO DE FIBRA/FIBROCIMENTO  FORNECIMENTO E INSTALAÇÃO. AF_06/2016_P</v>
          </cell>
          <cell r="C3667" t="str">
            <v>UN</v>
          </cell>
          <cell r="D3667">
            <v>13.61</v>
          </cell>
        </row>
        <row r="3668">
          <cell r="A3668">
            <v>94679</v>
          </cell>
          <cell r="B3668" t="str">
            <v>CURVA 90 GRAUS, PVC, SOLDÁVEL, DN 50 MM, INSTALADO EM RESERVAÇÃO DE ÁGUA DE EDIFICAÇÃO QUE POSSUA RESERVATÓRIO DE FIBRA/FIBROCIMENTO  FORNECIMENTO E INSTALAÇÃO. AF_06/2016_P</v>
          </cell>
          <cell r="C3668" t="str">
            <v>UN</v>
          </cell>
          <cell r="D3668">
            <v>19.61</v>
          </cell>
        </row>
        <row r="3669">
          <cell r="A3669">
            <v>94680</v>
          </cell>
          <cell r="B3669" t="str">
            <v>JOELHO 90 GRAUS, PVC, SOLDÁVEL, DN 60 MM INSTALADO EM RESERVAÇÃO DE ÁGUA DE EDIFICAÇÃO QUE POSSUA RESERVATÓRIO DE FIBRA/FIBROCIMENTO  FORNECIMENTO E INSTALAÇÃO. AF_06/2016_P</v>
          </cell>
          <cell r="C3669" t="str">
            <v>UN</v>
          </cell>
          <cell r="D3669">
            <v>37.75</v>
          </cell>
        </row>
        <row r="3670">
          <cell r="A3670">
            <v>94681</v>
          </cell>
          <cell r="B3670" t="str">
            <v>CURVA 90 GRAUS, PVC, SOLDÁVEL, DN 60 MM, INSTALADO EM RESERVAÇÃO DE ÁGUA DE EDIFICAÇÃO QUE POSSUA RESERVATÓRIO DE FIBRA/FIBROCIMENTO  FORNECIMENTO E INSTALAÇÃO. AF_06/2016_P</v>
          </cell>
          <cell r="C3670" t="str">
            <v>UN</v>
          </cell>
          <cell r="D3670">
            <v>40.340000000000003</v>
          </cell>
        </row>
        <row r="3671">
          <cell r="A3671">
            <v>94682</v>
          </cell>
          <cell r="B3671" t="str">
            <v>JOELHO 90 GRAUS, PVC, SOLDÁVEL, DN 75 MM INSTALADO EM RESERVAÇÃO DE ÁGUA DE EDIFICAÇÃO QUE POSSUA RESERVATÓRIO DE FIBRA/FIBROCIMENTO  FORNECIMENTO E INSTALAÇÃO. AF_06/2016_P</v>
          </cell>
          <cell r="C3671" t="str">
            <v>UN</v>
          </cell>
          <cell r="D3671">
            <v>87.14</v>
          </cell>
        </row>
        <row r="3672">
          <cell r="A3672">
            <v>94683</v>
          </cell>
          <cell r="B3672" t="str">
            <v>CURVA 90 GRAUS, PVC, SOLDÁVEL, DN 75 MM, INSTALADO EM RESERVAÇÃO DE ÁGUA DE EDIFICAÇÃO QUE POSSUA RESERVATÓRIO DE FIBRA/FIBROCIMENTO  FORNECIMENTO E INSTALAÇÃO. AF_06/2016_P</v>
          </cell>
          <cell r="C3672" t="str">
            <v>UN</v>
          </cell>
          <cell r="D3672">
            <v>58.78</v>
          </cell>
        </row>
        <row r="3673">
          <cell r="A3673">
            <v>94684</v>
          </cell>
          <cell r="B3673" t="str">
            <v>JOELHO 90 GRAUS, PVC, SOLDÁVEL, DN 85 MM INSTALADO EM RESERVAÇÃO DE ÁGUA DE EDIFICAÇÃO QUE POSSUA RESERVATÓRIO DE FIBRA/FIBROCIMENTO  FORNECIMENTO E INSTALAÇÃO. AF_06/2016_P</v>
          </cell>
          <cell r="C3673" t="str">
            <v>UN</v>
          </cell>
          <cell r="D3673">
            <v>108.07</v>
          </cell>
        </row>
        <row r="3674">
          <cell r="A3674">
            <v>94685</v>
          </cell>
          <cell r="B3674" t="str">
            <v>CURVA 90 GRAUS, PVC, SOLDÁVEL, DN 85 MM, INSTALADO EM RESERVAÇÃO DE ÁGUA DE EDIFICAÇÃO QUE POSSUA RESERVATÓRIO DE FIBRA/FIBROCIMENTO  FORNECIMENTO E INSTALAÇÃO. AF_06/2016_P</v>
          </cell>
          <cell r="C3674" t="str">
            <v>UN</v>
          </cell>
          <cell r="D3674">
            <v>79.31</v>
          </cell>
        </row>
        <row r="3675">
          <cell r="A3675">
            <v>94686</v>
          </cell>
          <cell r="B3675" t="str">
            <v>JOELHO 90 GRAUS, PVC, SOLDÁVEL, DN 110 MM INSTALADO EM RESERVAÇÃO DE ÁGUA DE EDIFICAÇÃO QUE POSSUA RESERVATÓRIO DE FIBRA/FIBROCIMENTO  FORNECIMENTO E INSTALAÇÃO. AF_06/2016_P</v>
          </cell>
          <cell r="C3675" t="str">
            <v>UN</v>
          </cell>
          <cell r="D3675">
            <v>216.03</v>
          </cell>
        </row>
        <row r="3676">
          <cell r="A3676">
            <v>94687</v>
          </cell>
          <cell r="B3676" t="str">
            <v>CURVA 90 GRAUS, PVC, SOLDÁVEL, DN 110 MM, INSTALADO EM RESERVAÇÃO DE ÁGUA DE EDIFICAÇÃO QUE POSSUA RESERVATÓRIO DE FIBRA/FIBROCIMENTO  FORNECIMENTO E INSTALAÇÃO. AF_06/2016_P</v>
          </cell>
          <cell r="C3676" t="str">
            <v>UN</v>
          </cell>
          <cell r="D3676">
            <v>137.62</v>
          </cell>
        </row>
        <row r="3677">
          <cell r="A3677">
            <v>94688</v>
          </cell>
          <cell r="B3677" t="str">
            <v>TÊ, PVC, SOLDÁVEL, DN  25 MM INSTALADO EM RESERVAÇÃO DE ÁGUA DE EDIFICAÇÃO QUE POSSUA RESERVATÓRIO DE FIBRA/FIBROCIMENTO  FORNECIMENTO E INSTALAÇÃO. AF_06/2016_P</v>
          </cell>
          <cell r="C3677" t="str">
            <v>UN</v>
          </cell>
          <cell r="D3677">
            <v>9.01</v>
          </cell>
        </row>
        <row r="3678">
          <cell r="A3678">
            <v>94689</v>
          </cell>
          <cell r="B3678" t="str">
            <v>TÊ COM BUCHA DE LATÃO NA BOLSA CENTRAL, PVC, SOLDÁVEL, DN  25 MM X 3/4, INSTALADO EM RESERVAÇÃO DE ÁGUA DE EDIFICAÇÃO QUE POSSUA RESERVATÓRIO DE FIBRA/FIBROCIMENTO  FORNECIMENTO E INSTALAÇÃO. AF_06/2016_P</v>
          </cell>
          <cell r="C3678" t="str">
            <v>UN</v>
          </cell>
          <cell r="D3678">
            <v>11.2</v>
          </cell>
        </row>
        <row r="3679">
          <cell r="A3679">
            <v>94690</v>
          </cell>
          <cell r="B3679" t="str">
            <v>TÊ, PVC, SOLDÁVEL, DN 32 MM INSTALADO EM RESERVAÇÃO DE ÁGUA DE EDIFICAÇÃO QUE POSSUA RESERVATÓRIO DE FIBRA/FIBROCIMENTO  FORNECIMENTO E INSTALAÇÃO. AF_06/2016_P</v>
          </cell>
          <cell r="C3679" t="str">
            <v>UN</v>
          </cell>
          <cell r="D3679">
            <v>10.78</v>
          </cell>
        </row>
        <row r="3680">
          <cell r="A3680">
            <v>94691</v>
          </cell>
          <cell r="B3680" t="str">
            <v>TÊ DE REDUÇÃO, PVC, SOLDÁVEL, DN 32 MM X  25 MM, INSTALADO EM RESERVAÇÃO DE ÁGUA DE EDIFICAÇÃO QUE POSSUA RESERVATÓRIO DE FIBRA/FIBROCIMENTO  FORNECIMENTO E INSTALAÇÃO. AF_06/2016_P</v>
          </cell>
          <cell r="C3680" t="str">
            <v>UN</v>
          </cell>
          <cell r="D3680">
            <v>13.31</v>
          </cell>
        </row>
        <row r="3681">
          <cell r="A3681">
            <v>94692</v>
          </cell>
          <cell r="B3681" t="str">
            <v>TÊ, PVC, SOLDÁVEL, DN 40 MM INSTALADO EM RESERVAÇÃO DE ÁGUA DE EDIFICAÇÃO QUE POSSUA RESERVATÓRIO DE FIBRA/FIBROCIMENTO  FORNECIMENTO E INSTALAÇÃO. AF_06/2016_P</v>
          </cell>
          <cell r="C3681" t="str">
            <v>UN</v>
          </cell>
          <cell r="D3681">
            <v>19.37</v>
          </cell>
        </row>
        <row r="3682">
          <cell r="A3682">
            <v>94693</v>
          </cell>
          <cell r="B3682" t="str">
            <v>TÊ DE REDUÇÃO, PVC, SOLDÁVEL, DN 40 MM X 32 MM, INSTALADO EM RESERVAÇÃO DE ÁGUA DE EDIFICAÇÃO QUE POSSUA RESERVATÓRIO DE FIBRA/FIBROCIMENTO  FORNECIMENTO E INSTALAÇÃO. AF_06/2016_P</v>
          </cell>
          <cell r="C3682" t="str">
            <v>UN</v>
          </cell>
          <cell r="D3682">
            <v>19.239999999999998</v>
          </cell>
        </row>
        <row r="3683">
          <cell r="A3683">
            <v>94694</v>
          </cell>
          <cell r="B3683" t="str">
            <v>TÊ, PVC, SOLDÁVEL, DN 50 MM INSTALADO EM RESERVAÇÃO DE ÁGUA DE EDIFICAÇÃO QUE POSSUA RESERVATÓRIO DE FIBRA/FIBROCIMENTO  FORNECIMENTO E INSTALAÇÃO. AF_06/2016_P</v>
          </cell>
          <cell r="C3683" t="str">
            <v>UN</v>
          </cell>
          <cell r="D3683">
            <v>20.37</v>
          </cell>
        </row>
        <row r="3684">
          <cell r="A3684">
            <v>94695</v>
          </cell>
          <cell r="B3684" t="str">
            <v>TÊ DE REDUÇÃO, PVC, SOLDÁVEL, DN 50 MM X 40 MM, INSTALADO EM RESERVAÇÃO DE ÁGUA DE EDIFICAÇÃO QUE POSSUA RESERVATÓRIO DE FIBRA/FIBROCIMENTO  FORNECIMENTO E INSTALAÇÃO. AF_06/2016_P</v>
          </cell>
          <cell r="C3684" t="str">
            <v>UN</v>
          </cell>
          <cell r="D3684">
            <v>24.73</v>
          </cell>
        </row>
        <row r="3685">
          <cell r="A3685">
            <v>94696</v>
          </cell>
          <cell r="B3685" t="str">
            <v>TÊ, PVC, SOLDÁVEL, DN 60 MM INSTALADO EM RESERVAÇÃO DE ÁGUA DE EDIFICAÇÃO QUE POSSUA RESERVATÓRIO DE FIBRA/FIBROCIMENTO  FORNECIMENTO E INSTALAÇÃO. AF_06/2016_P</v>
          </cell>
          <cell r="C3685" t="str">
            <v>UN</v>
          </cell>
          <cell r="D3685">
            <v>45.3</v>
          </cell>
        </row>
        <row r="3686">
          <cell r="A3686">
            <v>94697</v>
          </cell>
          <cell r="B3686" t="str">
            <v>TÊ, PVC, SOLDÁVEL, DN 75 MM INSTALADO EM RESERVAÇÃO DE ÁGUA DE EDIFICAÇÃO QUE POSSUA RESERVATÓRIO DE FIBRA/FIBROCIMENTO  FORNECIMENTO E INSTALAÇÃO. AF_06/2016_P</v>
          </cell>
          <cell r="C3686" t="str">
            <v>UN</v>
          </cell>
          <cell r="D3686">
            <v>67.94</v>
          </cell>
        </row>
        <row r="3687">
          <cell r="A3687">
            <v>94698</v>
          </cell>
          <cell r="B3687" t="str">
            <v>TÊ DE REDUÇÃO, PVC, SOLDÁVEL, DN 75 MM X 50 MM, INSTALADO EM RESERVAÇÃO DE ÁGUA DE EDIFICAÇÃO QUE POSSUA RESERVATÓRIO DE FIBRA/FIBROCIMENTO  FORNECIMENTO E INSTALAÇÃO. AF_06/2016_P</v>
          </cell>
          <cell r="C3687" t="str">
            <v>UN</v>
          </cell>
          <cell r="D3687">
            <v>59.25</v>
          </cell>
        </row>
        <row r="3688">
          <cell r="A3688">
            <v>94699</v>
          </cell>
          <cell r="B3688" t="str">
            <v>TÊ, PVC, SOLDÁVEL, DN 85 MM INSTALADO EM RESERVAÇÃO DE ÁGUA DE EDIFICAÇÃO QUE POSSUA RESERVATÓRIO DE FIBRA/FIBROCIMENTO  FORNECIMENTO E INSTALAÇÃO. AF_06/2016_P</v>
          </cell>
          <cell r="C3688" t="str">
            <v>UN</v>
          </cell>
          <cell r="D3688">
            <v>111.02</v>
          </cell>
        </row>
        <row r="3689">
          <cell r="A3689">
            <v>94700</v>
          </cell>
          <cell r="B3689" t="str">
            <v>TÊ DE REDUÇÃO, PVC, SOLDÁVEL, DN 85 MM X 60 MM, INSTALADO EM RESERVAÇÃO DE ÁGUA DE EDIFICAÇÃO QUE POSSUA RESERVATÓRIO DE FIBRA/FIBROCIMENTO  FORNECIMENTO E INSTALAÇÃO. AF_06/2016_P</v>
          </cell>
          <cell r="C3689" t="str">
            <v>UN</v>
          </cell>
          <cell r="D3689">
            <v>98.1</v>
          </cell>
        </row>
        <row r="3690">
          <cell r="A3690">
            <v>94701</v>
          </cell>
          <cell r="B3690" t="str">
            <v>TÊ, PVC, SOLDÁVEL, DN 110 MM INSTALADO EM RESERVAÇÃO DE ÁGUA DE EDIFICAÇÃO QUE POSSUA RESERVATÓRIO DE FIBRA/FIBROCIMENTO  FORNECIMENTO E INSTALAÇÃO. AF_06/2016_P</v>
          </cell>
          <cell r="C3690" t="str">
            <v>UN</v>
          </cell>
          <cell r="D3690">
            <v>175.64</v>
          </cell>
        </row>
        <row r="3691">
          <cell r="A3691">
            <v>94702</v>
          </cell>
          <cell r="B3691" t="str">
            <v>TÊ DE REDUÇÃO, PVC, SOLDÁVEL, DN 110 MM X 60 MM, INSTALADO EM RESERVAÇÃO DE ÁGUA DE EDIFICAÇÃO QUE POSSUA RESERVATÓRIO DE FIBRA/FIBROCIMENTO  FORNECIMENTO E INSTALAÇÃO. AF_06/2016_P</v>
          </cell>
          <cell r="C3691" t="str">
            <v>UN</v>
          </cell>
          <cell r="D3691">
            <v>139.32</v>
          </cell>
        </row>
        <row r="3692">
          <cell r="A3692">
            <v>94703</v>
          </cell>
          <cell r="B3692" t="str">
            <v>ADAPTADOR COM FLANGE E ANEL DE VEDAÇÃO, PVC, SOLDÁVEL, DN  25 MM X 3/4, INSTALADO EM RESERVAÇÃO DE ÁGUA DE EDIFICAÇÃO QUE POSSUA RESERVATÓRIO DE FIBRA/FIBROCIMENTO  FORNECIMENTO E INSTALAÇÃO. AF_06/2016_P</v>
          </cell>
          <cell r="C3692" t="str">
            <v>UN</v>
          </cell>
          <cell r="D3692">
            <v>17.04</v>
          </cell>
        </row>
        <row r="3693">
          <cell r="A3693">
            <v>94704</v>
          </cell>
          <cell r="B3693" t="str">
            <v>ADAPTADOR COM FLANGE E ANEL DE VEDAÇÃO, PVC, SOLDÁVEL, DN 32 MM X 1, INSTALADO EM RESERVAÇÃO DE ÁGUA DE EDIFICAÇÃO QUE POSSUA RESERVATÓRIO DE FIBRA/FIBROCIMENTO  FORNECIMENTO E INSTALAÇÃO. AF_06/2016_P</v>
          </cell>
          <cell r="C3693" t="str">
            <v>UN</v>
          </cell>
          <cell r="D3693">
            <v>19.75</v>
          </cell>
        </row>
        <row r="3694">
          <cell r="A3694">
            <v>94705</v>
          </cell>
          <cell r="B3694" t="str">
            <v>ADAPTADOR COM FLANGE E ANEL DE VEDAÇÃO, PVC, SOLDÁVEL, DN 40 MM X 1 1/4, INSTALADO EM RESERVAÇÃO DE ÁGUA DE EDIFICAÇÃO QUE POSSUA RESERVATÓRIO DE FIBRA/FIBROCIMENTO  FORNECIMENTO E INSTALAÇÃO. AF_06/2016_P</v>
          </cell>
          <cell r="C3694" t="str">
            <v>UN</v>
          </cell>
          <cell r="D3694">
            <v>27.94</v>
          </cell>
        </row>
        <row r="3695">
          <cell r="A3695">
            <v>94706</v>
          </cell>
          <cell r="B3695" t="str">
            <v>ADAPTADOR COM FLANGE E ANEL DE VEDAÇÃO, PVC, SOLDÁVEL, DN 50 MM X 1 1/2, INSTALADO EM RESERVAÇÃO DE ÁGUA DE EDIFICAÇÃO QUE POSSUA RESERVATÓRIO DE FIBRA/FIBROCIMENTO  FORNECIMENTO E INSTALAÇÃO. AF_06/2016_P</v>
          </cell>
          <cell r="C3695" t="str">
            <v>UN</v>
          </cell>
          <cell r="D3695">
            <v>36.78</v>
          </cell>
        </row>
        <row r="3696">
          <cell r="A3696">
            <v>94707</v>
          </cell>
          <cell r="B3696" t="str">
            <v>ADAPTADOR COM FLANGE E ANEL DE VEDAÇÃO, PVC, SOLDÁVEL, DN 60 MM X 2, INSTALADO EM RESERVAÇÃO DE ÁGUA DE EDIFICAÇÃO QUE POSSUA RESERVATÓRIO DE FIBRA/FIBROCIMENTO  FORNECIMENTO E INSTALAÇÃO. AF_06/2016_P</v>
          </cell>
          <cell r="C3696" t="str">
            <v>UN</v>
          </cell>
          <cell r="D3696">
            <v>42.1</v>
          </cell>
        </row>
        <row r="3697">
          <cell r="A3697">
            <v>94708</v>
          </cell>
          <cell r="B3697" t="str">
            <v>ADAPTADOR COM FLANGES LIVRES, PVC, SOLDÁVEL, DN  25 MM X 3/4, INSTALADO EM RESERVAÇÃO DE ÁGUA DE EDIFICAÇÃO QUE POSSUA RESERVATÓRIO DE FIBRA/FIBROCIMENTO  FORNECIMENTO E INSTALAÇÃO. AF_06/2016_P</v>
          </cell>
          <cell r="C3697" t="str">
            <v>UN</v>
          </cell>
          <cell r="D3697">
            <v>19.27</v>
          </cell>
        </row>
        <row r="3698">
          <cell r="A3698">
            <v>94709</v>
          </cell>
          <cell r="B3698" t="str">
            <v>ADAPTADOR COM FLANGES LIVRES, PVC, SOLDÁVEL, DN 32 MM X 1, INSTALADO EM RESERVAÇÃO DE ÁGUA DE EDIFICAÇÃO QUE POSSUA RESERVATÓRIO DE FIBRA/FIBROCIMENTO  FORNECIMENTO E INSTALAÇÃO. AF_06/2016_P</v>
          </cell>
          <cell r="C3698" t="str">
            <v>UN</v>
          </cell>
          <cell r="D3698">
            <v>22.29</v>
          </cell>
        </row>
        <row r="3699">
          <cell r="A3699">
            <v>94710</v>
          </cell>
          <cell r="B3699" t="str">
            <v>ADAPTADOR COM FLANGES LIVRES, PVC, SOLDÁVEL, DN 40 MM X 1 1/4, INSTALADO EM RESERVAÇÃO DE ÁGUA DE EDIFICAÇÃO QUE POSSUA RESERVATÓRIO DE FIBRA/FIBROCIMENTO  FORNECIMENTO E INSTALAÇÃO. AF_06/2016_P</v>
          </cell>
          <cell r="C3699" t="str">
            <v>UN</v>
          </cell>
          <cell r="D3699">
            <v>28.01</v>
          </cell>
        </row>
        <row r="3700">
          <cell r="A3700">
            <v>94711</v>
          </cell>
          <cell r="B3700" t="str">
            <v>ADAPTADOR COM FLANGES LIVRES, PVC, SOLDÁVEL, DN 50 MM X 1 1/2, INSTALADO EM RESERVAÇÃO DE ÁGUA DE EDIFICAÇÃO QUE POSSUA RESERVATÓRIO DE FIBRA/FIBROCIMENTO  FORNECIMENTO E INSTALAÇÃO. AF_06/2016_P</v>
          </cell>
          <cell r="C3700" t="str">
            <v>UN</v>
          </cell>
          <cell r="D3700">
            <v>37.46</v>
          </cell>
        </row>
        <row r="3701">
          <cell r="A3701">
            <v>94712</v>
          </cell>
          <cell r="B3701" t="str">
            <v>ADAPTADOR COM FLANGES LIVRES, PVC, SOLDÁVEL, DN 60 MM X 2, INSTALADO EM RESERVAÇÃO DE ÁGUA DE EDIFICAÇÃO QUE POSSUA RESERVATÓRIO DE FIBRA/FIBROCIMENTO  FORNECIMENTO E INSTALAÇÃO. AF_06/2016_P</v>
          </cell>
          <cell r="C3701" t="str">
            <v>UN</v>
          </cell>
          <cell r="D3701">
            <v>47.22</v>
          </cell>
        </row>
        <row r="3702">
          <cell r="A3702">
            <v>94713</v>
          </cell>
          <cell r="B3702" t="str">
            <v>ADAPTADOR COM FLANGES LIVRES, PVC, SOLDÁVEL, DN 75 MM X 2 1/2, INSTALADO EM RESERVAÇÃO DE ÁGUA DE EDIFICAÇÃO QUE POSSUA RESERVATÓRIO DE FIBRA/FIBROCIMENTO  FORNECIMENTO E INSTALAÇÃO. AF_06/2016_P</v>
          </cell>
          <cell r="C3702" t="str">
            <v>UN</v>
          </cell>
          <cell r="D3702">
            <v>133.85</v>
          </cell>
        </row>
        <row r="3703">
          <cell r="A3703">
            <v>94714</v>
          </cell>
          <cell r="B3703" t="str">
            <v>ADAPTADOR COM FLANGES LIVRES, PVC, SOLDÁVEL, DN 85 MM X 3, INSTALADO EM RESERVAÇÃO DE ÁGUA DE EDIFICAÇÃO QUE POSSUA RESERVATÓRIO DE FIBRA/FIBROCIMENTO  FORNECIMENTO E INSTALAÇÃO. AF_06/2016_P</v>
          </cell>
          <cell r="C3703" t="str">
            <v>UN</v>
          </cell>
          <cell r="D3703">
            <v>174.32</v>
          </cell>
        </row>
        <row r="3704">
          <cell r="A3704">
            <v>94715</v>
          </cell>
          <cell r="B3704" t="str">
            <v>ADAPTADOR COM FLANGES LIVRES, PVC, SOLDÁVEL, DN 110 MM X 4, INSTALADO EM RESERVAÇÃO DE ÁGUA DE EDIFICAÇÃO QUE POSSUA RESERVATÓRIO DE FIBRA/FIBROCIMENTO  FORNECIMENTO E INSTALAÇÃO. AF_06/2016_P</v>
          </cell>
          <cell r="C3704" t="str">
            <v>UN</v>
          </cell>
          <cell r="D3704">
            <v>242.03</v>
          </cell>
        </row>
        <row r="3705">
          <cell r="A3705">
            <v>94724</v>
          </cell>
          <cell r="B3705" t="str">
            <v>CONECTOR, CPVC, SOLDÁVEL, DN 22 MM X 3/4, INSTALADO EM RESERVAÇÃO DE ÁGUA DE EDIFICAÇÃO QUE POSSUA RESERVATÓRIO DE FIBRA/FIBROCIMENTO  FORNECIMENTO E INSTALAÇÃO. AF_06/2016</v>
          </cell>
          <cell r="C3705" t="str">
            <v>UN</v>
          </cell>
          <cell r="D3705">
            <v>21.19</v>
          </cell>
        </row>
        <row r="3706">
          <cell r="A3706">
            <v>94725</v>
          </cell>
          <cell r="B3706" t="str">
            <v>LUVA, CPVC, SOLDÁVEL, DN 22 MM, INSTALADO EM RESERVAÇÃO DE ÁGUA DE EDIFICAÇÃO QUE POSSUA RESERVATÓRIO DE FIBRA/FIBROCIMENTO  FORNECIMENTO E INSTALAÇÃO. AF_06/2016</v>
          </cell>
          <cell r="C3706" t="str">
            <v>UN</v>
          </cell>
          <cell r="D3706">
            <v>5.41</v>
          </cell>
        </row>
        <row r="3707">
          <cell r="A3707">
            <v>94726</v>
          </cell>
          <cell r="B3707" t="str">
            <v>CONECTOR, CPVC, SOLDÁVEL, DN 28 MM X 1, INSTALADO EM RESERVAÇÃO DE ÁGUA DE EDIFICAÇÃO QUE POSSUA RESERVATÓRIO DE FIBRA/FIBROCIMENTO  FORNECIMENTO E INSTALAÇÃO. AF_06/2016</v>
          </cell>
          <cell r="C3707" t="str">
            <v>UN</v>
          </cell>
          <cell r="D3707">
            <v>32.49</v>
          </cell>
        </row>
        <row r="3708">
          <cell r="A3708">
            <v>94727</v>
          </cell>
          <cell r="B3708" t="str">
            <v>LUVA, CPVC, SOLDÁVEL, DN 28 MM, INSTALADO EM RESERVAÇÃO DE ÁGUA DE EDIFICAÇÃO QUE POSSUA RESERVATÓRIO DE FIBRA/FIBROCIMENTO  FORNECIMENTO E INSTALAÇÃO. AF_06/2016</v>
          </cell>
          <cell r="C3708" t="str">
            <v>UN</v>
          </cell>
          <cell r="D3708">
            <v>7.5</v>
          </cell>
        </row>
        <row r="3709">
          <cell r="A3709">
            <v>94728</v>
          </cell>
          <cell r="B3709" t="str">
            <v>CONECTOR, CPVC, SOLDÁVEL, DN 35 MM X 1 1/4, INSTALADO EM RESERVAÇÃO DE ÁGUA DE EDIFICAÇÃO QUE POSSUA RESERVATÓRIO DE FIBRA/FIBROCIMENTO  FORNECIMENTO E INSTALAÇÃO. AF_06/2016</v>
          </cell>
          <cell r="C3709" t="str">
            <v>UN</v>
          </cell>
          <cell r="D3709">
            <v>121.81</v>
          </cell>
        </row>
        <row r="3710">
          <cell r="A3710">
            <v>94729</v>
          </cell>
          <cell r="B3710" t="str">
            <v>LUVA, CPVC, SOLDÁVEL, DN 35 MM, INSTALADO EM RESERVAÇÃO DE ÁGUA DE EDIFICAÇÃO QUE POSSUA RESERVATÓRIO DE FIBRA/FIBROCIMENTO  FORNECIMENTO E INSTALAÇÃO. AF_06/2016</v>
          </cell>
          <cell r="C3710" t="str">
            <v>UN</v>
          </cell>
          <cell r="D3710">
            <v>13.02</v>
          </cell>
        </row>
        <row r="3711">
          <cell r="A3711">
            <v>94730</v>
          </cell>
          <cell r="B3711" t="str">
            <v>CONECTOR, CPVC, SOLDÁVEL, DN 42 MM X 1 1/2, INSTALADO EM RESERVAÇÃO DE ÁGUA DE EDIFICAÇÃO QUE POSSUA RESERVATÓRIO DE FIBRA/FIBROCIMENTO  FORNECIMENTO E INSTALAÇÃO. AF_06/2016</v>
          </cell>
          <cell r="C3711" t="str">
            <v>UN</v>
          </cell>
          <cell r="D3711">
            <v>147.85</v>
          </cell>
        </row>
        <row r="3712">
          <cell r="A3712">
            <v>94731</v>
          </cell>
          <cell r="B3712" t="str">
            <v>LUVA, CPVC, SOLDÁVEL, DN 42 MM, INSTALADO EM RESERVAÇÃO DE ÁGUA DE EDIFICAÇÃO QUE POSSUA RESERVATÓRIO DE FIBRA/FIBROCIMENTO  FORNECIMENTO E INSTALAÇÃO. AF_06/2016</v>
          </cell>
          <cell r="C3712" t="str">
            <v>UN</v>
          </cell>
          <cell r="D3712">
            <v>16.190000000000001</v>
          </cell>
        </row>
        <row r="3713">
          <cell r="A3713">
            <v>94733</v>
          </cell>
          <cell r="B3713" t="str">
            <v>LUVA, CPVC, SOLDÁVEL, DN 54 MM, INSTALADO EM RESERVAÇÃO DE ÁGUA DE EDIFICAÇÃO QUE POSSUA RESERVATÓRIO DE FIBRA/FIBROCIMENTO  FORNECIMENTO E INSTALAÇÃO. AF_06/2016</v>
          </cell>
          <cell r="C3713" t="str">
            <v>UN</v>
          </cell>
          <cell r="D3713">
            <v>31.29</v>
          </cell>
        </row>
        <row r="3714">
          <cell r="A3714">
            <v>94737</v>
          </cell>
          <cell r="B3714" t="str">
            <v>LUVA, CPVC, SOLDÁVEL, DN 89 MM, INSTALADO EM RESERVAÇÃO DE ÁGUA DE EDIFICAÇÃO QUE POSSUA RESERVATÓRIO DE FIBRA/FIBROCIMENTO  FORNECIMENTO E INSTALAÇÃO. AF_06/2016</v>
          </cell>
          <cell r="C3714" t="str">
            <v>UN</v>
          </cell>
          <cell r="D3714">
            <v>128.79</v>
          </cell>
        </row>
        <row r="3715">
          <cell r="A3715">
            <v>94740</v>
          </cell>
          <cell r="B3715" t="str">
            <v>JOELHO 90 GRAUS, CPVC, SOLDÁVEL, DN 22 MM, INSTALADO EM RESERVAÇÃO DE ÁGUA DE EDIFICAÇÃO QUE POSSUA RESERVATÓRIO DE FIBRA/FIBROCIMENTO  FORNECIMENTO E INSTALAÇÃO. AF_06/2016</v>
          </cell>
          <cell r="C3715" t="str">
            <v>UN</v>
          </cell>
          <cell r="D3715">
            <v>8.51</v>
          </cell>
        </row>
        <row r="3716">
          <cell r="A3716">
            <v>94741</v>
          </cell>
          <cell r="B3716" t="str">
            <v>CURVA 90 GRAUS, CPVC, SOLDÁVEL, DN 22 MM, INSTALADO EM RESERVAÇÃO DE ÁGUA DE EDIFICAÇÃO QUE POSSUA RESERVATÓRIO DE FIBRA/FIBROCIMENTO  FORNECIMENTO E INSTALAÇÃO. AF_06/2016</v>
          </cell>
          <cell r="C3716" t="str">
            <v>UN</v>
          </cell>
          <cell r="D3716">
            <v>10.42</v>
          </cell>
        </row>
        <row r="3717">
          <cell r="A3717">
            <v>94742</v>
          </cell>
          <cell r="B3717" t="str">
            <v>JOELHO 90 GRAUS, CPVC, SOLDÁVEL, DN 28 MM, INSTALADO EM RESERVAÇÃO DE ÁGUA DE EDIFICAÇÃO QUE POSSUA RESERVATÓRIO DE FIBRA/FIBROCIMENTO  FORNECIMENTO E INSTALAÇÃO. AF_06/2016</v>
          </cell>
          <cell r="C3717" t="str">
            <v>UN</v>
          </cell>
          <cell r="D3717">
            <v>12.55</v>
          </cell>
        </row>
        <row r="3718">
          <cell r="A3718">
            <v>94743</v>
          </cell>
          <cell r="B3718" t="str">
            <v>CURVA 90 GRAUS, CPVC, SOLDÁVEL, DN 28 MM, INSTALADO EM RESERVAÇÃO DE ÁGUA DE EDIFICAÇÃO QUE POSSUA RESERVATÓRIO DE FIBRA/FIBROCIMENTO  FORNECIMENTO E INSTALAÇÃO. AF_06/2016</v>
          </cell>
          <cell r="C3718" t="str">
            <v>UN</v>
          </cell>
          <cell r="D3718">
            <v>13.75</v>
          </cell>
        </row>
        <row r="3719">
          <cell r="A3719">
            <v>94744</v>
          </cell>
          <cell r="B3719" t="str">
            <v>JOELHO 90 GRAUS, CPVC, SOLDÁVEL, DN 35 MM, INSTALADO EM RESERVAÇÃO DE ÁGUA DE EDIFICAÇÃO QUE POSSUA RESERVATÓRIO DE FIBRA/FIBROCIMENTO  FORNECIMENTO E INSTALAÇÃO. AF_06/2016</v>
          </cell>
          <cell r="C3719" t="str">
            <v>UN</v>
          </cell>
          <cell r="D3719">
            <v>19.82</v>
          </cell>
        </row>
        <row r="3720">
          <cell r="A3720">
            <v>94746</v>
          </cell>
          <cell r="B3720" t="str">
            <v>JOELHO 90 GRAUS, CPVC, SOLDÁVEL, DN 42 MM, INSTALADO EM RESERVAÇÃO DE ÁGUA DE EDIFICAÇÃO QUE POSSUA RESERVATÓRIO DE FIBRA/FIBROCIMENTO  FORNECIMENTO E INSTALAÇÃO. AF_06/2016</v>
          </cell>
          <cell r="C3720" t="str">
            <v>UN</v>
          </cell>
          <cell r="D3720">
            <v>27.86</v>
          </cell>
        </row>
        <row r="3721">
          <cell r="A3721">
            <v>94748</v>
          </cell>
          <cell r="B3721" t="str">
            <v>JOELHO 90 GRAUS, CPVC, SOLDÁVEL, DN 54 MM, INSTALADO EM RESERVAÇÃO DE ÁGUA DE EDIFICAÇÃO QUE POSSUA RESERVATÓRIO DE FIBRA/FIBROCIMENTO  FORNECIMENTO E INSTALAÇÃO. AF_06/2016</v>
          </cell>
          <cell r="C3721" t="str">
            <v>UN</v>
          </cell>
          <cell r="D3721">
            <v>57.15</v>
          </cell>
        </row>
        <row r="3722">
          <cell r="A3722">
            <v>94750</v>
          </cell>
          <cell r="B3722" t="str">
            <v>JOELHO 90 GRAUS, CPVC, SOLDÁVEL, DN 73 MM, INSTALADO EM RESERVAÇÃO DE ÁGUA DE EDIFICAÇÃO QUE POSSUA RESERVATÓRIO DE FIBRA/FIBROCIMENTO  FORNECIMENTO E INSTALAÇÃO. AF_06/2016</v>
          </cell>
          <cell r="C3722" t="str">
            <v>UN</v>
          </cell>
          <cell r="D3722">
            <v>133.19999999999999</v>
          </cell>
        </row>
        <row r="3723">
          <cell r="A3723">
            <v>94752</v>
          </cell>
          <cell r="B3723" t="str">
            <v>JOELHO 90 GRAUS, CPVC, SOLDÁVEL, DN 89 MM, INSTALADO EM RESERVAÇÃO DE ÁGUA DE EDIFICAÇÃO QUE POSSUA RESERVATÓRIO DE FIBRA/FIBROCIMENTO  FORNECIMENTO E INSTALAÇÃO. AF_06/2016</v>
          </cell>
          <cell r="C3723" t="str">
            <v>UN</v>
          </cell>
          <cell r="D3723">
            <v>163.82</v>
          </cell>
        </row>
        <row r="3724">
          <cell r="A3724">
            <v>94756</v>
          </cell>
          <cell r="B3724" t="str">
            <v>TE, CPVC, SOLDÁVEL, DN 22 MM, INSTALADO EM RESERVAÇÃO DE ÁGUA DE EDIFICAÇÃO QUE POSSUA RESERVATÓRIO DE FIBRA/FIBROCIMENTO  FORNECIMENTO E INSTALAÇÃO. AF_06/2016</v>
          </cell>
          <cell r="C3724" t="str">
            <v>UN</v>
          </cell>
          <cell r="D3724">
            <v>10.8</v>
          </cell>
        </row>
        <row r="3725">
          <cell r="A3725">
            <v>94757</v>
          </cell>
          <cell r="B3725" t="str">
            <v>TE, CPVC, SOLDÁVEL, DN 28 MM, INSTALADO EM RESERVAÇÃO DE ÁGUA DE EDIFICAÇÃO QUE POSSUA RESERVATÓRIO DE FIBRA/FIBROCIMENTO  FORNECIMENTO E INSTALAÇÃO. AF_06/2016</v>
          </cell>
          <cell r="C3725" t="str">
            <v>UN</v>
          </cell>
          <cell r="D3725">
            <v>14.41</v>
          </cell>
        </row>
        <row r="3726">
          <cell r="A3726">
            <v>94758</v>
          </cell>
          <cell r="B3726" t="str">
            <v>TE, CPVC, SOLDÁVEL, DN 35 MM, INSTALADO EM RESERVAÇÃO DE ÁGUA DE EDIFICAÇÃO QUE POSSUA RESERVATÓRIO DE FIBRA/FIBROCIMENTO  FORNECIMENTO E INSTALAÇÃO. AF_06/2016</v>
          </cell>
          <cell r="C3726" t="str">
            <v>UN</v>
          </cell>
          <cell r="D3726">
            <v>35.64</v>
          </cell>
        </row>
        <row r="3727">
          <cell r="A3727">
            <v>94759</v>
          </cell>
          <cell r="B3727" t="str">
            <v>TE, CPVC, SOLDÁVEL, DN 42 MM, INSTALADO EM RESERVAÇÃO DE ÁGUA DE EDIFICAÇÃO QUE POSSUA RESERVATÓRIO DE FIBRA/FIBROCIMENTO  FORNECIMENTO E INSTALAÇÃO. AF_06/2016</v>
          </cell>
          <cell r="C3727" t="str">
            <v>UN</v>
          </cell>
          <cell r="D3727">
            <v>43.66</v>
          </cell>
        </row>
        <row r="3728">
          <cell r="A3728">
            <v>94760</v>
          </cell>
          <cell r="B3728" t="str">
            <v>TE, CPVC, SOLDÁVEL, DN 54 MM, INSTALADO EM RESERVAÇÃO DE ÁGUA DE EDIFICAÇÃO QUE POSSUA RESERVATÓRIO DE FIBRA/FIBROCIMENTO  FORNECIMENTO E INSTALAÇÃO. AF_06/2016</v>
          </cell>
          <cell r="C3728" t="str">
            <v>UN</v>
          </cell>
          <cell r="D3728">
            <v>71.84</v>
          </cell>
        </row>
        <row r="3729">
          <cell r="A3729">
            <v>94761</v>
          </cell>
          <cell r="B3729" t="str">
            <v>TE, CPVC, SOLDÁVEL, DN 73 MM, INSTALADO EM RESERVAÇÃO DE ÁGUA DE EDIFICAÇÃO QUE POSSUA RESERVATÓRIO DE FIBRA/FIBROCIMENTO  FORNECIMENTO E INSTALAÇÃO. AF_06/2016</v>
          </cell>
          <cell r="C3729" t="str">
            <v>UN</v>
          </cell>
          <cell r="D3729">
            <v>152.22</v>
          </cell>
        </row>
        <row r="3730">
          <cell r="A3730">
            <v>94762</v>
          </cell>
          <cell r="B3730" t="str">
            <v>TE, CPVC, SOLDÁVEL, DN 89 MM, INSTALADO EM RESERVAÇÃO DE ÁGUA DE EDIFICAÇÃO QUE POSSUA RESERVATÓRIO DE FIBRA/FIBROCIMENTO  FORNECIMENTO E INSTALAÇÃO. AF_06/2016</v>
          </cell>
          <cell r="C3730" t="str">
            <v>UN</v>
          </cell>
          <cell r="D3730">
            <v>196.49</v>
          </cell>
        </row>
        <row r="3731">
          <cell r="A3731">
            <v>94783</v>
          </cell>
          <cell r="B3731" t="str">
            <v>ADAPTADOR COM FLANGE E ANEL DE VEDAÇÃO, PVC, SOLDÁVEL, DN  20 MM X 1/2, INSTALADO EM RESERVAÇÃO DE ÁGUA DE EDIFICAÇÃO QUE POSSUA RESERVATÓRIO DE FIBRA/FIBROCIMENTO  FORNECIMENTO E INSTALAÇÃO. AF_06/2016_P</v>
          </cell>
          <cell r="C3731" t="str">
            <v>UN</v>
          </cell>
          <cell r="D3731">
            <v>14.66</v>
          </cell>
        </row>
        <row r="3732">
          <cell r="A3732">
            <v>94784</v>
          </cell>
          <cell r="B3732" t="str">
            <v>ADAPTADOR COM FLANGES LIVRES, PVC, SOLDÁVEL LONGO, DN  25 MM X 3/4, INSTALADO EM RESERVAÇÃO DE ÁGUA DE EDIFICAÇÃO QUE POSSUA RESERVATÓRIO DE FIBRA/FIBROCIMENTO  FORNECIMENTO E INSTALAÇÃO. AF_06/2016_P</v>
          </cell>
          <cell r="C3732" t="str">
            <v>TXKM</v>
          </cell>
          <cell r="D3732">
            <v>23.69</v>
          </cell>
        </row>
        <row r="3733">
          <cell r="A3733">
            <v>94785</v>
          </cell>
          <cell r="B3733" t="str">
            <v>ADAPTADOR COM FLANGES LIVRES, PVC, SOLDÁVEL LONGO, DN 32 MM X 1, INSTALADO EM RESERVAÇÃO DE ÁGUA DE EDIFICAÇÃO QUE POSSUA RESERVATÓRIO DE FIBRA/FIBROCIMENTO  FORNECIMENTO E INSTALAÇÃO. AF_06/2016_P</v>
          </cell>
          <cell r="C3733" t="str">
            <v>UN</v>
          </cell>
          <cell r="D3733">
            <v>26.39</v>
          </cell>
        </row>
        <row r="3734">
          <cell r="A3734">
            <v>94786</v>
          </cell>
          <cell r="B3734" t="str">
            <v>ADAPTADOR COM FLANGES LIVRES, PVC, SOLDÁVEL LONGO, DN 40 MM X 1 1/4, INSTALADO EM RESERVAÇÃO DE ÁGUA DE EDIFICAÇÃO QUE POSSUA RESERVATÓRIO DE FIBRA/FIBROCIMENTO  FORNECIMENTO E INSTALAÇÃO. AF_06/2016_P</v>
          </cell>
          <cell r="C3734" t="str">
            <v>UN</v>
          </cell>
          <cell r="D3734">
            <v>34</v>
          </cell>
        </row>
        <row r="3735">
          <cell r="A3735">
            <v>94787</v>
          </cell>
          <cell r="B3735" t="str">
            <v>ADAPTADOR COM FLANGES LIVRES, PVC, SOLDÁVEL LONGO, DN 50 MM X 1 1/2, INSTALADO EM RESERVAÇÃO DE ÁGUA DE EDIFICAÇÃO QUE POSSUA RESERVATÓRIO DE FIBRA/FIBROCIMENTO  FORNECIMENTO E INSTALAÇÃO. AF_06/2016_P</v>
          </cell>
          <cell r="C3735" t="str">
            <v>UN</v>
          </cell>
          <cell r="D3735">
            <v>44.32</v>
          </cell>
        </row>
        <row r="3736">
          <cell r="A3736">
            <v>94788</v>
          </cell>
          <cell r="B3736" t="str">
            <v>ADAPTADOR COM FLANGES LIVRES, PVC, SOLDÁVEL LONGO, DN 60 MM X 2, INSTALADO EM RESERVAÇÃO DE ÁGUA DE EDIFICAÇÃO QUE POSSUA RESERVATÓRIO DE FIBRA/FIBROCIMENTO  FORNECIMENTO E INSTALAÇÃO. AF_06/2016_P</v>
          </cell>
          <cell r="C3736" t="str">
            <v>UN</v>
          </cell>
          <cell r="D3736">
            <v>57.42</v>
          </cell>
        </row>
        <row r="3737">
          <cell r="A3737">
            <v>94789</v>
          </cell>
          <cell r="B3737" t="str">
            <v>ADAPTADOR COM FLANGES LIVRES, PVC, SOLDÁVEL LONGO, DN 75 MM X 2 1/2, INSTALADO EM RESERVAÇÃO DE ÁGUA DE EDIFICAÇÃO QUE POSSUA RESERVATÓRIO DE FIBRA/FIBROCIMENTO  FORNECIMENTO E INSTALAÇÃO. AF_06/2016_P</v>
          </cell>
          <cell r="C3737" t="str">
            <v>UN</v>
          </cell>
          <cell r="D3737">
            <v>173.55</v>
          </cell>
        </row>
        <row r="3738">
          <cell r="A3738">
            <v>94790</v>
          </cell>
          <cell r="B3738" t="str">
            <v>ADAPTADOR COM FLANGES LIVRES, PVC, SOLDÁVEL LONGO, DN 85 MM X 3, INSTALADO EM RESERVAÇÃO DE ÁGUA DE EDIFICAÇÃO QUE POSSUA RESERVATÓRIO DE FIBRA/FIBROCIMENTO  FORNECIMENTO E INSTALAÇÃO. AF_06/2016_P</v>
          </cell>
          <cell r="C3738" t="str">
            <v>UN</v>
          </cell>
          <cell r="D3738">
            <v>227.78</v>
          </cell>
        </row>
        <row r="3739">
          <cell r="A3739">
            <v>94791</v>
          </cell>
          <cell r="B3739" t="str">
            <v>ADAPTADOR COM FLANGES LIVRES, PVC, SOLDÁVEL LONGO, DN 110 MM X 4, INSTALADO EM RESERVAÇÃO DE ÁGUA DE EDIFICAÇÃO QUE POSSUA RESERVATÓRIO DE FIBRA/FIBROCIMENTO  FORNECIMENTO E INSTALAÇÃO. AF_06/2016_P</v>
          </cell>
          <cell r="C3739" t="str">
            <v>UN</v>
          </cell>
          <cell r="D3739">
            <v>338.34</v>
          </cell>
        </row>
        <row r="3740">
          <cell r="A3740">
            <v>94863</v>
          </cell>
          <cell r="B3740" t="str">
            <v>LUVA, CPVC, SOLDÁVEL, DN 73 MM, INSTALADO EM RESERVAÇÃO DE ÁGUA DE EDIFICAÇÃO QUE POSSUA RESERVATÓRIO DE FIBRA/FIBROCIMENTO  FORNECIMENTO E INSTALAÇÃO. AF_06/2016</v>
          </cell>
          <cell r="C3740" t="str">
            <v>UN</v>
          </cell>
          <cell r="D3740">
            <v>108.94</v>
          </cell>
        </row>
        <row r="3741">
          <cell r="A3741">
            <v>6171</v>
          </cell>
          <cell r="B3741" t="str">
            <v>TAMPA DE CONCRETO ARMADO 60X60X5CM PARA CAIXA</v>
          </cell>
          <cell r="C3741" t="str">
            <v>UN</v>
          </cell>
          <cell r="D3741">
            <v>27.05</v>
          </cell>
        </row>
        <row r="3742">
          <cell r="A3742">
            <v>72289</v>
          </cell>
          <cell r="B3742" t="str">
            <v>CAIXA DE INSPEÇÃO 80X80X80CM EM ALVENARIA - EXECUÇÃO</v>
          </cell>
          <cell r="C3742" t="str">
            <v>UN</v>
          </cell>
          <cell r="D3742">
            <v>379.36</v>
          </cell>
        </row>
        <row r="3743">
          <cell r="A3743">
            <v>72290</v>
          </cell>
          <cell r="B3743" t="str">
            <v>CAIXA DE INSPEÇÃO 90X90X80CM EM ALVENARIA - EXECUÇÃO</v>
          </cell>
          <cell r="C3743" t="str">
            <v>UN</v>
          </cell>
          <cell r="D3743">
            <v>426.22</v>
          </cell>
        </row>
        <row r="3744">
          <cell r="A3744" t="str">
            <v>74051/1</v>
          </cell>
          <cell r="B3744" t="str">
            <v>CAIXA DE GORDURA DUPLA EM CONCRETO PRE-MOLDADO DN 60MM COM TAMPA - FORNECIMENTO E INSTALACAO</v>
          </cell>
          <cell r="C3744" t="str">
            <v>UN</v>
          </cell>
          <cell r="D3744">
            <v>221.49</v>
          </cell>
        </row>
        <row r="3745">
          <cell r="A3745" t="str">
            <v>74051/2</v>
          </cell>
          <cell r="B3745" t="str">
            <v>CAIXA DE GORDURA SIMPLES EM CONCRETO PRE-MOLDADO DN 40MM COM TAMPA - FORNECIMENTO E INSTALACAO</v>
          </cell>
          <cell r="C3745" t="str">
            <v>UN</v>
          </cell>
          <cell r="D3745">
            <v>145.74</v>
          </cell>
        </row>
        <row r="3746">
          <cell r="A3746" t="str">
            <v>74104/1</v>
          </cell>
          <cell r="B3746" t="str">
            <v>CAIXA DE INSPEÇÃO EM ALVENARIA DE TIJOLO MACIÇO 60X60X60CM, REVESTIDA INTERNAMENTO COM BARRA LISA (CIMENTO E AREIA, TRAÇO 1:4) E=2,0CM, COM TAMPA PRÉ-MOLDADA DE CONCRETO E FUNDO DE CONCRETO 15MPA TIPO C - ESCAVAÇÃO E CONFECÇÃO</v>
          </cell>
          <cell r="C3746" t="str">
            <v>UN</v>
          </cell>
          <cell r="D3746">
            <v>151.55000000000001</v>
          </cell>
        </row>
        <row r="3747">
          <cell r="A3747" t="str">
            <v>74166/1</v>
          </cell>
          <cell r="B3747" t="str">
            <v>CAIXA DE INSPEÇÃO EM CONCRETO PRÉ-MOLDADO DN 60CM COM TAMPA H= 60CM - FORNECIMENTO E INSTALACAO</v>
          </cell>
          <cell r="C3747" t="str">
            <v>UN</v>
          </cell>
          <cell r="D3747">
            <v>223.57</v>
          </cell>
        </row>
        <row r="3748">
          <cell r="A3748" t="str">
            <v>74166/2</v>
          </cell>
          <cell r="B3748" t="str">
            <v>CAIXA DE INSPECAO EM ANEL DE CONCRETO PRE MOLDADO, COM 950MM DE ALTURA TOTAL. ANEIS COM ESP=50MM, DIAM.=600MM. EXCLUSIVE TAMPAO E ESCAVACAO - FORNECIMENTO E INSTALACAO</v>
          </cell>
          <cell r="C3748" t="str">
            <v>UN</v>
          </cell>
          <cell r="D3748">
            <v>272.33</v>
          </cell>
        </row>
        <row r="3749">
          <cell r="A3749">
            <v>88503</v>
          </cell>
          <cell r="B3749" t="str">
            <v>CAIXA D´ÁGUA EM POLIETILENO, 1000 LITROS, COM ACESSÓRIOS</v>
          </cell>
          <cell r="C3749" t="str">
            <v>UN</v>
          </cell>
          <cell r="D3749">
            <v>791.17</v>
          </cell>
        </row>
        <row r="3750">
          <cell r="A3750">
            <v>88504</v>
          </cell>
          <cell r="B3750" t="str">
            <v>CAIXA D´AGUA EM POLIETILENO, 500 LITROS, COM ACESSÓRIOS</v>
          </cell>
          <cell r="C3750" t="str">
            <v>UN</v>
          </cell>
          <cell r="D3750">
            <v>639.36</v>
          </cell>
        </row>
        <row r="3751">
          <cell r="A3751">
            <v>89482</v>
          </cell>
          <cell r="B3751" t="str">
            <v>CAIXA SIFONADA, PVC, DN 100 X 100 X 50 MM, FORNECIDA E INSTALADA EM RAMAIS DE ENCAMINHAMENTO DE ÁGUA PLUVIAL. AF_12/2014_P</v>
          </cell>
          <cell r="C3751" t="str">
            <v>UN</v>
          </cell>
          <cell r="D3751">
            <v>20.86</v>
          </cell>
        </row>
        <row r="3752">
          <cell r="A3752">
            <v>89491</v>
          </cell>
          <cell r="B3752" t="str">
            <v>CAIXA SIFONADA, PVC, DN 150 X 185 X 75 MM, FORNECIDA E INSTALADA EM RAMAIS DE ENCAMINHAMENTO DE ÁGUA PLUVIAL. AF_12/2014_P</v>
          </cell>
          <cell r="C3752" t="str">
            <v>UN</v>
          </cell>
          <cell r="D3752">
            <v>52.18</v>
          </cell>
        </row>
        <row r="3753">
          <cell r="A3753">
            <v>89495</v>
          </cell>
          <cell r="B3753" t="str">
            <v>RALO SIFONADO, PVC, DN 100 X 40 MM, JUNTA SOLDÁVEL, FORNECIDO E INSTALADO EM RAMAIS DE ENCAMINHAMENTO DE ÁGUA PLUVIAL. AF_12/2014_P</v>
          </cell>
          <cell r="C3753" t="str">
            <v>UN</v>
          </cell>
          <cell r="D3753">
            <v>8.5500000000000007</v>
          </cell>
        </row>
        <row r="3754">
          <cell r="A3754">
            <v>89707</v>
          </cell>
          <cell r="B3754" t="str">
            <v>CAIXA SIFONADA, PVC, DN 100 X 100 X 50 MM, JUNTA ELÁSTICA, FORNECIDA E INSTALADA EM RAMAL DE DESCARGA OU EM RAMAL DE ESGOTO SANITÁRIO. AF_12/2014_P</v>
          </cell>
          <cell r="C3754" t="str">
            <v>UN</v>
          </cell>
          <cell r="D3754">
            <v>25.59</v>
          </cell>
        </row>
        <row r="3755">
          <cell r="A3755">
            <v>89708</v>
          </cell>
          <cell r="B3755" t="str">
            <v>CAIXA SIFONADA, PVC, DN 150 X 185 X 75 MM, JUNTA ELÁSTICA, FORNECIDA E INSTALADA EM RAMAL DE DESCARGA OU EM RAMAL DE ESGOTO SANITÁRIO. AF_12/2014_P</v>
          </cell>
          <cell r="C3755" t="str">
            <v>UN</v>
          </cell>
          <cell r="D3755">
            <v>58.88</v>
          </cell>
        </row>
        <row r="3756">
          <cell r="A3756">
            <v>89709</v>
          </cell>
          <cell r="B3756" t="str">
            <v>RALO SIFONADO, PVC, DN 100 X 40 MM, JUNTA SOLDÁVEL, FORNECIDO E INSTALADO EM RAMAL DE DESCARGA OU EM RAMAL DE ESGOTO SANITÁRIO. AF_12/2014_P</v>
          </cell>
          <cell r="C3756" t="str">
            <v>UN</v>
          </cell>
          <cell r="D3756">
            <v>9.9600000000000009</v>
          </cell>
        </row>
        <row r="3757">
          <cell r="A3757">
            <v>89710</v>
          </cell>
          <cell r="B3757" t="str">
            <v>RALO SECO, PVC, DN 100 X 40 MM, JUNTA SOLDÁVEL, FORNECIDO E INSTALADO EM RAMAL DE DESCARGA OU EM RAMAL DE ESGOTO SANITÁRIO. AF_12/2014_P</v>
          </cell>
          <cell r="C3757" t="str">
            <v>UN</v>
          </cell>
          <cell r="D3757">
            <v>9.76</v>
          </cell>
        </row>
        <row r="3758">
          <cell r="A3758">
            <v>6021</v>
          </cell>
          <cell r="B3758" t="str">
            <v>VASO SANITARIO SIFONADO LOUÇA BRANCA PADRAO POPULAR, COM CONJUNTO PARA FIXAÇAO PARA VASO SANITÁRIO COM PARAFUSO, ARRUELA E BUCHA - FORNECIMENTO E INSTALACAO</v>
          </cell>
          <cell r="C3758" t="str">
            <v>UN</v>
          </cell>
          <cell r="D3758">
            <v>233.01</v>
          </cell>
        </row>
        <row r="3759">
          <cell r="A3759">
            <v>72739</v>
          </cell>
          <cell r="B3759" t="str">
            <v>VASO SANITARIO INFANTIL SIFONADO, PARA VALVULA DE DESCARGA, EM LOUCA BRANCA, COM ACESSORIOS, INCLUSIVE ASSENTO PLASTICO, BOLSA DE BORRACHA PARA LIGACAO, TUBO PVC LIGACAO - FORNECIMENTO E INSTALACAO</v>
          </cell>
          <cell r="C3759" t="str">
            <v>UN</v>
          </cell>
          <cell r="D3759">
            <v>461.23</v>
          </cell>
        </row>
        <row r="3760">
          <cell r="A3760" t="str">
            <v>74234/1</v>
          </cell>
          <cell r="B3760" t="str">
            <v>MICTORIO SIFONADO DE LOUCA BRANCA COM PERTENCES, COM REGISTRO DE PRESSAO 1/2" COM CANOPLA CROMADA ACABAMENTO SIMPLES E CONJUNTO PARA FIXACAO  - FORNECIMENTO E INSTALACAO</v>
          </cell>
          <cell r="C3760" t="str">
            <v>UN</v>
          </cell>
          <cell r="D3760">
            <v>478.87</v>
          </cell>
        </row>
        <row r="3761">
          <cell r="A3761">
            <v>86872</v>
          </cell>
          <cell r="B3761" t="str">
            <v>TANQUE DE LOUÇA BRANCA COM COLUNA, 30L OU EQUIVALENTE - FORNECIMENTO E INSTALAÇÃO. AF_12/2013</v>
          </cell>
          <cell r="C3761" t="str">
            <v>UN</v>
          </cell>
          <cell r="D3761">
            <v>592.04</v>
          </cell>
        </row>
        <row r="3762">
          <cell r="A3762">
            <v>86874</v>
          </cell>
          <cell r="B3762" t="str">
            <v>TANQUE DE LOUÇA BRANCA SUSPENSO, 18L OU EQUIVALENTE - FORNECIMENTO E INSTALAÇÃO. AF_12/2013</v>
          </cell>
          <cell r="C3762" t="str">
            <v>UN</v>
          </cell>
          <cell r="D3762">
            <v>359.34</v>
          </cell>
        </row>
        <row r="3763">
          <cell r="A3763">
            <v>86875</v>
          </cell>
          <cell r="B3763" t="str">
            <v>TANQUE DE MÁRMORE SINTÉTICO COM COLUNA, 22L OU EQUIVALENTE  FORNECIMENTO E INSTALAÇÃO. AF_12/2013</v>
          </cell>
          <cell r="C3763" t="str">
            <v>UN</v>
          </cell>
          <cell r="D3763">
            <v>270.44</v>
          </cell>
        </row>
        <row r="3764">
          <cell r="A3764">
            <v>86876</v>
          </cell>
          <cell r="B3764" t="str">
            <v>TANQUE DE MÁRMORE SINTÉTICO SUSPENSO, 22L OU EQUIVALENTE - FORNECIMENTO E INSTALAÇÃO. AF_12/2013</v>
          </cell>
          <cell r="C3764" t="str">
            <v>UN</v>
          </cell>
          <cell r="D3764">
            <v>151.65</v>
          </cell>
        </row>
        <row r="3765">
          <cell r="A3765">
            <v>86877</v>
          </cell>
          <cell r="B3765" t="str">
            <v>VÁLVULA EM METAL CROMADO 1.1/2" X 1.1/2" PARA TANQUE OU LAVATÓRIO, COM OU SEM LADRÃO - FORNECIMENTO E INSTALAÇÃO. AF_12/2013</v>
          </cell>
          <cell r="C3765" t="str">
            <v>UN</v>
          </cell>
          <cell r="D3765">
            <v>20.84</v>
          </cell>
        </row>
        <row r="3766">
          <cell r="A3766">
            <v>86878</v>
          </cell>
          <cell r="B3766" t="str">
            <v>VÁLVULA EM METAL CROMADO TIPO AMERICANA 3.1/2" X 1.1/2" PARA PIA - FORNECIMENTO E INSTALAÇÃO. AF_12/2013</v>
          </cell>
          <cell r="C3766" t="str">
            <v>UN</v>
          </cell>
          <cell r="D3766">
            <v>37.9</v>
          </cell>
        </row>
        <row r="3767">
          <cell r="A3767">
            <v>86879</v>
          </cell>
          <cell r="B3767" t="str">
            <v>VÁLVULA EM PLÁSTICO 1" PARA PIA, TANQUE OU LAVATÓRIO, COM OU SEM LADRÃO - FORNECIMENTO E INSTALAÇÃO. AF_12/2013</v>
          </cell>
          <cell r="C3767" t="str">
            <v>UN</v>
          </cell>
          <cell r="D3767">
            <v>6.04</v>
          </cell>
        </row>
        <row r="3768">
          <cell r="A3768">
            <v>86880</v>
          </cell>
          <cell r="B3768" t="str">
            <v>VÁLVULA EM PLÁSTICO CROMADO TIPO AMERICANA 3.1/2" X 1.1/2" SEM ADAPTADOR PARA PIA - FORNECIMENTO E INSTALAÇÃO. AF_12/2013</v>
          </cell>
          <cell r="C3768" t="str">
            <v>UN</v>
          </cell>
          <cell r="D3768">
            <v>15.94</v>
          </cell>
        </row>
        <row r="3769">
          <cell r="A3769">
            <v>86881</v>
          </cell>
          <cell r="B3769" t="str">
            <v>SIFÃO DO TIPO GARRAFA EM METAL CROMADO 1 X 1.1/2" - FORNECIMENTO E INSTALAÇÃO. AF_12/2013</v>
          </cell>
          <cell r="C3769" t="str">
            <v>UN</v>
          </cell>
          <cell r="D3769">
            <v>104.68</v>
          </cell>
        </row>
        <row r="3770">
          <cell r="A3770">
            <v>86882</v>
          </cell>
          <cell r="B3770" t="str">
            <v>SIFÃO DO TIPO GARRAFA/COPO EM PVC 1.1/4 X 1.1/2" - FORNECIMENTO E INSTALAÇÃO. AF_12/2013</v>
          </cell>
          <cell r="C3770" t="str">
            <v>UN</v>
          </cell>
          <cell r="D3770">
            <v>16.54</v>
          </cell>
        </row>
        <row r="3771">
          <cell r="A3771">
            <v>86883</v>
          </cell>
          <cell r="B3771" t="str">
            <v>SIFÃO DO TIPO FLEXÍVEL EM PVC 1 X 1.1/2 - FORNECIMENTO E INSTALAÇÃO. AF_12/2013</v>
          </cell>
          <cell r="C3771" t="str">
            <v>UN</v>
          </cell>
          <cell r="D3771">
            <v>9.48</v>
          </cell>
        </row>
        <row r="3772">
          <cell r="A3772">
            <v>86884</v>
          </cell>
          <cell r="B3772" t="str">
            <v>ENGATE FLEXÍVEL EM PLÁSTICO BRANCO, 1/2" X 30CM - FORNECIMENTO E INSTALAÇÃO. AF_12/2013</v>
          </cell>
          <cell r="C3772" t="str">
            <v>UN</v>
          </cell>
          <cell r="D3772">
            <v>7.41</v>
          </cell>
        </row>
        <row r="3773">
          <cell r="A3773">
            <v>86885</v>
          </cell>
          <cell r="B3773" t="str">
            <v>ENGATE FLEXÍVEL EM PLÁSTICO BRANCO, 1/2" X 40CM - FORNECIMENTO E INSTALAÇÃO. AF_12/2013</v>
          </cell>
          <cell r="C3773" t="str">
            <v>UN</v>
          </cell>
          <cell r="D3773">
            <v>10.34</v>
          </cell>
        </row>
        <row r="3774">
          <cell r="A3774">
            <v>86886</v>
          </cell>
          <cell r="B3774" t="str">
            <v>ENGATE FLEXÍVEL EM INOX, 1/2 X 30CM - FORNECIMENTO E INSTALAÇÃO. AF_12/2013</v>
          </cell>
          <cell r="C3774" t="str">
            <v>UN</v>
          </cell>
          <cell r="D3774">
            <v>26.49</v>
          </cell>
        </row>
        <row r="3775">
          <cell r="A3775">
            <v>86887</v>
          </cell>
          <cell r="B3775" t="str">
            <v>ENGATE FLEXÍVEL EM INOX, 1/2 X 40CM - FORNECIMENTO E INSTALAÇÃO. AF_12/2013</v>
          </cell>
          <cell r="C3775" t="str">
            <v>UN</v>
          </cell>
          <cell r="D3775">
            <v>28.59</v>
          </cell>
        </row>
        <row r="3776">
          <cell r="A3776">
            <v>86888</v>
          </cell>
          <cell r="B3776" t="str">
            <v>VASO SANITÁRIO SIFONADO COM CAIXA ACOPLADA LOUÇA BRANCA - PADRÃO MÉDIO - FORNECIMENTO E INSTALAÇÃO. AF_12/2013</v>
          </cell>
          <cell r="C3776" t="str">
            <v>UN</v>
          </cell>
          <cell r="D3776">
            <v>377.31</v>
          </cell>
        </row>
        <row r="3777">
          <cell r="A3777">
            <v>86889</v>
          </cell>
          <cell r="B3777" t="str">
            <v>BANCADA DE GRANITO CINZA POLIDO PARA PIA DE COZINHA 1,50 X 0,60 M - FORNECIMENTO E INSTALAÇÃO. AF_12/2013</v>
          </cell>
          <cell r="C3777" t="str">
            <v>UN</v>
          </cell>
          <cell r="D3777">
            <v>459.66</v>
          </cell>
        </row>
        <row r="3778">
          <cell r="A3778">
            <v>86893</v>
          </cell>
          <cell r="B3778" t="str">
            <v>BANCADA DE MÁRMORE BRANCO POLIDO PARA PIA DE COZINHA 1,50 X 0,60 M - FORNECIMENTO E INSTALAÇÃO. AF_12/2013</v>
          </cell>
          <cell r="C3778" t="str">
            <v>UN</v>
          </cell>
          <cell r="D3778">
            <v>335.37</v>
          </cell>
        </row>
        <row r="3779">
          <cell r="A3779">
            <v>86894</v>
          </cell>
          <cell r="B3779" t="str">
            <v>BANCADA DE MÁRMORE SINTÉTICO 120 X 60CM, COM CUBA INTEGRADA - FORNECIMENTO E INSTALAÇÃO. AF_12/2013</v>
          </cell>
          <cell r="C3779" t="str">
            <v>UN</v>
          </cell>
          <cell r="D3779">
            <v>211.73</v>
          </cell>
        </row>
        <row r="3780">
          <cell r="A3780">
            <v>86895</v>
          </cell>
          <cell r="B3780" t="str">
            <v>BANCADA DE GRANITO CINZA POLIDO PARA LAVATÓRIO 0,50 X 0,60 M - FORNECIMENTO E INSTALAÇÃO. AF_12/2013</v>
          </cell>
          <cell r="C3780" t="str">
            <v>UN</v>
          </cell>
          <cell r="D3780">
            <v>236.49</v>
          </cell>
        </row>
        <row r="3781">
          <cell r="A3781">
            <v>86899</v>
          </cell>
          <cell r="B3781" t="str">
            <v>BANCADA DE MÁRMORE BRANCO POLIDO PARA LAVATÓRIO 0,50 X 0,60 M - FORNECIMENTO E INSTALAÇÃO. AF_12/2013</v>
          </cell>
          <cell r="C3781" t="str">
            <v>UN</v>
          </cell>
          <cell r="D3781">
            <v>189.87</v>
          </cell>
        </row>
        <row r="3782">
          <cell r="A3782">
            <v>86900</v>
          </cell>
          <cell r="B3782" t="str">
            <v>CUBA DE EMBUTIR DE AÇO INOXIDÁVEL MÉDIA - FORNECIMENTO E INSTALAÇÃO. AF_12/2013</v>
          </cell>
          <cell r="C3782" t="str">
            <v>UN</v>
          </cell>
          <cell r="D3782">
            <v>137.83000000000001</v>
          </cell>
        </row>
        <row r="3783">
          <cell r="A3783">
            <v>86901</v>
          </cell>
          <cell r="B3783" t="str">
            <v>CUBA DE EMBUTIR OVAL EM LOUÇA BRANCA, 35 X 50CM OU EQUIVALENTE - FORNECIMENTO E INSTALAÇÃO. AF_12/2013</v>
          </cell>
          <cell r="C3783" t="str">
            <v>UN</v>
          </cell>
          <cell r="D3783">
            <v>111.09</v>
          </cell>
        </row>
        <row r="3784">
          <cell r="A3784">
            <v>86902</v>
          </cell>
          <cell r="B3784" t="str">
            <v>LAVATÓRIO LOUÇA BRANCA COM COLUNA, *44 X 35,5* CM, PADRÃO POPULAR - FORNECIMENTO E INSTALAÇÃO. AF_12/2013</v>
          </cell>
          <cell r="C3784" t="str">
            <v>UN</v>
          </cell>
          <cell r="D3784">
            <v>171.92</v>
          </cell>
        </row>
        <row r="3785">
          <cell r="A3785">
            <v>86903</v>
          </cell>
          <cell r="B3785" t="str">
            <v>LAVATÓRIO LOUÇA BRANCA COM COLUNA, 45 X 55CM OU EQUIVALENTE, PADRÃO MÉDIO - FORNECIMENTO E INSTALAÇÃO. AF_12/2013</v>
          </cell>
          <cell r="C3785" t="str">
            <v>UN</v>
          </cell>
          <cell r="D3785">
            <v>242.79</v>
          </cell>
        </row>
        <row r="3786">
          <cell r="A3786">
            <v>86904</v>
          </cell>
          <cell r="B3786" t="str">
            <v>LAVATÓRIO LOUÇA BRANCA SUSPENSO, 29,5 X 39CM OU EQUIVALENTE, PADRÃO POPULAR - FORNECIMENTO E INSTALAÇÃO. AF_12/2013</v>
          </cell>
          <cell r="C3786" t="str">
            <v>UN</v>
          </cell>
          <cell r="D3786">
            <v>97.39</v>
          </cell>
        </row>
        <row r="3787">
          <cell r="A3787">
            <v>86905</v>
          </cell>
          <cell r="B3787" t="str">
            <v>APARELHO MISTURADOR DE MESA PARA LAVATÓRIO, PADRÃO MÉDIO - FORNECIMENTO E INSTALAÇÃO. AF_12/2013</v>
          </cell>
          <cell r="C3787" t="str">
            <v>UN</v>
          </cell>
          <cell r="D3787">
            <v>164.26</v>
          </cell>
        </row>
        <row r="3788">
          <cell r="A3788">
            <v>86906</v>
          </cell>
          <cell r="B3788" t="str">
            <v>TORNEIRA CROMADA DE MESA, 1/2" OU 3/4", PARA LAVATÓRIO, PADRÃO POPULAR - FORNECIMENTO E INSTALAÇÃO. AF_12/2013</v>
          </cell>
          <cell r="C3788" t="str">
            <v>UN</v>
          </cell>
          <cell r="D3788">
            <v>38.35</v>
          </cell>
        </row>
        <row r="3789">
          <cell r="A3789">
            <v>86908</v>
          </cell>
          <cell r="B3789" t="str">
            <v>APARELHO MISTURADOR DE MESA PARA PIA DE COZINHA, PADRÃO MÉDIO - FORNECIMENTO E INSTALAÇÃO. AF_12/2013</v>
          </cell>
          <cell r="C3789" t="str">
            <v>UN</v>
          </cell>
          <cell r="D3789">
            <v>194.11</v>
          </cell>
        </row>
        <row r="3790">
          <cell r="A3790">
            <v>86909</v>
          </cell>
          <cell r="B3790" t="str">
            <v>TORNEIRA CROMADA TUBO MÓVEL, DE MESA, 1/2" OU 3/4", PARA PIA DE COZINHA, PADRÃO ALTO - FORNECIMENTO E INSTALAÇÃO. AF_12/2013</v>
          </cell>
          <cell r="C3790" t="str">
            <v>UN</v>
          </cell>
          <cell r="D3790">
            <v>76.34</v>
          </cell>
        </row>
        <row r="3791">
          <cell r="A3791">
            <v>86910</v>
          </cell>
          <cell r="B3791" t="str">
            <v>TORNEIRA CROMADA TUBO MÓVEL, DE PAREDE, 1/2" OU 3/4", PARA PIA DE COZINHA, PADRÃO MÉDIO - FORNECIMENTO E INSTALAÇÃO. AF_12/2013</v>
          </cell>
          <cell r="C3791" t="str">
            <v>UN</v>
          </cell>
          <cell r="D3791">
            <v>73.09</v>
          </cell>
        </row>
        <row r="3792">
          <cell r="A3792">
            <v>86911</v>
          </cell>
          <cell r="B3792" t="str">
            <v>TORNEIRA CROMADA LONGA, DE PAREDE, 1/2" OU 3/4", PARA PIA DE COZINHA, PADRÃO POPULAR - FORNECIMENTO E INSTALAÇÃO. AF_12/2013</v>
          </cell>
          <cell r="C3792" t="str">
            <v>UN</v>
          </cell>
          <cell r="D3792">
            <v>32.880000000000003</v>
          </cell>
        </row>
        <row r="3793">
          <cell r="A3793">
            <v>86912</v>
          </cell>
          <cell r="B3793" t="str">
            <v>TORNEIRA CROMADA LONGA, DE PAREDE, 1/2" OU 3/4", PARA PIA DE COZINHA, PADRÃO MÉDIO - FORNECIMENTO E INSTALAÇÃO. AF_12/2013</v>
          </cell>
          <cell r="C3793" t="str">
            <v>UN</v>
          </cell>
          <cell r="D3793">
            <v>32.880000000000003</v>
          </cell>
        </row>
        <row r="3794">
          <cell r="A3794">
            <v>86913</v>
          </cell>
          <cell r="B3794" t="str">
            <v>TORNEIRA CROMADA 1/2" OU 3/4" PARA TANQUE, PADRÃO POPULAR - FORNECIMENTO E INSTALAÇÃO. AF_12/2013</v>
          </cell>
          <cell r="C3794" t="str">
            <v>UN</v>
          </cell>
          <cell r="D3794">
            <v>15.55</v>
          </cell>
        </row>
        <row r="3795">
          <cell r="A3795">
            <v>86914</v>
          </cell>
          <cell r="B3795" t="str">
            <v>TORNEIRA CROMADA 1/2" OU 3/4" PARA TANQUE, PADRÃO MÉDIO - FORNECIMENTO E INSTALAÇÃO. AF_12/2013</v>
          </cell>
          <cell r="C3795" t="str">
            <v>UN</v>
          </cell>
          <cell r="D3795">
            <v>30.25</v>
          </cell>
        </row>
        <row r="3796">
          <cell r="A3796">
            <v>86915</v>
          </cell>
          <cell r="B3796" t="str">
            <v>TORNEIRA CROMADA DE MESA, 1/2" OU 3/4", PARA LAVATÓRIO, PADRÃO MÉDIO - FORNECIMENTO E INSTALAÇÃO. AF_12/2013</v>
          </cell>
          <cell r="C3796" t="str">
            <v>UN</v>
          </cell>
          <cell r="D3796">
            <v>63.93</v>
          </cell>
        </row>
        <row r="3797">
          <cell r="A3797">
            <v>86916</v>
          </cell>
          <cell r="B3797" t="str">
            <v>TORNEIRA PLÁSTICA 3/4" PARA TANQUE - FORNECIMENTO E INSTALAÇÃO. AF_12/2013</v>
          </cell>
          <cell r="C3797" t="str">
            <v>UN</v>
          </cell>
          <cell r="D3797">
            <v>31.21</v>
          </cell>
        </row>
        <row r="3798">
          <cell r="A3798">
            <v>86919</v>
          </cell>
          <cell r="B3798" t="str">
            <v>TANQUE DE LOUÇA BRANCA COM COLUNA, 30L OU EQUIVALENTE, INCLUSO SIFÃO FLEXÍVEL EM PVC, VÁLVULA METÁLICA E TORNEIRA DE METAL CROMADO PADRÃO MÉDIO - FORNECIMENTO E INSTALAÇÃO. AF_12/2013</v>
          </cell>
          <cell r="C3798" t="str">
            <v>UN</v>
          </cell>
          <cell r="D3798">
            <v>652.62</v>
          </cell>
        </row>
        <row r="3799">
          <cell r="A3799">
            <v>86920</v>
          </cell>
          <cell r="B3799" t="str">
            <v>TANQUE DE LOUÇA BRANCA COM COLUNA, 30L OU EQUIVALENTE, INCLUSO SIFÃO FLEXÍVEL EM PVC, VÁLVULA PLÁSTICA E TORNEIRA DE METAL CROMADO PADRÃO POPULAR - FORNECIMENTO E INSTALAÇÃO. AF_12/2013_P</v>
          </cell>
          <cell r="C3799" t="str">
            <v>UN</v>
          </cell>
          <cell r="D3799">
            <v>623.12</v>
          </cell>
        </row>
        <row r="3800">
          <cell r="A3800">
            <v>86921</v>
          </cell>
          <cell r="B3800" t="str">
            <v>TANQUE DE LOUÇA BRANCA COM COLUNA, 30L OU EQUIVALENTE, INCLUSO SIFÃO FLEXÍVEL EM PVC, VÁLVULA PLÁSTICA E TORNEIRA DE PLÁSTICO - FORNECIMENTO E INSTALAÇÃO. AF_12/2013</v>
          </cell>
          <cell r="C3800" t="str">
            <v>UN</v>
          </cell>
          <cell r="D3800">
            <v>638.78</v>
          </cell>
        </row>
        <row r="3801">
          <cell r="A3801">
            <v>86922</v>
          </cell>
          <cell r="B3801" t="str">
            <v>TANQUE DE LOUÇA BRANCA SUSPENSO, 18L OU EQUIVALENTE, INCLUSO SIFÃO TIPO GARRAFA EM METAL CROMADO, VÁLVULA METÁLICA E TORNEIRA DE METAL CROMADO PADRÃO MÉDIO - FORNECIMENTO E INSTALAÇÃO. AF_12/2013</v>
          </cell>
          <cell r="C3801" t="str">
            <v>UN</v>
          </cell>
          <cell r="D3801">
            <v>515.12</v>
          </cell>
        </row>
        <row r="3802">
          <cell r="A3802">
            <v>86923</v>
          </cell>
          <cell r="B3802" t="str">
            <v>TANQUE DE LOUÇA BRANCA SUSPENSO, 18L OU EQUIVALENTE, INCLUSO SIFÃO TIPO GARRAFA EM PVC, VÁLVULA PLÁSTICA E TORNEIRA DE METAL CROMADO PADRÃO POPULAR - FORNECIMENTO E INSTALAÇÃO. AF_12/2013</v>
          </cell>
          <cell r="C3802" t="str">
            <v>UN</v>
          </cell>
          <cell r="D3802">
            <v>397.48</v>
          </cell>
        </row>
        <row r="3803">
          <cell r="A3803">
            <v>86924</v>
          </cell>
          <cell r="B3803" t="str">
            <v>TANQUE DE LOUÇA BRANCA SUSPENSO, 18L OU EQUIVALENTE, INCLUSO SIFÃO TIPO GARRAFA EM PVC, VÁLVULA PLÁSTICA E TORNEIRA DE PLÁSTICO - FORNECIMENTO E INSTALAÇÃO. AF_12/2013</v>
          </cell>
          <cell r="C3803" t="str">
            <v>UN</v>
          </cell>
          <cell r="D3803">
            <v>413.14</v>
          </cell>
        </row>
        <row r="3804">
          <cell r="A3804">
            <v>86925</v>
          </cell>
          <cell r="B3804" t="str">
            <v>TANQUE DE MÁRMORE SINTÉTICO COM COLUNA, 22L OU EQUIVALENTE, INCLUSO SIFÃO FLEXÍVEL EM PVC, VÁLVULA PLÁSTICA E TORNEIRA DE METAL CROMADO PADRÃO POPULAR - FORNECIMENTO E INSTALAÇÃO. AF_12/2013</v>
          </cell>
          <cell r="C3804" t="str">
            <v>UN</v>
          </cell>
          <cell r="D3804">
            <v>301.51</v>
          </cell>
        </row>
        <row r="3805">
          <cell r="A3805">
            <v>86926</v>
          </cell>
          <cell r="B3805" t="str">
            <v>TANQUE DE MÁRMORE SINTÉTICO COM COLUNA, 22L OU EQUIVALENTE, INCLUSO SIFÃO FLEXÍVEL EM PVC, VÁLVULA PLÁSTICA E TORNEIRA DE PLÁSTICO - FORNECIMENTO E INSTALAÇÃO. AF_12/2013</v>
          </cell>
          <cell r="C3805" t="str">
            <v>UN</v>
          </cell>
          <cell r="D3805">
            <v>317.18</v>
          </cell>
        </row>
        <row r="3806">
          <cell r="A3806">
            <v>86927</v>
          </cell>
          <cell r="B3806" t="str">
            <v>TANQUE DE MÁRMORE SINTÉTICO SUSPENSO, 22L OU EQUIVALENTE, INCLUSO SIFÃO TIPO GARRAFA EM PVC, VÁLVULA PLÁSTICA E TORNEIRA DE METAL CROMADO PADRÃO POPULAR - FORNECIMENTO E INSTALAÇÃO. AF_12/2013</v>
          </cell>
          <cell r="C3806" t="str">
            <v>UN</v>
          </cell>
          <cell r="D3806">
            <v>189.79</v>
          </cell>
        </row>
        <row r="3807">
          <cell r="A3807">
            <v>86928</v>
          </cell>
          <cell r="B3807" t="str">
            <v>TANQUE DE MÁRMORE SINTÉTICO SUSPENSO, 22L OU EQUIVALENTE, INCLUSO SIFÃO TIPO GARRAFA EM PVC, VÁLVULA PLÁSTICA E TORNEIRA DE PLÁSTICO - FORNECIMENTO E INSTALAÇÃO. AF_12/2013</v>
          </cell>
          <cell r="C3807" t="str">
            <v>UN</v>
          </cell>
          <cell r="D3807">
            <v>205.45</v>
          </cell>
        </row>
        <row r="3808">
          <cell r="A3808">
            <v>86929</v>
          </cell>
          <cell r="B3808" t="str">
            <v>TANQUE DE MÁRMORE SINTÉTICO SUSPENSO, 22L OU EQUIVALENTE, INCLUSO SIFÃO FLEXÍVEL EM PVC, VÁLVULA PLÁSTICA E TORNEIRA DE METAL CROMADO PADRÃO POPULAR - FORNECIMENTO E INSTALAÇÃO. AF_12/2013</v>
          </cell>
          <cell r="C3808" t="str">
            <v>UN</v>
          </cell>
          <cell r="D3808">
            <v>182.72</v>
          </cell>
        </row>
        <row r="3809">
          <cell r="A3809">
            <v>86930</v>
          </cell>
          <cell r="B3809" t="str">
            <v>TANQUE DE MÁRMORE SINTÉTICO SUSPENSO, 22L OU EQUIVALENTE, INCLUSO SIFÃO FLEXÍVEL EM PVC, VÁLVULA PLÁSTICA E TORNEIRA DE PLÁSTICO - FORNECIMENTO E INSTALAÇÃO. AF_12/2013</v>
          </cell>
          <cell r="C3809" t="str">
            <v>UN</v>
          </cell>
          <cell r="D3809">
            <v>198.39</v>
          </cell>
        </row>
        <row r="3810">
          <cell r="A3810">
            <v>86931</v>
          </cell>
          <cell r="B3810" t="str">
            <v>VASO SANITÁRIO SIFONADO COM CAIXA ACOPLADA LOUÇA BRANCA - PADRÃO MÉDIO, INCLUSO ENGATE FLEXÍVEL EM PLÁSTICO BRANCO, 1/2 X 40CM - FORNECIMENTO E INSTALAÇÃO. AF_12/2013</v>
          </cell>
          <cell r="C3810" t="str">
            <v>UN</v>
          </cell>
          <cell r="D3810">
            <v>387.66</v>
          </cell>
        </row>
        <row r="3811">
          <cell r="A3811">
            <v>86932</v>
          </cell>
          <cell r="B3811" t="str">
            <v>VASO SANITÁRIO SIFONADO COM CAIXA ACOPLADA LOUÇA BRANCA - PADRÃO MÉDIO, INCLUSO ENGATE FLEXÍVEL EM METAL CROMADO, 1/2 X 40CM - FORNECIMENTO E INSTALAÇÃO. AF_12/2013</v>
          </cell>
          <cell r="C3811" t="str">
            <v>UN</v>
          </cell>
          <cell r="D3811">
            <v>405.91</v>
          </cell>
        </row>
        <row r="3812">
          <cell r="A3812">
            <v>86933</v>
          </cell>
          <cell r="B3812" t="str">
            <v>BANCADA DE MÁRMORE SINTÉTICO 120 X 60CM, COM CUBA INTEGRADA, INCLUSO SIFÃO TIPO GARRAFA EM PVC, VÁLVULA EM PLÁSTICO CROMADO TIPO AMERICANA E TORNEIRA CROMADA LONGA, DE PAREDE, PADRÃO POPULAR - FORNECIMENTO E INSTALAÇÃO. AF_12/2013</v>
          </cell>
          <cell r="C3812" t="str">
            <v>UN</v>
          </cell>
          <cell r="D3812">
            <v>277.11</v>
          </cell>
        </row>
        <row r="3813">
          <cell r="A3813">
            <v>86934</v>
          </cell>
          <cell r="B3813" t="str">
            <v>BANCADA DE MÁRMORE SINTÉTICO 120 X 60CM, COM CUBA INTEGRADA, INCLUSO SIFÃO TIPO FLEXÍVEL EM PVC, VÁLVULA EM PLÁSTICO CROMADO TIPO AMERICANA E TORNEIRA CROMADA LONGA, DE PAREDE, PADRÃO POPULAR - FORNECIMENTO E INSTALAÇÃO. AF_12/2013</v>
          </cell>
          <cell r="C3813" t="str">
            <v>UN</v>
          </cell>
          <cell r="D3813">
            <v>270.04000000000002</v>
          </cell>
        </row>
        <row r="3814">
          <cell r="A3814">
            <v>86935</v>
          </cell>
          <cell r="B3814" t="str">
            <v>CUBA DE EMBUTIR DE AÇO INOXIDÁVEL MÉDIA, INCLUSO VÁLVULA TIPO AMERICANA EM METAL CROMADO E SIFÃO FLEXÍVEL EM PVC - FORNECIMENTO E INSTALAÇÃO. AF_12/2013</v>
          </cell>
          <cell r="C3814" t="str">
            <v>UN</v>
          </cell>
          <cell r="D3814">
            <v>185.22</v>
          </cell>
        </row>
        <row r="3815">
          <cell r="A3815">
            <v>86936</v>
          </cell>
          <cell r="B3815" t="str">
            <v>CUBA DE EMBUTIR DE AÇO INOXIDÁVEL MÉDIA, INCLUSO VÁLVULA TIPO AMERICANA E SIFÃO TIPO GARRAFA EM METAL CROMADO - FORNECIMENTO E INSTALAÇÃO. AF_12/2013</v>
          </cell>
          <cell r="C3815" t="str">
            <v>UN</v>
          </cell>
          <cell r="D3815">
            <v>280.42</v>
          </cell>
        </row>
        <row r="3816">
          <cell r="A3816">
            <v>86937</v>
          </cell>
          <cell r="B3816" t="str">
            <v>CUBA DE EMBUTIR OVAL EM LOUÇA BRANCA, 35 X 50CM OU EQUIVALENTE, INCLUSO VÁLVULA EM METAL CROMADO E SIFÃO FLEXÍVEL EM PVC - FORNECIMENTO E INSTALAÇÃO. AF_12/2013</v>
          </cell>
          <cell r="C3816" t="str">
            <v>UN</v>
          </cell>
          <cell r="D3816">
            <v>141.41</v>
          </cell>
        </row>
        <row r="3817">
          <cell r="A3817">
            <v>86938</v>
          </cell>
          <cell r="B3817" t="str">
            <v>CUBA DE EMBUTIR OVAL EM LOUÇA BRANCA, 35 X 50CM OU EQUIVALENTE, INCLUSO VÁLVULA E SIFÃO TIPO GARRAFA EM METAL CROMADO - FORNECIMENTO E INSTALAÇÃO. AF_12/2013</v>
          </cell>
          <cell r="C3817" t="str">
            <v>UN</v>
          </cell>
          <cell r="D3817">
            <v>236.62</v>
          </cell>
        </row>
        <row r="3818">
          <cell r="A3818">
            <v>86939</v>
          </cell>
          <cell r="B3818" t="str">
            <v>LAVATÓRIO LOUÇA BRANCA COM COLUNA, *44 X 35,5* CM, PADRÃO POPULAR, INCLUSO SIFÃO FLEXÍVEL EM PVC, VÁLVULA E ENGATE FLEXÍVEL 30CM EM PLÁSTICO E COM TORNEIRA CROMADA PADRÃO POPULAR - FORNECIMENTO E INSTALAÇÃO. AF_12/2013</v>
          </cell>
          <cell r="C3818" t="str">
            <v>UN</v>
          </cell>
          <cell r="D3818">
            <v>233.22</v>
          </cell>
        </row>
        <row r="3819">
          <cell r="A3819">
            <v>86940</v>
          </cell>
          <cell r="B3819" t="str">
            <v>LAVATÓRIO LOUÇA BRANCA COM COLUNA, 45 X 55CM OU EQUIVALENTE, PADRÃO MÉDIO, INCLUSO SIFÃO TIPO GARRAFA, VÁLVULA E ENGATE FLEXÍVEL DE 40CM EM METAL CROMADO, COM APARELHO MISTURADOR PADRÃO MÉDIO - FORNECIMENTO E INSTALAÇÃO. AF_12/2013</v>
          </cell>
          <cell r="C3819" t="str">
            <v>UN</v>
          </cell>
          <cell r="D3819">
            <v>589.79</v>
          </cell>
        </row>
        <row r="3820">
          <cell r="A3820">
            <v>86941</v>
          </cell>
          <cell r="B3820" t="str">
            <v>LAVATÓRIO LOUÇA BRANCA COM COLUNA, 45 X 55CM OU EQUIVALENTE, PADRÃO MÉDIO, INCLUSO SIFÃO TIPO GARRAFA, VÁLVULA E ENGATE FLEXÍVEL DE 40CM EM METAL CROMADO, COM TORNEIRA CROMADA DE MESA, PADRÃO MÉDIO - FORNECIMENTO E INSTALAÇÃO. AF_12/2013</v>
          </cell>
          <cell r="C3820" t="str">
            <v>UN</v>
          </cell>
          <cell r="D3820">
            <v>460.85</v>
          </cell>
        </row>
        <row r="3821">
          <cell r="A3821">
            <v>86942</v>
          </cell>
          <cell r="B3821" t="str">
            <v>LAVATÓRIO LOUÇA BRANCA SUSPENSO, 29,5 X 39CM OU EQUIVALENTE, PADRÃO POPULAR, INCLUSO SIFÃO TIPO GARRAFA EM PVC, VÁLVULA E ENGATE FLEXÍVEL 30CM EM PLÁSTICO E TORNEIRA CROMADA DE MESA, PADRÃO POPULAR - FORNECIMENTO E INSTALAÇÃO. AF_12/2013</v>
          </cell>
          <cell r="C3821" t="str">
            <v>UN</v>
          </cell>
          <cell r="D3821">
            <v>165.76</v>
          </cell>
        </row>
        <row r="3822">
          <cell r="A3822">
            <v>86943</v>
          </cell>
          <cell r="B3822" t="str">
            <v>LAVATÓRIO LOUÇA BRANCA SUSPENSO, 29,5 X 39CM OU EQUIVALENTE, PADRÃO POPULAR, INCLUSO SIFÃO FLEXÍVEL EM PVC, VÁLVULA E ENGATE FLEXÍVEL 30CM EM PLÁSTICO E TORNEIRA CROMADA DE MESA, PADRÃO POPULAR - FORNECIMENTO E INSTALAÇÃO. AF_12/2013</v>
          </cell>
          <cell r="C3822" t="str">
            <v>UN</v>
          </cell>
          <cell r="D3822">
            <v>158.69</v>
          </cell>
        </row>
        <row r="3823">
          <cell r="A3823">
            <v>86947</v>
          </cell>
          <cell r="B3823" t="str">
            <v>BANCADA MÁRMORE BRANCO POLIDO 0,50 X 0,60M, INCLUSO CUBA DE EMBUTIR OVAL EM LOUÇA BRANCA 35 X 50CM, VÁLVULA, SIFÃO TIPO GARRAFA E ENGATE FLEXÍVEL 40CM EM METAL CROMADO E APARELHO MISTURADOR DE MESA, PADRÃO MÉDIO - FORNECIMENTO E INSTALAÇÃO. AF_12/2013</v>
          </cell>
          <cell r="C3823" t="str">
            <v>UN</v>
          </cell>
          <cell r="D3823">
            <v>647.96</v>
          </cell>
        </row>
        <row r="3824">
          <cell r="A3824">
            <v>88571</v>
          </cell>
          <cell r="B3824" t="str">
            <v>SABONETEIRA DE SOBREPOR (FIXADA NA PAREDE), TIPO CONCHA, EM ACO INOXIDAVEL - FORNECIMENTO E INSTALACAO</v>
          </cell>
          <cell r="C3824" t="str">
            <v>UN</v>
          </cell>
          <cell r="D3824">
            <v>54</v>
          </cell>
        </row>
        <row r="3825">
          <cell r="A3825">
            <v>93396</v>
          </cell>
          <cell r="B3825" t="str">
            <v>BANCADA GRANITO CINZA POLIDO 0,50 X 0,60M, INCL. CUBA DE EMBUTIR OVAL LOUÇA BRANCA 35 X 50CM, VÁLVULA METAL CROMADO, SIFÃO FLEXÍVEL PVC, ENGATE 30CM FLEXÍVEL PLÁSTICO E TORNEIRA CROMADA DE MESA, PADRÃO POPULAR - FORNEC. E INSTALAÇÃO. AF_12/2013</v>
          </cell>
          <cell r="C3825" t="str">
            <v>UN</v>
          </cell>
          <cell r="D3825">
            <v>423.69</v>
          </cell>
        </row>
        <row r="3826">
          <cell r="A3826">
            <v>93441</v>
          </cell>
          <cell r="B3826"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3826" t="str">
            <v>UN</v>
          </cell>
          <cell r="D3826">
            <v>685.19</v>
          </cell>
        </row>
        <row r="3827">
          <cell r="A3827">
            <v>93442</v>
          </cell>
          <cell r="B3827"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3827" t="str">
            <v>UN</v>
          </cell>
          <cell r="D3827">
            <v>699.56</v>
          </cell>
        </row>
        <row r="3828">
          <cell r="A3828">
            <v>6087</v>
          </cell>
          <cell r="B3828" t="str">
            <v>TAMPA EM CONCRETO ARMADO 60X60X5CM P/CX INSPECAO/FOSSA SEPTICA</v>
          </cell>
          <cell r="C3828" t="str">
            <v>UN</v>
          </cell>
          <cell r="D3828">
            <v>26.43</v>
          </cell>
        </row>
        <row r="3829">
          <cell r="A3829" t="str">
            <v>74197/1</v>
          </cell>
          <cell r="B3829" t="str">
            <v>FOSSA SEPTICA EM ALVENARIA DE TIJOLO CERAMICO MACICO DIMENSOES EXTERNAS 1,90X1,10X1,40M, 1.500 LITROS, REVESTIDA INTERNAMENTE COM BARRA LISA, COM TAMPA EM CONCRETO ARMADO COM ESPESSURA 8CM</v>
          </cell>
          <cell r="C3829" t="str">
            <v>UN</v>
          </cell>
          <cell r="D3829">
            <v>1410.43</v>
          </cell>
        </row>
        <row r="3830">
          <cell r="A3830" t="str">
            <v>74198/1</v>
          </cell>
          <cell r="B3830" t="str">
            <v>SUMIDOURO EM ALVENARIA DE TIJOLO CERAMICO MACICO DIAMETRO 1,20M E ALTURA 5,00M, COM TAMPA EM CONCRETO ARMADO DIAMETRO 1,40M E ESPESSURA 10CM</v>
          </cell>
          <cell r="C3830" t="str">
            <v>UN</v>
          </cell>
          <cell r="D3830">
            <v>1282.29</v>
          </cell>
        </row>
        <row r="3831">
          <cell r="A3831" t="str">
            <v>74198/2</v>
          </cell>
          <cell r="B3831" t="str">
            <v>SUMIDOURO EM ALVENARIA DE TIJOLO CERAMICO MACIÇO DIAMETRO 1,40M E ALTURA 5,00M, COM TAMPA EM CONCRETO ARMADO DIAMETRO 1,60M E ESPESSURA 10CM</v>
          </cell>
          <cell r="C3831" t="str">
            <v>UN</v>
          </cell>
          <cell r="D3831">
            <v>1604.33</v>
          </cell>
        </row>
        <row r="3832">
          <cell r="A3832">
            <v>89957</v>
          </cell>
          <cell r="B3832" t="str">
            <v>PONTO DE CONSUMO TERMINAL DE ÁGUA FRIA (SUBRAMAL) COM TUBULAÇÃO DE PVC, DN 25 MM, INSTALADO EM RAMAL DE ÁGUA, INCLUSOS RASGO E CHUMBAMENTO EM ALVENARIA. AF_12/2014</v>
          </cell>
          <cell r="C3832" t="str">
            <v>UN</v>
          </cell>
          <cell r="D3832">
            <v>117.1</v>
          </cell>
        </row>
        <row r="3833">
          <cell r="A3833">
            <v>89959</v>
          </cell>
          <cell r="B3833" t="str">
            <v>PONTO DE CONSUMO TERMINAL DE ÁGUA QUENTE (SUBRAMAL) COM TUBULAÇÃO DE CPVC, DN 22 MM, INSTALADO EM RAMAL DE ÁGUA, INCLUSOS RASGO E CHUMBAMENTO EM ALVENARIA. AF_12/2014</v>
          </cell>
          <cell r="C3833" t="str">
            <v>UN</v>
          </cell>
          <cell r="D3833">
            <v>188.1</v>
          </cell>
        </row>
        <row r="3834">
          <cell r="A3834">
            <v>40729</v>
          </cell>
          <cell r="B3834" t="str">
            <v>VALVULA DESCARGA 1.1/2" COM REGISTRO, ACABAMENTO EM METAL CROMADO - FORNECIMENTO E INSTALACAO</v>
          </cell>
          <cell r="C3834" t="str">
            <v>UN</v>
          </cell>
          <cell r="D3834">
            <v>229.03</v>
          </cell>
        </row>
        <row r="3835">
          <cell r="A3835" t="str">
            <v>73795/1</v>
          </cell>
          <cell r="B3835" t="str">
            <v>VÁLVULA DE RETENÇÃO VERTICAL Ø 20MM (3/4") - FORNECIMENTO E INSTALAÇÃO</v>
          </cell>
          <cell r="C3835" t="str">
            <v>UN</v>
          </cell>
          <cell r="D3835">
            <v>59.34</v>
          </cell>
        </row>
        <row r="3836">
          <cell r="A3836" t="str">
            <v>73795/2</v>
          </cell>
          <cell r="B3836" t="str">
            <v>VÁLVULA DE RETENÇÃO VERTICAL Ø 25MM (1") - FORNECIMENTO E INSTALAÇÃO</v>
          </cell>
          <cell r="C3836" t="str">
            <v>UN</v>
          </cell>
          <cell r="D3836">
            <v>62.66</v>
          </cell>
        </row>
        <row r="3837">
          <cell r="A3837" t="str">
            <v>73795/3</v>
          </cell>
          <cell r="B3837" t="str">
            <v>VÁLVULA DE RETENÇÃO VERTICAL Ø 32MM (1.1/4") - FORNECIMENTO E INSTALAÇÃO</v>
          </cell>
          <cell r="C3837" t="str">
            <v>UN</v>
          </cell>
          <cell r="D3837">
            <v>82.07</v>
          </cell>
        </row>
        <row r="3838">
          <cell r="A3838" t="str">
            <v>73795/4</v>
          </cell>
          <cell r="B3838" t="str">
            <v>VÁLVULA DE RETENÇÃO VERTICAL Ø 40MM (1.1/2") - FORNECIMENTO E INSTALAÇÃO</v>
          </cell>
          <cell r="C3838" t="str">
            <v>UN</v>
          </cell>
          <cell r="D3838">
            <v>94.95</v>
          </cell>
        </row>
        <row r="3839">
          <cell r="A3839" t="str">
            <v>73795/5</v>
          </cell>
          <cell r="B3839" t="str">
            <v>VÁLVULA DE RETENÇÃO VERTICAL Ø 50MM (2") - FORNECIMENTO E INSTALAÇÃO</v>
          </cell>
          <cell r="C3839" t="str">
            <v>UN</v>
          </cell>
          <cell r="D3839">
            <v>125.55</v>
          </cell>
        </row>
        <row r="3840">
          <cell r="A3840" t="str">
            <v>73795/6</v>
          </cell>
          <cell r="B3840" t="str">
            <v>VÁLVULA DE RETENÇÃO VERTICAL Ø 80MM (3") - FORNECIMENTO E INSTALAÇÃO</v>
          </cell>
          <cell r="C3840" t="str">
            <v>UN</v>
          </cell>
          <cell r="D3840">
            <v>245.35</v>
          </cell>
        </row>
        <row r="3841">
          <cell r="A3841" t="str">
            <v>73795/7</v>
          </cell>
          <cell r="B3841" t="str">
            <v>VÁLVULA DE RETENÇÃO VERTICAL Ø 100MM (4") - FORNECIMENTO E INSTALAÇÃO</v>
          </cell>
          <cell r="C3841" t="str">
            <v>UN</v>
          </cell>
          <cell r="D3841">
            <v>409.99</v>
          </cell>
        </row>
        <row r="3842">
          <cell r="A3842" t="str">
            <v>73795/8</v>
          </cell>
          <cell r="B3842" t="str">
            <v>VÁLVULA DE RETENÇÃO HORIZONTAL Ø 20MM (3/4") - FORNECIMENTO E INSTALAÇÃO</v>
          </cell>
          <cell r="C3842" t="str">
            <v>UN</v>
          </cell>
          <cell r="D3842">
            <v>79.13</v>
          </cell>
        </row>
        <row r="3843">
          <cell r="A3843" t="str">
            <v>73795/9</v>
          </cell>
          <cell r="B3843" t="str">
            <v>VALVULA DE RETENCAO HORIZONTAL Ø 25MM (1) - FORNECIMENTO E INSTALACAO</v>
          </cell>
          <cell r="C3843" t="str">
            <v>UN</v>
          </cell>
          <cell r="D3843">
            <v>99.25</v>
          </cell>
        </row>
        <row r="3844">
          <cell r="A3844" t="str">
            <v>73795/10</v>
          </cell>
          <cell r="B3844" t="str">
            <v>VÁLVULA DE RETENÇÃO HORIZONTAL Ø 32MM (1.1/4") - FORNECIMENTO E INSTALAÇÃO</v>
          </cell>
          <cell r="C3844" t="str">
            <v>UN</v>
          </cell>
          <cell r="D3844">
            <v>136.31</v>
          </cell>
        </row>
        <row r="3845">
          <cell r="A3845" t="str">
            <v>73795/11</v>
          </cell>
          <cell r="B3845" t="str">
            <v>VÁLVULA DE RETENÇÃO HORIZONTAL Ø 40MM (1.1/2") - FORNECIMENTO E INSTALAÇÃO</v>
          </cell>
          <cell r="C3845" t="str">
            <v>UN</v>
          </cell>
          <cell r="D3845">
            <v>153.57</v>
          </cell>
        </row>
        <row r="3846">
          <cell r="A3846" t="str">
            <v>73795/12</v>
          </cell>
          <cell r="B3846" t="str">
            <v>VÁLVULA DE RETENÇÃO HORIZONTAL Ø 50MM (2") - FORNECIMENTO E INSTALAÇÃO</v>
          </cell>
          <cell r="C3846" t="str">
            <v>UN</v>
          </cell>
          <cell r="D3846">
            <v>203.93</v>
          </cell>
        </row>
        <row r="3847">
          <cell r="A3847" t="str">
            <v>73795/13</v>
          </cell>
          <cell r="B3847" t="str">
            <v>VÁLVULA DE RETENÇÃO HORIZONTAL Ø 65MM (2.1/2") - FORNECIMENTO E INSTALAÇÃO</v>
          </cell>
          <cell r="C3847" t="str">
            <v>UN</v>
          </cell>
          <cell r="D3847">
            <v>289.07</v>
          </cell>
        </row>
        <row r="3848">
          <cell r="A3848" t="str">
            <v>73795/14</v>
          </cell>
          <cell r="B3848" t="str">
            <v>VÁLVULA DE RETENÇÃO HORIZONTAL Ø 80MM (3") - FORNECIMENTO E INSTALAÇÃO</v>
          </cell>
          <cell r="C3848" t="str">
            <v>UN</v>
          </cell>
          <cell r="D3848">
            <v>379.46</v>
          </cell>
        </row>
        <row r="3849">
          <cell r="A3849" t="str">
            <v>73795/15</v>
          </cell>
          <cell r="B3849" t="str">
            <v>VÁLVULA DE RETENÇÃO HORIZONTAL Ø 100MM (4") - FORNECIMENTO E INSTALAÇÃO</v>
          </cell>
          <cell r="C3849" t="str">
            <v>UN</v>
          </cell>
          <cell r="D3849">
            <v>578.73</v>
          </cell>
        </row>
        <row r="3850">
          <cell r="A3850" t="str">
            <v>73796/1</v>
          </cell>
          <cell r="B3850" t="str">
            <v>VÁLVULA DE PÉ COM CRIVO Ø 20MM (3/4") - FORNECIMENTO E INSTALAÇÃO</v>
          </cell>
          <cell r="C3850" t="str">
            <v>UN</v>
          </cell>
          <cell r="D3850">
            <v>58.49</v>
          </cell>
        </row>
        <row r="3851">
          <cell r="A3851" t="str">
            <v>73796/2</v>
          </cell>
          <cell r="B3851" t="str">
            <v>VÁLVULA DE PÉ COM CRIVO Ø 25MM (1") - FORNECIMENTO E INSTALAÇÃO</v>
          </cell>
          <cell r="C3851" t="str">
            <v>UN</v>
          </cell>
          <cell r="D3851">
            <v>62.19</v>
          </cell>
        </row>
        <row r="3852">
          <cell r="A3852" t="str">
            <v>73796/3</v>
          </cell>
          <cell r="B3852" t="str">
            <v>VÁLVULA DE PÉ COM CRIVO Ø 40MM (1.1/2") - FORNECIMENTO E INSTALAÇÃO</v>
          </cell>
          <cell r="C3852" t="str">
            <v>UN</v>
          </cell>
          <cell r="D3852">
            <v>92.82</v>
          </cell>
        </row>
        <row r="3853">
          <cell r="A3853" t="str">
            <v>73796/4</v>
          </cell>
          <cell r="B3853" t="str">
            <v>VÁLVULA DE PÉ COM CRIVO Ø 50MM (2") - FORNECIMENTO E INSTALAÇÃO</v>
          </cell>
          <cell r="C3853" t="str">
            <v>UN</v>
          </cell>
          <cell r="D3853">
            <v>126.18</v>
          </cell>
        </row>
        <row r="3854">
          <cell r="A3854" t="str">
            <v>73796/5</v>
          </cell>
          <cell r="B3854" t="str">
            <v>VÁLVULA DE PÉ COM CRIVO Ø 65MM (2.1/2") - FORNECIMENTO E INSTALAÇÃO</v>
          </cell>
          <cell r="C3854" t="str">
            <v>UN</v>
          </cell>
          <cell r="D3854">
            <v>212.81</v>
          </cell>
        </row>
        <row r="3855">
          <cell r="A3855" t="str">
            <v>73796/6</v>
          </cell>
          <cell r="B3855" t="str">
            <v>VÁLVULA DE PÉ COM CRIVO Ø 80MM (3") - FORNECIMENTO E INSTALAÇÃO</v>
          </cell>
          <cell r="C3855" t="str">
            <v>UN</v>
          </cell>
          <cell r="D3855">
            <v>272.33</v>
          </cell>
        </row>
        <row r="3856">
          <cell r="A3856" t="str">
            <v>73796/7</v>
          </cell>
          <cell r="B3856" t="str">
            <v>VÁLVULA DE PÉ COM CRIVO Ø 100MM (4") - FORNECIMENTO E INSTALAÇÃO</v>
          </cell>
          <cell r="C3856" t="str">
            <v>UN</v>
          </cell>
          <cell r="D3856">
            <v>462.66</v>
          </cell>
        </row>
        <row r="3857">
          <cell r="A3857" t="str">
            <v>73797/1</v>
          </cell>
          <cell r="B3857" t="str">
            <v>REGISTRO DE GAVETA COM CANOPLA Ø 32MM (1.1/4") - FORNECIMENTO E INSTALAÇÃO</v>
          </cell>
          <cell r="C3857" t="str">
            <v>UN</v>
          </cell>
          <cell r="D3857">
            <v>122.86</v>
          </cell>
        </row>
        <row r="3858">
          <cell r="A3858" t="str">
            <v>73870/1</v>
          </cell>
          <cell r="B3858" t="str">
            <v>VÁLVULA DE ESFERA EM BRONZE Ø 1/2" - FORNECIMENTO E INSTALAÇÃO</v>
          </cell>
          <cell r="C3858" t="str">
            <v>UN</v>
          </cell>
          <cell r="D3858">
            <v>57.74</v>
          </cell>
        </row>
        <row r="3859">
          <cell r="A3859" t="str">
            <v>73870/2</v>
          </cell>
          <cell r="B3859" t="str">
            <v>VÁLVULA DE ESFERA EM BRONZE Ø 3/4" - FORNECIMENTO E INSTALAÇÃO</v>
          </cell>
          <cell r="C3859" t="str">
            <v>UN</v>
          </cell>
          <cell r="D3859">
            <v>63</v>
          </cell>
        </row>
        <row r="3860">
          <cell r="A3860" t="str">
            <v>73870/3</v>
          </cell>
          <cell r="B3860" t="str">
            <v>VÁLVULA DE ESFERA EM BRONZE Ø 1"  - FORNECIMENTO E INSTALAÇÃO</v>
          </cell>
          <cell r="C3860" t="str">
            <v>UN</v>
          </cell>
          <cell r="D3860">
            <v>76.7</v>
          </cell>
        </row>
        <row r="3861">
          <cell r="A3861" t="str">
            <v>73870/4</v>
          </cell>
          <cell r="B3861" t="str">
            <v>REGISTRO DE ESFERA EM BRONZE D= 1.1/4" FORNEC E COLOCACAO</v>
          </cell>
          <cell r="C3861" t="str">
            <v>UN</v>
          </cell>
          <cell r="D3861">
            <v>102.62</v>
          </cell>
        </row>
        <row r="3862">
          <cell r="A3862" t="str">
            <v>73870/5</v>
          </cell>
          <cell r="B3862" t="str">
            <v>VÁLVULA DE ESFERA EM BRONZE Ø 1.1/2" - FORNECIMENTO E INSTALAÇÃO</v>
          </cell>
          <cell r="C3862" t="str">
            <v>UN</v>
          </cell>
          <cell r="D3862">
            <v>122.78</v>
          </cell>
        </row>
        <row r="3863">
          <cell r="A3863" t="str">
            <v>73870/6</v>
          </cell>
          <cell r="B3863" t="str">
            <v>VÁLVULA DE ESFERA EM BRONZE Ø 2" - FORNECIMENTO E INSTALAÇÃO</v>
          </cell>
          <cell r="C3863" t="str">
            <v>UN</v>
          </cell>
          <cell r="D3863">
            <v>174.13</v>
          </cell>
        </row>
        <row r="3864">
          <cell r="A3864" t="str">
            <v>74091/1</v>
          </cell>
          <cell r="B3864" t="str">
            <v>VALVULA RETENCAO VERTICAL BRONZE (PN-16) 2.1/2" 200PSI - EXTREMIDADES COM ROSCA - FORNECIMENTO E INSTALACAO</v>
          </cell>
          <cell r="C3864" t="str">
            <v>UN</v>
          </cell>
          <cell r="D3864">
            <v>190.65</v>
          </cell>
        </row>
        <row r="3865">
          <cell r="A3865" t="str">
            <v>74093/1</v>
          </cell>
          <cell r="B3865" t="str">
            <v>VALVULA PE COM CRIVO BRONZE 1.1/4" - FORNECIMENTO E INSTALACAO</v>
          </cell>
          <cell r="C3865" t="str">
            <v>UN</v>
          </cell>
          <cell r="D3865">
            <v>84.44</v>
          </cell>
        </row>
        <row r="3866">
          <cell r="A3866" t="str">
            <v>74169/1</v>
          </cell>
          <cell r="B3866" t="str">
            <v>REGISTRO/VALVULA GLOBO ANGULAR 45 GRAUS EM LATAO PARA HIDRANTES DE INCÊNDIO PREDIAL DN 2.1/2" - FORNECIMENTO E INSTALACAO</v>
          </cell>
          <cell r="C3866" t="str">
            <v>UN</v>
          </cell>
          <cell r="D3866">
            <v>196.93</v>
          </cell>
        </row>
        <row r="3867">
          <cell r="A3867">
            <v>85117</v>
          </cell>
          <cell r="B3867" t="str">
            <v>VALVULA DE RETENCAO VERTICAL BRONZE (PN-16) 1/2" 200 PSI - EXTREMIDADE COM ROSCA - FORNECIMENTO E INSTALACAO</v>
          </cell>
          <cell r="C3867" t="str">
            <v>UN</v>
          </cell>
          <cell r="D3867">
            <v>40.08</v>
          </cell>
        </row>
        <row r="3868">
          <cell r="A3868">
            <v>89349</v>
          </cell>
          <cell r="B3868" t="str">
            <v>REGISTRO DE PRESSÃO BRUTO, LATÃO, ROSCÁVEL, 1/2", FORNECIDO E INSTALADO EM RAMAL DE ÁGUA. AF_12/2014</v>
          </cell>
          <cell r="C3868" t="str">
            <v>UN</v>
          </cell>
          <cell r="D3868">
            <v>24.2</v>
          </cell>
        </row>
        <row r="3869">
          <cell r="A3869">
            <v>89351</v>
          </cell>
          <cell r="B3869" t="str">
            <v>REGISTRO DE PRESSÃO BRUTO, ROSCÁVEL, 3/4", FORNECIDO E INSTALADO EM RAMAL DE ÁGUA. AF_12/2014</v>
          </cell>
          <cell r="C3869" t="str">
            <v>UN</v>
          </cell>
          <cell r="D3869">
            <v>27.3</v>
          </cell>
        </row>
        <row r="3870">
          <cell r="A3870">
            <v>89352</v>
          </cell>
          <cell r="B3870" t="str">
            <v>REGISTRO DE GAVETA BRUTO, LATÃO, ROSCÁVEL, 1/2", FORNECIDO E INSTALADO EM RAMAL DE ÁGUA. AF_12/2014</v>
          </cell>
          <cell r="C3870" t="str">
            <v>UN</v>
          </cell>
          <cell r="D3870">
            <v>30.77</v>
          </cell>
        </row>
        <row r="3871">
          <cell r="A3871">
            <v>89353</v>
          </cell>
          <cell r="B3871" t="str">
            <v>REGISTRO DE GAVETA BRUTO, LATÃO, ROSCÁVEL, 3/4", FORNECIDO E INSTALADO EM RAMAL DE ÁGUA. AF_12/2014</v>
          </cell>
          <cell r="C3871" t="str">
            <v>UN</v>
          </cell>
          <cell r="D3871">
            <v>32</v>
          </cell>
        </row>
        <row r="3872">
          <cell r="A3872">
            <v>89354</v>
          </cell>
          <cell r="B3872" t="str">
            <v>MISTURADOR MONOCOMANDO PARA CHUVEIRO, BASE BRUTA E ACABAMENTO CROMOADO, FORNECIDO E INSTALADO EM RAMAL DE ÁGUA. AF_12/2014</v>
          </cell>
          <cell r="C3872" t="str">
            <v>UN</v>
          </cell>
          <cell r="D3872">
            <v>78.069999999999993</v>
          </cell>
        </row>
        <row r="3873">
          <cell r="A3873">
            <v>89969</v>
          </cell>
          <cell r="B3873" t="str">
            <v>KIT DE REGISTRO DE PRESSÃO BRUTO DE LATÃO ½", INCLUSIVE CONEXÕES,  ROSCÁVEL, INSTALADO EM RAMAL DE ÁGUA FRIA - FORNECIMENTO E INSTALAÇÃO. AF_12/2014</v>
          </cell>
          <cell r="C3873" t="str">
            <v>UN</v>
          </cell>
          <cell r="D3873">
            <v>35.15</v>
          </cell>
        </row>
        <row r="3874">
          <cell r="A3874">
            <v>89970</v>
          </cell>
          <cell r="B3874" t="str">
            <v>KIT DE REGISTRO DE PRESSÃO BRUTO DE LATÃO ¾", INCLUSIVE CONEXÕES, ROSCÁVEL, INSTALADO EM RAMAL DE ÁGUA FRIA - FORNECIMENTO E INSTALAÇÃO. AF_12/2014</v>
          </cell>
          <cell r="C3874" t="str">
            <v>UN</v>
          </cell>
          <cell r="D3874">
            <v>38.39</v>
          </cell>
        </row>
        <row r="3875">
          <cell r="A3875">
            <v>89971</v>
          </cell>
          <cell r="B3875" t="str">
            <v>KIT DE REGISTRO DE GAVETA BRUTO DE LATÃO ½", INCLUSIVE CONEXÕES, ROSCÁVEL, INSTALADO EM RAMAL DE ÁGUA FRIA - FORNECIMENTO E INSTALAÇÃO. AF_12/2014</v>
          </cell>
          <cell r="C3875" t="str">
            <v>UN</v>
          </cell>
          <cell r="D3875">
            <v>39.93</v>
          </cell>
        </row>
        <row r="3876">
          <cell r="A3876">
            <v>89972</v>
          </cell>
          <cell r="B3876" t="str">
            <v>KIT DE REGISTRO DE GAVETA BRUTO DE LATÃO ¾", INCLUSIVE CONEXÕES, ROSCÁVEL, INSTALADO EM RAMAL DE ÁGUA FRIA - FORNECIMENTO E INSTALAÇÃO. AF_12/2014</v>
          </cell>
          <cell r="C3876" t="str">
            <v>UN</v>
          </cell>
          <cell r="D3876">
            <v>42.69</v>
          </cell>
        </row>
        <row r="3877">
          <cell r="A3877">
            <v>89973</v>
          </cell>
          <cell r="B3877" t="str">
            <v>KIT DE MISTURADOR BASE BRUTA DE LATÃO ¾" MONOCOMANDO PARA CHUVEIRO, INCLUSIVE CONEXÕES, INSTALADO EM RAMAL DE ÁGUA - FORNECIMENTO E INSTALAÇÃO. AF_12/2014</v>
          </cell>
          <cell r="C3877" t="str">
            <v>UN</v>
          </cell>
          <cell r="D3877">
            <v>241.51</v>
          </cell>
        </row>
        <row r="3878">
          <cell r="A3878">
            <v>89974</v>
          </cell>
          <cell r="B3878" t="str">
            <v>KIT DE TÊ MISTURADOR EM CPVC ¾" COM DUPLO COMANDO PARA CHUVEIRO, INCLUSIVE CONEXÕES, INSTALADO EM RAMAL DE ÁGUA - FORNECIMENTO E INSTALAÇÃO. AF_12/2014</v>
          </cell>
          <cell r="C3878" t="str">
            <v>UN</v>
          </cell>
          <cell r="D3878">
            <v>231.61</v>
          </cell>
        </row>
        <row r="3879">
          <cell r="A3879">
            <v>89984</v>
          </cell>
          <cell r="B3879" t="str">
            <v>REGISTRO DE PRESSÃO BRUTO, LATÃO, ROSCÁVEL, 1/2", COM ACABAMENTO E CANOPLA CROMADOS. FORNECIDO E INSTALADO EM RAMAL DE ÁGUA. AF_12/2014</v>
          </cell>
          <cell r="C3879" t="str">
            <v>UN</v>
          </cell>
          <cell r="D3879">
            <v>63.9</v>
          </cell>
        </row>
        <row r="3880">
          <cell r="A3880">
            <v>89985</v>
          </cell>
          <cell r="B3880" t="str">
            <v>REGISTRO DE PRESSÃO BRUTO, LATÃO, ROSCÁVEL, 3/4", COM ACABAMENTO E CANOPLA CROMADOS. FORNECIDO E INSTALADO EM RAMAL DE ÁGUA. AF_12/2014</v>
          </cell>
          <cell r="C3880" t="str">
            <v>UN</v>
          </cell>
          <cell r="D3880">
            <v>65.69</v>
          </cell>
        </row>
        <row r="3881">
          <cell r="A3881">
            <v>89986</v>
          </cell>
          <cell r="B3881" t="str">
            <v>REGISTRO DE GAVETA BRUTO, LATÃO, ROSCÁVEL, 1/2", COM ACABAMENTO E CANOPLA CROMADOS. FORNECIDO E INSTALADO EM RAMAL DE ÁGUA. AF_12/2014</v>
          </cell>
          <cell r="C3881" t="str">
            <v>UN</v>
          </cell>
          <cell r="D3881">
            <v>62.4</v>
          </cell>
        </row>
        <row r="3882">
          <cell r="A3882">
            <v>89987</v>
          </cell>
          <cell r="B3882" t="str">
            <v>REGISTRO DE GAVETA BRUTO, LATÃO, ROSCÁVEL, 3/4", COM ACABAMENTO E CANOPLA CROMADOS. FORNECIDO E INSTALADO EM RAMAL DE ÁGUA. AF_12/2014</v>
          </cell>
          <cell r="C3882" t="str">
            <v>UN</v>
          </cell>
          <cell r="D3882">
            <v>68.98</v>
          </cell>
        </row>
        <row r="3883">
          <cell r="A3883">
            <v>90371</v>
          </cell>
          <cell r="B3883" t="str">
            <v>REGISTRO DE ESFERA, PVC, ROSCÁVEL, 3/4", FORNECIDO E INSTALADO EM RAMAL DE ÁGUA. AF_03/2015</v>
          </cell>
          <cell r="C3883" t="str">
            <v>UN</v>
          </cell>
          <cell r="D3883">
            <v>20.83</v>
          </cell>
        </row>
        <row r="3884">
          <cell r="A3884">
            <v>94489</v>
          </cell>
          <cell r="B3884" t="str">
            <v>REGISTRO DE ESFERA, PVC, SOLDÁVEL, DN  25 MM, INSTALADO EM RESERVAÇÃO DE ÁGUA DE EDIFICAÇÃO QUE POSSUA RESERVATÓRIO DE FIBRA/FIBROCIMENTO  FORNECIMENTO E INSTALAÇÃO. AF_06/2016_P</v>
          </cell>
          <cell r="C3884" t="str">
            <v>UN</v>
          </cell>
          <cell r="D3884">
            <v>16.34</v>
          </cell>
        </row>
        <row r="3885">
          <cell r="A3885">
            <v>94490</v>
          </cell>
          <cell r="B3885" t="str">
            <v>REGISTRO DE ESFERA, PVC, SOLDÁVEL, DN  32 MM, INSTALADO EM RESERVAÇÃO DE ÁGUA DE EDIFICAÇÃO QUE POSSUA RESERVATÓRIO DE FIBRA/FIBROCIMENTO  FORNECIMENTO E INSTALAÇÃO. AF_06/2016_P</v>
          </cell>
          <cell r="C3885" t="str">
            <v>UN</v>
          </cell>
          <cell r="D3885">
            <v>28.12</v>
          </cell>
        </row>
        <row r="3886">
          <cell r="A3886">
            <v>94491</v>
          </cell>
          <cell r="B3886" t="str">
            <v>REGISTRO DE ESFERA, PVC, SOLDÁVEL, DN  40 MM, INSTALADO EM RESERVAÇÃO DE ÁGUA DE EDIFICAÇÃO QUE POSSUA RESERVATÓRIO DE FIBRA/FIBROCIMENTO  FORNECIMENTO E INSTALAÇÃO. AF_06/2016_P</v>
          </cell>
          <cell r="C3886" t="str">
            <v>UN</v>
          </cell>
          <cell r="D3886">
            <v>38.9</v>
          </cell>
        </row>
        <row r="3887">
          <cell r="A3887">
            <v>94492</v>
          </cell>
          <cell r="B3887" t="str">
            <v>REGISTRO DE ESFERA, PVC, SOLDÁVEL, DN  50 MM, INSTALADO EM RESERVAÇÃO DE ÁGUA DE EDIFICAÇÃO QUE POSSUA RESERVATÓRIO DE FIBRA/FIBROCIMENTO  FORNECIMENTO E INSTALAÇÃO. AF_06/2016_P</v>
          </cell>
          <cell r="C3887" t="str">
            <v>UN</v>
          </cell>
          <cell r="D3887">
            <v>39.79</v>
          </cell>
        </row>
        <row r="3888">
          <cell r="A3888">
            <v>94493</v>
          </cell>
          <cell r="B3888" t="str">
            <v>REGISTRO DE ESFERA, PVC, SOLDÁVEL, DN  60 MM, INSTALADO EM RESERVAÇÃO DE ÁGUA DE EDIFICAÇÃO QUE POSSUA RESERVATÓRIO DE FIBRA/FIBROCIMENTO  FORNECIMENTO E INSTALAÇÃO. AF_06/2016_P</v>
          </cell>
          <cell r="C3888" t="str">
            <v>UN</v>
          </cell>
          <cell r="D3888">
            <v>71.95</v>
          </cell>
        </row>
        <row r="3889">
          <cell r="A3889">
            <v>94494</v>
          </cell>
          <cell r="B3889" t="str">
            <v>REGISTRO DE GAVETA BRUTO, LATÃO, ROSCÁVEL, 3/4, INSTALADO EM RESERVAÇÃO DE ÁGUA DE EDIFICAÇÃO QUE POSSUA RESERVATÓRIO DE FIBRA/FIBROCIMENTO  FORNECIMENTO E INSTALAÇÃO. AF_06/2016</v>
          </cell>
          <cell r="C3889" t="str">
            <v>UN</v>
          </cell>
          <cell r="D3889">
            <v>55.06</v>
          </cell>
        </row>
        <row r="3890">
          <cell r="A3890">
            <v>94495</v>
          </cell>
          <cell r="B3890" t="str">
            <v>REGISTRO DE GAVETA BRUTO, LATÃO, ROSCÁVEL, 1, INSTALADO EM RESERVAÇÃO DE ÁGUA DE EDIFICAÇÃO QUE POSSUA RESERVATÓRIO DE FIBRA/FIBROCIMENTO  FORNECIMENTO E INSTALAÇÃO. AF_06/2016</v>
          </cell>
          <cell r="C3890" t="str">
            <v>UN</v>
          </cell>
          <cell r="D3890">
            <v>68.81</v>
          </cell>
        </row>
        <row r="3891">
          <cell r="A3891">
            <v>94496</v>
          </cell>
          <cell r="B3891" t="str">
            <v>REGISTRO DE GAVETA BRUTO, LATÃO, ROSCÁVEL, 1 1/4, INSTALADO EM RESERVAÇÃO DE ÁGUA DE EDIFICAÇÃO QUE POSSUA RESERVATÓRIO DE FIBRA/FIBROCIMENTO  FORNECIMENTO E INSTALAÇÃO. AF_06/2016</v>
          </cell>
          <cell r="C3891" t="str">
            <v>UN</v>
          </cell>
          <cell r="D3891">
            <v>83.15</v>
          </cell>
        </row>
        <row r="3892">
          <cell r="A3892">
            <v>94497</v>
          </cell>
          <cell r="B3892" t="str">
            <v>REGISTRO DE GAVETA BRUTO, LATÃO, ROSCÁVEL, 1 1/2, INSTALADO EM RESERVAÇÃO DE ÁGUA DE EDIFICAÇÃO QUE POSSUA RESERVATÓRIO DE FIBRA/FIBROCIMENTO  FORNECIMENTO E INSTALAÇÃO. AF_06/2016</v>
          </cell>
          <cell r="C3892" t="str">
            <v>UN</v>
          </cell>
          <cell r="D3892">
            <v>96.57</v>
          </cell>
        </row>
        <row r="3893">
          <cell r="A3893">
            <v>94498</v>
          </cell>
          <cell r="B3893" t="str">
            <v>REGISTRO DE GAVETA BRUTO, LATÃO, ROSCÁVEL, 2, INSTALADO EM RESERVAÇÃO DE ÁGUA DE EDIFICAÇÃO QUE POSSUA RESERVATÓRIO DE FIBRA/FIBROCIMENTO  FORNECIMENTO E INSTALAÇÃO. AF_06/2016</v>
          </cell>
          <cell r="C3893" t="str">
            <v>UN</v>
          </cell>
          <cell r="D3893">
            <v>123.39</v>
          </cell>
        </row>
        <row r="3894">
          <cell r="A3894">
            <v>94499</v>
          </cell>
          <cell r="B3894" t="str">
            <v>REGISTRO DE GAVETA BRUTO, LATÃO, ROSCÁVEL, 2 1/2, INSTALADO EM RESERVAÇÃO DE ÁGUA DE EDIFICAÇÃO QUE POSSUA RESERVATÓRIO DE FIBRA/FIBROCIMENTO  FORNECIMENTO E INSTALAÇÃO. AF_06/2016</v>
          </cell>
          <cell r="C3894" t="str">
            <v>UN</v>
          </cell>
          <cell r="D3894">
            <v>219.96</v>
          </cell>
        </row>
        <row r="3895">
          <cell r="A3895">
            <v>94500</v>
          </cell>
          <cell r="B3895" t="str">
            <v>REGISTRO DE GAVETA BRUTO, LATÃO, ROSCÁVEL, 3, INSTALADO EM RESERVAÇÃO DE ÁGUA DE EDIFICAÇÃO QUE POSSUA RESERVATÓRIO DE FIBRA/FIBROCIMENTO  FORNECIMENTO E INSTALAÇÃO. AF_06/2016</v>
          </cell>
          <cell r="C3895" t="str">
            <v>UN</v>
          </cell>
          <cell r="D3895">
            <v>379.77</v>
          </cell>
        </row>
        <row r="3896">
          <cell r="A3896">
            <v>94501</v>
          </cell>
          <cell r="B3896" t="str">
            <v>REGISTRO DE GAVETA BRUTO, LATÃO, ROSCÁVEL, 4, INSTALADO EM RESERVAÇÃO DE ÁGUA DE EDIFICAÇÃO QUE POSSUA RESERVATÓRIO DE FIBRA/FIBROCIMENTO  FORNECIMENTO E INSTALAÇÃO. AF_06/2016</v>
          </cell>
          <cell r="C3896" t="str">
            <v>UN</v>
          </cell>
          <cell r="D3896">
            <v>622.61</v>
          </cell>
        </row>
        <row r="3897">
          <cell r="A3897">
            <v>94792</v>
          </cell>
          <cell r="B3897" t="str">
            <v>REGISTRO DE GAVETA BRUTO, LATÃO, ROSCÁVEL, 1, COM ACABAMENTO E CANOPLA CROMADOS, INSTALADO EM RESERVAÇÃO DE ÁGUA DE EDIFICAÇÃO QUE POSSUA RESERVATÓRIO DE FIBRA/FIBROCIMENTO  FORNECIMENTO E INSTALAÇÃO. AF_06/2016</v>
          </cell>
          <cell r="C3897" t="str">
            <v>UN</v>
          </cell>
          <cell r="D3897">
            <v>102.28</v>
          </cell>
        </row>
        <row r="3898">
          <cell r="A3898">
            <v>94793</v>
          </cell>
          <cell r="B3898" t="str">
            <v>REGISTRO DE GAVETA BRUTO, LATÃO, ROSCÁVEL, 1 1/4, COM ACABAMENTO E CANOPLA CROMADOS, INSTALADO EM RESERVAÇÃO DE ÁGUA DE EDIFICAÇÃO QUE POSSUA RESERVATÓRIO DE FIBRA/FIBROCIMENTO  FORNECIMENTO E INSTALAÇÃO. AF_06/2016</v>
          </cell>
          <cell r="C3898" t="str">
            <v>UN</v>
          </cell>
          <cell r="D3898">
            <v>130.72</v>
          </cell>
        </row>
        <row r="3899">
          <cell r="A3899">
            <v>94794</v>
          </cell>
          <cell r="B3899" t="str">
            <v>REGISTRO DE GAVETA BRUTO, LATÃO, ROSCÁVEL, 1 1/2, COM ACABAMENTO E CANOPLA CROMADOS, INSTALADO EM RESERVAÇÃO DE ÁGUA DE EDIFICAÇÃO QUE POSSUA RESERVATÓRIO DE FIBRA/FIBROCIMENTO  FORNECIMENTO E INSTALAÇÃO. AF_06/2016</v>
          </cell>
          <cell r="C3899" t="str">
            <v>UN</v>
          </cell>
          <cell r="D3899">
            <v>135.25</v>
          </cell>
        </row>
        <row r="3900">
          <cell r="A3900">
            <v>94795</v>
          </cell>
          <cell r="B3900" t="str">
            <v>TORNEIRA DE BÓIA REAL, ROSCÁVEL, 1/2", FORNECIDA E INSTALADA EM RESERVAÇÃO DE ÁGUA. AF_06/2016</v>
          </cell>
          <cell r="C3900" t="str">
            <v>UN</v>
          </cell>
          <cell r="D3900">
            <v>44.02</v>
          </cell>
        </row>
        <row r="3901">
          <cell r="A3901">
            <v>94796</v>
          </cell>
          <cell r="B3901" t="str">
            <v>TORNEIRA DE BÓIA REAL, ROSCÁVEL, 3/4", FORNECIDA E INSTALADA EM RESERVAÇÃO DE ÁGUA. AF_06/2016</v>
          </cell>
          <cell r="C3901" t="str">
            <v>UN</v>
          </cell>
          <cell r="D3901">
            <v>73.260000000000005</v>
          </cell>
        </row>
        <row r="3902">
          <cell r="A3902">
            <v>94797</v>
          </cell>
          <cell r="B3902" t="str">
            <v>TORNEIRA DE BÓIA REAL, ROSCÁVEL, 1", FORNECIDA E INSTALADA EM RESERVAÇÃO DE ÁGUA. AF_06/2016</v>
          </cell>
          <cell r="C3902" t="str">
            <v>UN</v>
          </cell>
          <cell r="D3902">
            <v>82.8</v>
          </cell>
        </row>
        <row r="3903">
          <cell r="A3903">
            <v>94798</v>
          </cell>
          <cell r="B3903" t="str">
            <v>TORNEIRA DE BÓIA REAL, ROSCÁVEL, 1 1/4", FORNECIDA E INSTALADA EM RESERVAÇÃO DE ÁGUA. AF_06/2016</v>
          </cell>
          <cell r="C3903" t="str">
            <v>UN</v>
          </cell>
          <cell r="D3903">
            <v>97.13</v>
          </cell>
        </row>
        <row r="3904">
          <cell r="A3904">
            <v>94799</v>
          </cell>
          <cell r="B3904" t="str">
            <v>TORNEIRA DE BÓIA REAL, ROSCÁVEL, 1 1/2", FORNECIDA E INSTALADA EM RESERVAÇÃO DE ÁGUA. AF_06/2016</v>
          </cell>
          <cell r="C3904" t="str">
            <v>UN</v>
          </cell>
          <cell r="D3904">
            <v>127.03</v>
          </cell>
        </row>
        <row r="3905">
          <cell r="A3905">
            <v>94800</v>
          </cell>
          <cell r="B3905" t="str">
            <v>TORNEIRA DE BÓIA REAL, ROSCÁVEL, 2", FORNECIDA E INSTALADA EM RESERVAÇÃO DE ÁGUA. AF_06/2016</v>
          </cell>
          <cell r="C3905" t="str">
            <v>UN</v>
          </cell>
          <cell r="D3905">
            <v>146.38</v>
          </cell>
        </row>
        <row r="3906">
          <cell r="A3906">
            <v>72285</v>
          </cell>
          <cell r="B3906" t="str">
            <v>CAIXA DE AREIA 40X40X40CM EM ALVENARIA - EXECUÇÃO</v>
          </cell>
          <cell r="C3906" t="str">
            <v>UN</v>
          </cell>
          <cell r="D3906">
            <v>84.55</v>
          </cell>
        </row>
        <row r="3907">
          <cell r="A3907">
            <v>72286</v>
          </cell>
          <cell r="B3907" t="str">
            <v>CAIXA DE AREIA 60X60X60CM EM ALVENARIA - EXECUÇÃO</v>
          </cell>
          <cell r="C3907" t="str">
            <v>UN</v>
          </cell>
          <cell r="D3907">
            <v>168.99</v>
          </cell>
        </row>
        <row r="3908">
          <cell r="A3908">
            <v>90436</v>
          </cell>
          <cell r="B3908" t="str">
            <v>FURO EM ALVENARIA PARA DIÂMETROS MENORES OU IGUAIS A 40 MM. AF_05/2015</v>
          </cell>
          <cell r="C3908" t="str">
            <v>UN</v>
          </cell>
          <cell r="D3908">
            <v>12.31</v>
          </cell>
        </row>
        <row r="3909">
          <cell r="A3909">
            <v>90437</v>
          </cell>
          <cell r="B3909" t="str">
            <v>FURO EM ALVENARIA PARA DIÂMETROS MAIORES QUE 40 MM E MENORES OU IGUAIS A 75 MM. AF_05/2015</v>
          </cell>
          <cell r="C3909" t="str">
            <v>UN</v>
          </cell>
          <cell r="D3909">
            <v>29.91</v>
          </cell>
        </row>
        <row r="3910">
          <cell r="A3910">
            <v>90438</v>
          </cell>
          <cell r="B3910" t="str">
            <v>FURO EM ALVENARIA PARA DIÂMETROS MAIORES QUE 75 MM. AF_05/2015</v>
          </cell>
          <cell r="C3910" t="str">
            <v>UN</v>
          </cell>
          <cell r="D3910">
            <v>42.87</v>
          </cell>
        </row>
        <row r="3911">
          <cell r="A3911">
            <v>90439</v>
          </cell>
          <cell r="B3911" t="str">
            <v>FURO EM CONCRETO PARA DIÂMETROS MENORES OU IGUAIS A 40 MM. AF_05/2015</v>
          </cell>
          <cell r="C3911" t="str">
            <v>UN</v>
          </cell>
          <cell r="D3911">
            <v>49.57</v>
          </cell>
        </row>
        <row r="3912">
          <cell r="A3912">
            <v>90440</v>
          </cell>
          <cell r="B3912" t="str">
            <v>FURO EM CONCRETO PARA DIÂMETROS MAIORES QUE 40 MM E MENORES OU IGUAIS A 75 MM. AF_05/2015</v>
          </cell>
          <cell r="C3912" t="str">
            <v>UN</v>
          </cell>
          <cell r="D3912">
            <v>79.39</v>
          </cell>
        </row>
        <row r="3913">
          <cell r="A3913">
            <v>90441</v>
          </cell>
          <cell r="B3913" t="str">
            <v>FURO EM CONCRETO PARA DIÂMETROS MAIORES QUE 75 MM. AF_05/2015</v>
          </cell>
          <cell r="C3913" t="str">
            <v>UN</v>
          </cell>
          <cell r="D3913">
            <v>101.41</v>
          </cell>
        </row>
        <row r="3914">
          <cell r="A3914">
            <v>90443</v>
          </cell>
          <cell r="B3914" t="str">
            <v>RASGO EM ALVENARIA PARA RAMAIS/ DISTRIBUIÇÃO COM DIAMETROS MENORES OU IGUAIS A 40 MM. AF_05/2015</v>
          </cell>
          <cell r="C3914" t="str">
            <v>M</v>
          </cell>
          <cell r="D3914">
            <v>11.19</v>
          </cell>
        </row>
        <row r="3915">
          <cell r="A3915">
            <v>90444</v>
          </cell>
          <cell r="B3915" t="str">
            <v>RASGO EM CONTRAPISO PARA RAMAIS/ DISTRIBUIÇÃO COM DIÂMETROS MENORES OU IGUAIS A 40 MM. AF_05/2015</v>
          </cell>
          <cell r="C3915" t="str">
            <v>M</v>
          </cell>
          <cell r="D3915">
            <v>21.28</v>
          </cell>
        </row>
        <row r="3916">
          <cell r="A3916">
            <v>90445</v>
          </cell>
          <cell r="B3916" t="str">
            <v>RASGO EM CONTRAPISO PARA RAMAIS/ DISTRIBUIÇÃO COM DIÂMETROS MAIORES QUE 40 MM E MENORES OU IGUAIS A 75 MM. AF_05/2015</v>
          </cell>
          <cell r="C3916" t="str">
            <v>M</v>
          </cell>
          <cell r="D3916">
            <v>22.71</v>
          </cell>
        </row>
        <row r="3917">
          <cell r="A3917">
            <v>90446</v>
          </cell>
          <cell r="B3917" t="str">
            <v>RASGO EM CONTRAPISO PARA RAMAIS/ DISTRIBUIÇÃO COM DIÂMETROS MAIORES QUE 75 MM. AF_05/2015</v>
          </cell>
          <cell r="C3917" t="str">
            <v>M</v>
          </cell>
          <cell r="D3917">
            <v>24.67</v>
          </cell>
        </row>
        <row r="3918">
          <cell r="A3918">
            <v>90447</v>
          </cell>
          <cell r="B3918" t="str">
            <v>RASGO EM ALVENARIA PARA ELETRODUTOS COM DIAMETROS MENORES OU IGUAIS A 40 MM. AF_05/2015</v>
          </cell>
          <cell r="C3918" t="str">
            <v>M</v>
          </cell>
          <cell r="D3918">
            <v>5.43</v>
          </cell>
        </row>
        <row r="3919">
          <cell r="A3919">
            <v>90453</v>
          </cell>
          <cell r="B3919" t="str">
            <v>PASSANTE TIPO TUBO DE DIÂMETRO MENOR OU IGUAL A 40 MM, FIXADO EM LAJE. AF_05/2015</v>
          </cell>
          <cell r="C3919" t="str">
            <v>UN</v>
          </cell>
          <cell r="D3919">
            <v>2.39</v>
          </cell>
        </row>
        <row r="3920">
          <cell r="A3920">
            <v>90454</v>
          </cell>
          <cell r="B3920" t="str">
            <v>PASSANTE TIPO TUBO DE DIÂMETRO MAIORES QUE 40 MM E MENORES OU IGUAIS A 75 MM, FIXADO EM LAJE. AF_05/2015</v>
          </cell>
          <cell r="C3920" t="str">
            <v>UN</v>
          </cell>
          <cell r="D3920">
            <v>4.2</v>
          </cell>
        </row>
        <row r="3921">
          <cell r="A3921">
            <v>90455</v>
          </cell>
          <cell r="B3921" t="str">
            <v>PASSANTE TIPO TUBO DE DIÂMETRO MAIOR QUE 75 MM, FIXADO EM LAJE. AF_05/2015</v>
          </cell>
          <cell r="C3921" t="str">
            <v>UN</v>
          </cell>
          <cell r="D3921">
            <v>5.57</v>
          </cell>
        </row>
        <row r="3922">
          <cell r="A3922">
            <v>90456</v>
          </cell>
          <cell r="B3922" t="str">
            <v>QUEBRA EM ALVENARIA PARA INSTALAÇÃO DE CAIXA DE TOMADA (4X4 OU 4X2). AF_05/2015</v>
          </cell>
          <cell r="C3922" t="str">
            <v>UN</v>
          </cell>
          <cell r="D3922">
            <v>3.6</v>
          </cell>
        </row>
        <row r="3923">
          <cell r="A3923">
            <v>90457</v>
          </cell>
          <cell r="B3923" t="str">
            <v>QUEBRA EM ALVENARIA PARA INSTALAÇÃO DE QUADRO DISTRIBUIÇÃO PEQUENO (19X25 CM). AF_05/2015</v>
          </cell>
          <cell r="C3923" t="str">
            <v>UN</v>
          </cell>
          <cell r="D3923">
            <v>8.19</v>
          </cell>
        </row>
        <row r="3924">
          <cell r="A3924">
            <v>90458</v>
          </cell>
          <cell r="B3924" t="str">
            <v>QUEBRA EM ALVENARIA PARA INSTALAÇÃO DE QUADRO DISTRIBUIÇÃO GRANDE (76X40 CM). AF_05/2015</v>
          </cell>
          <cell r="C3924" t="str">
            <v>UN</v>
          </cell>
          <cell r="D3924">
            <v>23.25</v>
          </cell>
        </row>
        <row r="3925">
          <cell r="A3925">
            <v>90459</v>
          </cell>
          <cell r="B3925" t="str">
            <v>QUEBRA EM ALVENARIA PARA INSTALAÇÃO DE ABRIGO PARA MANGUEIRAS (90X60 CM). AF_05/2015</v>
          </cell>
          <cell r="C3925" t="str">
            <v>UN</v>
          </cell>
          <cell r="D3925">
            <v>32.78</v>
          </cell>
        </row>
        <row r="3926">
          <cell r="A3926">
            <v>90466</v>
          </cell>
          <cell r="B3926" t="str">
            <v>CHUMBAMENTO LINEAR EM ALVENARIA PARA RAMAIS/DISTRIBUIÇÃO COM DIÂMETROS MENORES OU IGUAIS A 40 MM. AF_05/2015</v>
          </cell>
          <cell r="C3926" t="str">
            <v>M</v>
          </cell>
          <cell r="D3926">
            <v>10.94</v>
          </cell>
        </row>
        <row r="3927">
          <cell r="A3927">
            <v>90467</v>
          </cell>
          <cell r="B3927" t="str">
            <v>CHUMBAMENTO LINEAR EM ALVENARIA PARA RAMAIS/DISTRIBUIÇÃO COM DIÂMETROS MAIORES QUE 40 MM E MENORES OU IGUAIS A 75 MM. AF_05/2015</v>
          </cell>
          <cell r="C3927" t="str">
            <v>M</v>
          </cell>
          <cell r="D3927">
            <v>17.28</v>
          </cell>
        </row>
        <row r="3928">
          <cell r="A3928">
            <v>90468</v>
          </cell>
          <cell r="B3928" t="str">
            <v>CHUMBAMENTO LINEAR EM CONTRAPISO PARA RAMAIS/DISTRIBUIÇÃO COM DIÂMETROS MENORES OU IGUAIS A 40 MM. AF_05/2015</v>
          </cell>
          <cell r="C3928" t="str">
            <v>M</v>
          </cell>
          <cell r="D3928">
            <v>4.67</v>
          </cell>
        </row>
        <row r="3929">
          <cell r="A3929">
            <v>90469</v>
          </cell>
          <cell r="B3929" t="str">
            <v>CHUMBAMENTO LINEAR EM CONTRAPISO PARA RAMAIS/DISTRIBUIÇÃO COM DIÂMETROS MAIORES QUE 40 MM E MENORES OU IGUAIS A 75 MM. AF_05/2015</v>
          </cell>
          <cell r="C3929" t="str">
            <v>M</v>
          </cell>
          <cell r="D3929">
            <v>7.47</v>
          </cell>
        </row>
        <row r="3930">
          <cell r="A3930">
            <v>90470</v>
          </cell>
          <cell r="B3930" t="str">
            <v>CHUMBAMENTO LINEAR EM CONTRAPISO PARA RAMAIS/DISTRIBUIÇÃO COM DIÂMETROS MAIORES QUE 75 MM. AF_05/2015</v>
          </cell>
          <cell r="C3930" t="str">
            <v>M</v>
          </cell>
          <cell r="D3930">
            <v>10.18</v>
          </cell>
        </row>
        <row r="3931">
          <cell r="A3931">
            <v>91166</v>
          </cell>
          <cell r="B3931" t="str">
            <v>FIXAÇÃO DE TUBOS HORIZONTAIS DE PEX DIAMETROS IGUAIS OU INFERIORES A 40 MM COM ABRAÇADEIRA PLÁSTICA 390 MM, FIXADA EM LAJE. AF_05/2015</v>
          </cell>
          <cell r="C3931" t="str">
            <v>M</v>
          </cell>
          <cell r="D3931">
            <v>2.74</v>
          </cell>
        </row>
        <row r="3932">
          <cell r="A3932">
            <v>91167</v>
          </cell>
          <cell r="B3932" t="str">
            <v>FIXAÇÃO DE TUBOS HORIZONTAIS DE PPR DIÂMETROS MENORES OU IGUAIS A 40 MM COM ABRAÇADEIRA METÁLICA RÍGIDA TIPO D 1/2", FIXADA EM PERFILADO EM LAJE. AF_05/2015</v>
          </cell>
          <cell r="C3932" t="str">
            <v>M</v>
          </cell>
          <cell r="D3932">
            <v>8.5</v>
          </cell>
        </row>
        <row r="3933">
          <cell r="A3933">
            <v>91168</v>
          </cell>
          <cell r="B3933" t="str">
            <v>FIXAÇÃO DE TUBOS HORIZONTAIS DE PPR DIÂMETROS MAIORES QUE 40 MM E MENORES OU IGUAIS A 75 MM COM ABRAÇADEIRA METÁLICA RÍGIDA TIPO D 1 1/2", FIXADA EM PERFILADO EM LAJE. AF_05/2015</v>
          </cell>
          <cell r="C3933" t="str">
            <v>M</v>
          </cell>
          <cell r="D3933">
            <v>6.38</v>
          </cell>
        </row>
        <row r="3934">
          <cell r="A3934">
            <v>91169</v>
          </cell>
          <cell r="B3934" t="str">
            <v>FIXAÇÃO DE TUBOS HORIZONTAIS DE PPR DIÂMETROS MAIORES QUE 75 MM COM ABRAÇADEIRA METÁLICA RÍGIDA TIPO D 3", FIXADA EM PERFILADO EM LAJE. AF_05/2015</v>
          </cell>
          <cell r="C3934" t="str">
            <v>M</v>
          </cell>
          <cell r="D3934">
            <v>7.58</v>
          </cell>
        </row>
        <row r="3935">
          <cell r="A3935">
            <v>91170</v>
          </cell>
          <cell r="B3935" t="str">
            <v>FIXAÇÃO DE TUBOS HORIZONTAIS DE PVC, CPVC OU COBRE DIÂMETROS MENORES OU IGUAIS A 40 MM OU ELETROCALHAS ATÉ 150MM DE LARGURA, COM ABRAÇADEIRA METÁLICA RÍGIDA TIPO D 1/2, FIXADA EM PERFILADO EM LAJE. AF_05/2015</v>
          </cell>
          <cell r="C3935" t="str">
            <v>M</v>
          </cell>
          <cell r="D3935">
            <v>2.19</v>
          </cell>
        </row>
        <row r="3936">
          <cell r="A3936">
            <v>91171</v>
          </cell>
          <cell r="B3936" t="str">
            <v>FIXAÇÃO DE TUBOS HORIZONTAIS DE PVC, CPVC OU COBRE DIÂMETROS MAIORES QUE 40 MM E MENORES OU IGUAIS A 75 MM COM ABRAÇADEIRA METÁLICA RÍGIDA TIPO D 1 1/2", FIXADA EM PERFILADO EM LAJE. AF_05/2015</v>
          </cell>
          <cell r="C3936" t="str">
            <v>M</v>
          </cell>
          <cell r="D3936">
            <v>2.72</v>
          </cell>
        </row>
        <row r="3937">
          <cell r="A3937">
            <v>91172</v>
          </cell>
          <cell r="B3937" t="str">
            <v>FIXAÇÃO DE TUBOS HORIZONTAIS DE PVC, CPVC OU COBRE DIÂMETROS MAIORES QUE 75 MM COM ABRAÇADEIRA METÁLICA RÍGIDA TIPO D 3", FIXADA EM PERFILADO EM LAJE. AF_05/2015</v>
          </cell>
          <cell r="C3937" t="str">
            <v>M</v>
          </cell>
          <cell r="D3937">
            <v>4</v>
          </cell>
        </row>
        <row r="3938">
          <cell r="A3938">
            <v>91173</v>
          </cell>
          <cell r="B3938" t="str">
            <v>FIXAÇÃO DE TUBOS VERTICAIS DE PPR DIÂMETROS MENORES OU IGUAIS A 40 MM COM ABRAÇADEIRA METÁLICA RÍGIDA TIPO D 1/2", FIXADA EM PERFILADO EM ALVENARIA. AF_05/2015</v>
          </cell>
          <cell r="C3938" t="str">
            <v>M</v>
          </cell>
          <cell r="D3938">
            <v>1.1100000000000001</v>
          </cell>
        </row>
        <row r="3939">
          <cell r="A3939">
            <v>91174</v>
          </cell>
          <cell r="B3939" t="str">
            <v>FIXAÇÃO DE TUBOS VERTICAIS DE PPR DIÂMETROS MAIORES QUE 40 MM E MENORES OU IGUAIS A 75 MM COM ABRAÇADEIRA METÁLICA RÍGIDA TIPO D 1 1/2", FIXADA EM PERFILADO EM ALVENARIA. AF_05/2015</v>
          </cell>
          <cell r="C3939" t="str">
            <v>M</v>
          </cell>
          <cell r="D3939">
            <v>2.16</v>
          </cell>
        </row>
        <row r="3940">
          <cell r="A3940">
            <v>91175</v>
          </cell>
          <cell r="B3940" t="str">
            <v>FIXAÇÃO DE TUBOS VERTICAIS DE PPR DIÂMETROS MAIORES QUE 75 MM COM ABRAÇADEIRA METÁLICA RÍGIDA TIPO D 3", FIXADA EM PERFILADO EM ALVENARIA. AF_05/2015</v>
          </cell>
          <cell r="C3940" t="str">
            <v>M</v>
          </cell>
          <cell r="D3940">
            <v>3.52</v>
          </cell>
        </row>
        <row r="3941">
          <cell r="A3941">
            <v>91182</v>
          </cell>
          <cell r="B3941" t="str">
            <v>FIXAÇÃO DE TUBOS HORIZONTAIS DE PPR DIÂMETROS MENORES OU IGUAIS A 40 MM COM ABRAÇADEIRA METÁLICA FLEXÍVEL 18 MM, FIXADA DIRETAMENTE NA LAJE. AF_05/2015</v>
          </cell>
          <cell r="C3941" t="str">
            <v>M</v>
          </cell>
          <cell r="D3941">
            <v>22.87</v>
          </cell>
        </row>
        <row r="3942">
          <cell r="A3942">
            <v>91183</v>
          </cell>
          <cell r="B3942" t="str">
            <v>FIXAÇÃO DE TUBOS HORIZONTAIS DE PPR DIÂMETROS MAIORES QUE 40 MM E MENORES OU IGUAIS A 75 MM COM ABRAÇADEIRA METÁLICA FLEXÍVEL 18 MM, FIXADA DIRETAMENTE NA LAJE. AF_05/2015</v>
          </cell>
          <cell r="C3942" t="str">
            <v>M</v>
          </cell>
          <cell r="D3942">
            <v>11.36</v>
          </cell>
        </row>
        <row r="3943">
          <cell r="A3943">
            <v>91184</v>
          </cell>
          <cell r="B3943" t="str">
            <v>FIXAÇÃO DE TUBOS HORIZONTAIS DE PPR DIÂMETROS MAIORES QUE 75 MM COM ABRAÇADEIRA METÁLICA FLEXÍVEL 18 MM, FIXADA DIRETAMENTE NA LAJE. AF_05/2015</v>
          </cell>
          <cell r="C3943" t="str">
            <v>M</v>
          </cell>
          <cell r="D3943">
            <v>10.66</v>
          </cell>
        </row>
        <row r="3944">
          <cell r="A3944">
            <v>91185</v>
          </cell>
          <cell r="B3944" t="str">
            <v>FIXAÇÃO DE TUBOS HORIZONTAIS DE PVC, CPVC OU COBRE DIÂMETROS MENORES OU IGUAIS A 40 MM COM ABRAÇADEIRA METÁLICA FLEXÍVEL 18 MM, FIXADA DIRETAMENTE NA LAJE. AF_05/2015</v>
          </cell>
          <cell r="C3944" t="str">
            <v>M</v>
          </cell>
          <cell r="D3944">
            <v>5.87</v>
          </cell>
        </row>
        <row r="3945">
          <cell r="A3945">
            <v>91186</v>
          </cell>
          <cell r="B3945" t="str">
            <v>FIXAÇÃO DE TUBOS HORIZONTAIS DE PVC, CPVC OU COBRE DIÂMETROS MAIORES QUE 40 MM E MENORES OU IGUAIS A 75 MM COM ABRAÇADEIRA METÁLICA FLEXÍVEL 18 MM, FIXADA DIRETAMENTE NA LAJE. AF_05/2015</v>
          </cell>
          <cell r="C3945" t="str">
            <v>M</v>
          </cell>
          <cell r="D3945">
            <v>4.8600000000000003</v>
          </cell>
        </row>
        <row r="3946">
          <cell r="A3946">
            <v>91187</v>
          </cell>
          <cell r="B3946" t="str">
            <v>FIXAÇÃO DE TUBOS HORIZONTAIS DE PVC, CPVC OU COBRE DIÂMETROS MAIORES QUE 75 MM COM ABRAÇADEIRA METÁLICA FLEXÍVEL 18 MM, FIXADA DIRETAMENTE NA LAJE. AF_05/2015</v>
          </cell>
          <cell r="C3946" t="str">
            <v>M</v>
          </cell>
          <cell r="D3946">
            <v>5.63</v>
          </cell>
        </row>
        <row r="3947">
          <cell r="A3947">
            <v>91188</v>
          </cell>
          <cell r="B3947" t="str">
            <v>CHUMBAMENTO PONTUAL DE ABERTURA EM LAJE COM PASSAGEM DE 1 TUBO DE DIAMETRO EQUIVALENTE IGUAL À  50 MM. AF_05/2015</v>
          </cell>
          <cell r="C3947" t="str">
            <v>UN</v>
          </cell>
          <cell r="D3947">
            <v>5.69</v>
          </cell>
        </row>
        <row r="3948">
          <cell r="A3948">
            <v>91189</v>
          </cell>
          <cell r="B3948" t="str">
            <v>CHUMBAMENTO PONTUAL DE ABERTURA EM LAJE COM PASSAGEM DE MAIS DE 1 TUBO DE  DIAMETRO EQUIVALENTE IGUAL À  50 MM. AF_05/2015</v>
          </cell>
          <cell r="C3948" t="str">
            <v>UN</v>
          </cell>
          <cell r="D3948">
            <v>35.380000000000003</v>
          </cell>
        </row>
        <row r="3949">
          <cell r="A3949">
            <v>91190</v>
          </cell>
          <cell r="B3949" t="str">
            <v>CHUMBAMENTO PONTUAL EM PASSAGEM DE TUBO COM DIÂMETRO MENOR OU IGUAL A 40 MM. AF_05/2015</v>
          </cell>
          <cell r="C3949" t="str">
            <v>UN</v>
          </cell>
          <cell r="D3949">
            <v>4.26</v>
          </cell>
        </row>
        <row r="3950">
          <cell r="A3950">
            <v>91191</v>
          </cell>
          <cell r="B3950" t="str">
            <v>CHUMBAMENTO PONTUAL EM PASSAGEM DE TUBO COM DIÂMETROS ENTRE 40 MM E 75 MM. AF_05/2015</v>
          </cell>
          <cell r="C3950" t="str">
            <v>UN</v>
          </cell>
          <cell r="D3950">
            <v>4.5199999999999996</v>
          </cell>
        </row>
        <row r="3951">
          <cell r="A3951">
            <v>91192</v>
          </cell>
          <cell r="B3951" t="str">
            <v>CHUMBAMENTO PONTUAL EM PASSAGEM DE TUBO COM DIÂMETRO MAIOR QUE 75 MM. AF_05/2015</v>
          </cell>
          <cell r="C3951" t="str">
            <v>UN</v>
          </cell>
          <cell r="D3951">
            <v>5.01</v>
          </cell>
        </row>
        <row r="3952">
          <cell r="A3952">
            <v>91222</v>
          </cell>
          <cell r="B3952" t="str">
            <v>RASGO EM ALVENARIA PARA RAMAIS/ DISTRIBUIÇÃO COM DIÂMETROS MAIORES QUE 40 MM E MENORES OU IGUAIS A 75 MM. AF_05/2015</v>
          </cell>
          <cell r="C3952" t="str">
            <v>M</v>
          </cell>
          <cell r="D3952">
            <v>12.05</v>
          </cell>
        </row>
        <row r="3953">
          <cell r="A3953">
            <v>94480</v>
          </cell>
          <cell r="B3953" t="str">
            <v>CONJUNTO HIDRÁULICO PARA INSTALAÇÃO DE BOMBA EM AÇO ROSCÁVEL, DN SUCÇÃO 65 (2½) E DN RECALQUE 50 (2), PARA EDIFICAÇÃO ENTRE 12 E 18 PAVIMENTOS  FORNECIMENTO E INSTALAÇÃO. AF_06/2016</v>
          </cell>
          <cell r="C3953" t="str">
            <v>UN</v>
          </cell>
          <cell r="D3953">
            <v>1846.22</v>
          </cell>
        </row>
        <row r="3954">
          <cell r="A3954">
            <v>94481</v>
          </cell>
          <cell r="B3954" t="str">
            <v>CONJUNTO HIDRÁULICO PARA INSTALAÇÃO DE BOMBA EM AÇO ROSCÁVEL, DN SUCÇÃO 50 (2) E DN RECALQUE 40 (1 1/2), PARA EDIFICAÇÃO ENTRE 8 E 12 PAVIMENTOS  FORNECIMENTO E INSTALAÇÃO. AF_06/2016</v>
          </cell>
          <cell r="C3954" t="str">
            <v>UN</v>
          </cell>
          <cell r="D3954">
            <v>1328.5</v>
          </cell>
        </row>
        <row r="3955">
          <cell r="A3955">
            <v>94482</v>
          </cell>
          <cell r="B3955" t="str">
            <v>CONJUNTO HIDRÁULICO PARA INSTALAÇÃO DE BOMBA EM AÇO ROSCÁVEL, DN SUCÇÃO 40 (1 1/2) E DN RECALQUE 32 (1 1/4), PARA EDIFICAÇÃO ENTRE 4 E 8 PAVIMENTOS  FORNECIMENTO E INSTALAÇÃO. AF_06/2016</v>
          </cell>
          <cell r="C3955" t="str">
            <v>UN</v>
          </cell>
          <cell r="D3955">
            <v>1065.05</v>
          </cell>
        </row>
        <row r="3956">
          <cell r="A3956">
            <v>94483</v>
          </cell>
          <cell r="B3956" t="str">
            <v>CONJUNTO HIDRÁULICO PARA INSTALAÇÃO DE BOMBA EM AÇO ROSCÁVEL, DN SUCÇÃO 32 (1 1/4) E DN RECALQUE 25 (1), PARA EDIFICAÇÃO ATÉ 4 PAVIMENTOS  FORNECIMENTO E INSTALAÇÃO. AF_06/2016</v>
          </cell>
          <cell r="C3956" t="str">
            <v>UN</v>
          </cell>
          <cell r="D3956">
            <v>917.72</v>
          </cell>
        </row>
        <row r="3957">
          <cell r="A3957" t="str">
            <v>73826/1</v>
          </cell>
          <cell r="B3957" t="str">
            <v>INSTALACAO DE COMPRESSOR DE AR, POTENCIA &lt;= 5 CV</v>
          </cell>
          <cell r="C3957" t="str">
            <v>UN</v>
          </cell>
          <cell r="D3957">
            <v>480.98</v>
          </cell>
        </row>
        <row r="3958">
          <cell r="A3958" t="str">
            <v>73826/2</v>
          </cell>
          <cell r="B3958" t="str">
            <v>INSTALACAO DE COMPRESSOR DE AR, POTENCIA &gt; 5 E &lt;= 10 CV</v>
          </cell>
          <cell r="C3958" t="str">
            <v>UN</v>
          </cell>
          <cell r="D3958">
            <v>625.28</v>
          </cell>
        </row>
        <row r="3959">
          <cell r="A3959" t="str">
            <v>73834/1</v>
          </cell>
          <cell r="B3959" t="str">
            <v>INSTALACAO DE CONJ.MOTO BOMBA SUBMERSIVEL ATE 10 CV</v>
          </cell>
          <cell r="C3959" t="str">
            <v>UN</v>
          </cell>
          <cell r="D3959">
            <v>218.73</v>
          </cell>
        </row>
        <row r="3960">
          <cell r="A3960" t="str">
            <v>73834/2</v>
          </cell>
          <cell r="B3960" t="str">
            <v>INSTALACAO DE CONJ.MOTO BOMBA SUBMERSIVEL DE 11 A 25 CV</v>
          </cell>
          <cell r="C3960" t="str">
            <v>UN</v>
          </cell>
          <cell r="D3960">
            <v>349.97</v>
          </cell>
        </row>
        <row r="3961">
          <cell r="A3961" t="str">
            <v>73834/3</v>
          </cell>
          <cell r="B3961" t="str">
            <v>INSTALACAO DE CONJ.MOTO BOMBA SUBMERSIVEL DE 26 A 50 CV</v>
          </cell>
          <cell r="C3961" t="str">
            <v>UN</v>
          </cell>
          <cell r="D3961">
            <v>699.95</v>
          </cell>
        </row>
        <row r="3962">
          <cell r="A3962" t="str">
            <v>73834/4</v>
          </cell>
          <cell r="B3962" t="str">
            <v>INSTALACAO DE CONJ.MOTO BOMBA SUBMERSIVEL DE 51 A 100 CV</v>
          </cell>
          <cell r="C3962" t="str">
            <v>UN</v>
          </cell>
          <cell r="D3962">
            <v>1049.93</v>
          </cell>
        </row>
        <row r="3963">
          <cell r="A3963" t="str">
            <v>73835/1</v>
          </cell>
          <cell r="B3963" t="str">
            <v>INSTALACAO DE CONJ.MOTO BOMBA VERTICAL POT &lt;= 100 CV</v>
          </cell>
          <cell r="C3963" t="str">
            <v>UN</v>
          </cell>
          <cell r="D3963">
            <v>1463.07</v>
          </cell>
        </row>
        <row r="3964">
          <cell r="A3964" t="str">
            <v>73835/2</v>
          </cell>
          <cell r="B3964" t="str">
            <v>INSTALACAO DE CONJ.MOTO BOMBA VERTICAL 100 &lt; POT &lt;= 200 CV</v>
          </cell>
          <cell r="C3964" t="str">
            <v>UN</v>
          </cell>
          <cell r="D3964">
            <v>1989.78</v>
          </cell>
        </row>
        <row r="3965">
          <cell r="A3965" t="str">
            <v>73835/3</v>
          </cell>
          <cell r="B3965" t="str">
            <v>INSTALACAO DE CONJ.MOTO BOMBA VERTICAL 200 &lt; POT &lt;= 300 CV</v>
          </cell>
          <cell r="C3965" t="str">
            <v>UN</v>
          </cell>
          <cell r="D3965">
            <v>2223.87</v>
          </cell>
        </row>
        <row r="3966">
          <cell r="A3966" t="str">
            <v>73836/1</v>
          </cell>
          <cell r="B3966" t="str">
            <v>INSTALACAO DE CONJ.MOTO BOMBA HORIZONTAL ATE 10 CV</v>
          </cell>
          <cell r="C3966" t="str">
            <v>UN</v>
          </cell>
          <cell r="D3966">
            <v>585.23</v>
          </cell>
        </row>
        <row r="3967">
          <cell r="A3967" t="str">
            <v>73836/2</v>
          </cell>
          <cell r="B3967" t="str">
            <v>INSTALACAO DE CONJ.MOTO BOMBA HORIZONTAL DE 12,5 A 25 CV</v>
          </cell>
          <cell r="C3967" t="str">
            <v>UN</v>
          </cell>
          <cell r="D3967">
            <v>760.79</v>
          </cell>
        </row>
        <row r="3968">
          <cell r="A3968" t="str">
            <v>73836/3</v>
          </cell>
          <cell r="B3968" t="str">
            <v>INSTALACAO DE CONJ.MOTO BOMBA HORIZONTAL DE 30 A 75 CV</v>
          </cell>
          <cell r="C3968" t="str">
            <v>UN</v>
          </cell>
          <cell r="D3968">
            <v>1170.46</v>
          </cell>
        </row>
        <row r="3969">
          <cell r="A3969" t="str">
            <v>73836/4</v>
          </cell>
          <cell r="B3969" t="str">
            <v>INSTALACAO DE CONJ.MOTO BOMBA HORIZONTAL DE 100 A 150 CV</v>
          </cell>
          <cell r="C3969" t="str">
            <v>UN</v>
          </cell>
          <cell r="D3969">
            <v>1872.73</v>
          </cell>
        </row>
        <row r="3970">
          <cell r="A3970" t="str">
            <v>73837/1</v>
          </cell>
          <cell r="B3970" t="str">
            <v>INSTALACAO DE CONJ.MOTO BOMBA SUBMERSO ATE 5 CV</v>
          </cell>
          <cell r="C3970" t="str">
            <v>UN</v>
          </cell>
          <cell r="D3970">
            <v>218.73</v>
          </cell>
        </row>
        <row r="3971">
          <cell r="A3971" t="str">
            <v>73837/2</v>
          </cell>
          <cell r="B3971" t="str">
            <v>INSTALACAO DE CONJ.MOTO BOMBA SUBMERSO DE 6 A 25 CV</v>
          </cell>
          <cell r="C3971" t="str">
            <v>UN</v>
          </cell>
          <cell r="D3971">
            <v>437.47</v>
          </cell>
        </row>
        <row r="3972">
          <cell r="A3972" t="str">
            <v>73837/3</v>
          </cell>
          <cell r="B3972" t="str">
            <v>INSTALACAO DE CONJ.MOTO BOMBA SUBMERSO DE 26 A 50 CV</v>
          </cell>
          <cell r="C3972" t="str">
            <v>UN</v>
          </cell>
          <cell r="D3972">
            <v>874.94</v>
          </cell>
        </row>
        <row r="3973">
          <cell r="A3973">
            <v>73612</v>
          </cell>
          <cell r="B3973" t="str">
            <v>INSTALACAO DE CLORADOR</v>
          </cell>
          <cell r="C3973" t="str">
            <v>UN</v>
          </cell>
          <cell r="D3973">
            <v>472.12</v>
          </cell>
        </row>
        <row r="3974">
          <cell r="A3974">
            <v>73660</v>
          </cell>
          <cell r="B3974" t="str">
            <v>LEITO FILTRANTE - ASSENTAMENTO DE BLOCOS LEOPOLD</v>
          </cell>
          <cell r="C3974" t="str">
            <v>M2</v>
          </cell>
          <cell r="D3974">
            <v>70.33</v>
          </cell>
        </row>
        <row r="3975">
          <cell r="A3975">
            <v>73661</v>
          </cell>
          <cell r="B3975" t="str">
            <v>FORNECIMENTO E INSTALACAO DE TALHA E TROLEY MANUAL DE 1 TONELADA</v>
          </cell>
          <cell r="C3975" t="str">
            <v>UN</v>
          </cell>
          <cell r="D3975">
            <v>2234.96</v>
          </cell>
        </row>
        <row r="3976">
          <cell r="A3976">
            <v>73693</v>
          </cell>
          <cell r="B3976" t="str">
            <v>LEITO FILTRANTE - COLOCACAO DE LONA PLASTICA</v>
          </cell>
          <cell r="C3976" t="str">
            <v>M2</v>
          </cell>
          <cell r="D3976">
            <v>20.65</v>
          </cell>
        </row>
        <row r="3977">
          <cell r="A3977">
            <v>73694</v>
          </cell>
          <cell r="B3977" t="str">
            <v>INSTALACAO DE BOMBA DOSADORA</v>
          </cell>
          <cell r="C3977" t="str">
            <v>UN</v>
          </cell>
          <cell r="D3977">
            <v>159.72999999999999</v>
          </cell>
        </row>
        <row r="3978">
          <cell r="A3978">
            <v>73695</v>
          </cell>
          <cell r="B3978" t="str">
            <v>INSTALACAO DE AGITADOR</v>
          </cell>
          <cell r="C3978" t="str">
            <v>UN</v>
          </cell>
          <cell r="D3978">
            <v>82.14</v>
          </cell>
        </row>
        <row r="3979">
          <cell r="A3979" t="str">
            <v>73824/1</v>
          </cell>
          <cell r="B3979" t="str">
            <v>INSTALACAO DE MISTURADOR VERTICAL</v>
          </cell>
          <cell r="C3979" t="str">
            <v>UN</v>
          </cell>
          <cell r="D3979">
            <v>472.12</v>
          </cell>
        </row>
        <row r="3980">
          <cell r="A3980" t="str">
            <v>73825/2</v>
          </cell>
          <cell r="B3980" t="str">
            <v>VERTEDOR TRIANGULAR DE ALUMINIO</v>
          </cell>
          <cell r="C3980" t="str">
            <v>M2</v>
          </cell>
          <cell r="D3980">
            <v>881.5</v>
          </cell>
        </row>
        <row r="3981">
          <cell r="A3981" t="str">
            <v>73873/1</v>
          </cell>
          <cell r="B3981" t="str">
            <v>LEITO FILTRANTE - COLOCACAO E APILOAMENTO DE TERRA NO FILTRO</v>
          </cell>
          <cell r="C3981" t="str">
            <v>M3</v>
          </cell>
          <cell r="D3981">
            <v>83.52</v>
          </cell>
        </row>
        <row r="3982">
          <cell r="A3982" t="str">
            <v>73873/2</v>
          </cell>
          <cell r="B3982" t="str">
            <v>LEITO FILTRANTE - FORN.E ENCHIMENTO C/ BRITA NO. 4</v>
          </cell>
          <cell r="C3982" t="str">
            <v>M3</v>
          </cell>
          <cell r="D3982">
            <v>182.48</v>
          </cell>
        </row>
        <row r="3983">
          <cell r="A3983" t="str">
            <v>73873/3</v>
          </cell>
          <cell r="B3983" t="str">
            <v>LEITO FILTRANTE - COLOCACAO DE AREIA NOS FILTROS</v>
          </cell>
          <cell r="C3983" t="str">
            <v>M3</v>
          </cell>
          <cell r="D3983">
            <v>83.52</v>
          </cell>
        </row>
        <row r="3984">
          <cell r="A3984" t="str">
            <v>73873/4</v>
          </cell>
          <cell r="B3984" t="str">
            <v>LEITO FILTRANTE - COLOCACAO DE PEDREGULHOS NOS FILTROS</v>
          </cell>
          <cell r="C3984" t="str">
            <v>M3</v>
          </cell>
          <cell r="D3984">
            <v>91.47</v>
          </cell>
        </row>
        <row r="3985">
          <cell r="A3985" t="str">
            <v>73873/5</v>
          </cell>
          <cell r="B3985" t="str">
            <v>LEITO FILTRANTE - COLOCACAO DE ANTRACITO NOS FILTROS</v>
          </cell>
          <cell r="C3985" t="str">
            <v>M3</v>
          </cell>
          <cell r="D3985">
            <v>83.52</v>
          </cell>
        </row>
        <row r="3986">
          <cell r="A3986" t="str">
            <v>73827/1</v>
          </cell>
          <cell r="B3986" t="str">
            <v>KIT CAVALETE PVC COM REGISTRO 1/2" - FORNECIMENTO E INSTALAÇÃO</v>
          </cell>
          <cell r="C3986" t="str">
            <v>UN</v>
          </cell>
          <cell r="D3986">
            <v>52.2</v>
          </cell>
        </row>
        <row r="3987">
          <cell r="A3987" t="str">
            <v>74102/1</v>
          </cell>
          <cell r="B3987" t="str">
            <v>CAIXA PARA HIDROMETRO CONCRETO PRE-MOLDADO - FORNECIMENTO E INSTALACAO</v>
          </cell>
          <cell r="C3987" t="str">
            <v>UN</v>
          </cell>
          <cell r="D3987">
            <v>193.61</v>
          </cell>
        </row>
        <row r="3988">
          <cell r="A3988" t="str">
            <v>74217/1</v>
          </cell>
          <cell r="B3988" t="str">
            <v>HIDROMETRO 3,00M3/H, D=1/2" - FORNECIMENTO E INSTALACAO</v>
          </cell>
          <cell r="C3988" t="str">
            <v>UN</v>
          </cell>
          <cell r="D3988">
            <v>148.77000000000001</v>
          </cell>
        </row>
        <row r="3989">
          <cell r="A3989" t="str">
            <v>74217/2</v>
          </cell>
          <cell r="B3989" t="str">
            <v>HIDROMETRO 5,00M3/H, D=3/4"  - FORNECIMENTO E INSTALACAO</v>
          </cell>
          <cell r="C3989" t="str">
            <v>UN</v>
          </cell>
          <cell r="D3989">
            <v>168.92</v>
          </cell>
        </row>
        <row r="3990">
          <cell r="A3990" t="str">
            <v>74217/3</v>
          </cell>
          <cell r="B3990" t="str">
            <v>HIDROMETRO 1,50M3/H, D=1/2" - FORNECIMENTO E INSTALACAO</v>
          </cell>
          <cell r="C3990" t="str">
            <v>UN</v>
          </cell>
          <cell r="D3990">
            <v>139.76</v>
          </cell>
        </row>
        <row r="3991">
          <cell r="A3991" t="str">
            <v>74218/1</v>
          </cell>
          <cell r="B3991" t="str">
            <v>KIT CAVALETE PVC COM REGISTRO 3/4" - FORNECIMENTO E INSTALACAO</v>
          </cell>
          <cell r="C3991" t="str">
            <v>UN</v>
          </cell>
          <cell r="D3991">
            <v>52.54</v>
          </cell>
        </row>
        <row r="3992">
          <cell r="A3992" t="str">
            <v>74253/1</v>
          </cell>
          <cell r="B3992" t="str">
            <v>RAMAL PREDIAL EM TUBO PEAD 20MM - FORNECIMENTO, INSTALAÇÃO, ESCAVAÇÃO E REATERRO</v>
          </cell>
          <cell r="C3992" t="str">
            <v>M</v>
          </cell>
          <cell r="D3992">
            <v>25.45</v>
          </cell>
        </row>
        <row r="3993">
          <cell r="A3993">
            <v>83878</v>
          </cell>
          <cell r="B3993" t="str">
            <v>LIGACAO DA REDE 50MM AO RAMAL PREDIAL 1/2"</v>
          </cell>
          <cell r="C3993" t="str">
            <v>UN</v>
          </cell>
          <cell r="D3993">
            <v>41.79</v>
          </cell>
        </row>
        <row r="3994">
          <cell r="A3994">
            <v>83879</v>
          </cell>
          <cell r="B3994" t="str">
            <v>LIGACAO DA REDE 75MM AO RAMAL PREDIAL 1/2"</v>
          </cell>
          <cell r="C3994" t="str">
            <v>UN</v>
          </cell>
          <cell r="D3994">
            <v>49.04</v>
          </cell>
        </row>
        <row r="3995">
          <cell r="A3995">
            <v>73658</v>
          </cell>
          <cell r="B3995" t="str">
            <v>LIGAÇÃO DOMICILIAR DE ESGOTO DN 100MM, DA CASA ATÉ A CAIXA, COMPOSTO POR 10,0M TUBO DE PVC ESGOTO PREDIAL DN 100MM E CAIXA DE ALVENARIA COM TAMPA DE CONCRETO - FORNECIMENTO E INSTALAÇÃO</v>
          </cell>
          <cell r="C3995" t="str">
            <v>UN</v>
          </cell>
          <cell r="D3995">
            <v>583.28</v>
          </cell>
        </row>
        <row r="3996">
          <cell r="A3996">
            <v>93350</v>
          </cell>
          <cell r="B3996" t="str">
            <v>COLETOR PREDIAL DE ESGOTO, DA CAIXA ATÉ A REDE (DISTÂNCIA = 10 M, LARGURA DA VALA = 0,65 M), INCLUINDO ESCAVAÇÃO MANUAL, PREPARO DE FUNDO DE VALA E REATERRO MANUAL COM COMPACTAÇÃO MECANIZADA, TUBO PVC EB-644 P/ REDE COLET ESG JE DN 100 MM E CONEXÕES - FORNECIMENTO E INSTALAÇÃO. AF_03/2016</v>
          </cell>
          <cell r="C3996" t="str">
            <v>UN</v>
          </cell>
          <cell r="D3996">
            <v>789.09</v>
          </cell>
        </row>
        <row r="3997">
          <cell r="A3997">
            <v>93351</v>
          </cell>
          <cell r="B3997" t="str">
            <v>COLETOR PREDIAL DE ESGOTO, DA CAIXA ATÉ A REDE (DISTÂNCIA = 8 M, LARGURA DA VALA = 0,65 M), INCLUINDO ESCAVAÇÃO MANUAL, PREPARO DE FUNDO DE VALA E REATERRO MANUAL COM COMPACTAÇÃO MECANIZADA, TUBO PVC EB-644 P/ REDE COLET ESG JE DN 100 MM E CONEXÕES - FORNECIMENTO E INSTALAÇÃO. AF_03/2016</v>
          </cell>
          <cell r="C3997" t="str">
            <v>UN</v>
          </cell>
          <cell r="D3997">
            <v>645.01</v>
          </cell>
        </row>
        <row r="3998">
          <cell r="A3998">
            <v>93352</v>
          </cell>
          <cell r="B3998" t="str">
            <v>COLETOR PREDIAL DE ESGOTO, DA CAIXA ATÉ A REDE (DISTÂNCIA = 6 M, LARGURA DA VALA = 0,65 M), INCLUINDO ESCAVAÇÃO MANUAL, PREPARO DE FUNDO DE VALA E REATERRO MANUAL COM COMPACTAÇÃO MECANIZADA, TUBO PVC EB-644 P/ REDE COLET ESG JE DN 100 MM E CONEXÕES - FORNECIMENTO E INSTALAÇÃO. AF_03/2016</v>
          </cell>
          <cell r="C3998" t="str">
            <v>UN</v>
          </cell>
          <cell r="D3998">
            <v>500.49</v>
          </cell>
        </row>
        <row r="3999">
          <cell r="A3999">
            <v>93353</v>
          </cell>
          <cell r="B3999" t="str">
            <v>COLETOR PREDIAL DE ESGOTO, DA CAIXA ATÉ A REDE (DISTÂNCIA = 4 M, LARGURA DA VALA = 0,65 M), INCLUINDO ESCAVAÇÃO MANUAL, PREPARO DE FUNDO DE VALA E REATERRO MANUAL COM COMPACTAÇÃO MECANIZADA, TUBO  PVC EB-644 P/ REDE COLET ESG JE DN 100 MM E CONEXÕES - FORNECIMENTO E INSTALAÇÃO. AF_03/2016</v>
          </cell>
          <cell r="C3999" t="str">
            <v>UN</v>
          </cell>
          <cell r="D3999">
            <v>361.3</v>
          </cell>
        </row>
        <row r="4000">
          <cell r="A4000">
            <v>93354</v>
          </cell>
          <cell r="B4000" t="str">
            <v>COLETOR PREDIAL DE ESGOTO, DA CAIXA ATÉ A REDE (DISTÂNCIA = 10 M, LARGURA DA VALA = 0,65 M), INCLUINDO ESCAVAÇÃO MECANIZADA, PREPARO DE FUNDO DE VALA E REATERRO COM COMPACTAÇÃO MECANIZADA, TUBO PVC EB-644 P/ REDE COLET ESG JE DN 100 MM E CONEXÕES - FORNECIMENTO E INSTALAÇÃO. AF_03/2016</v>
          </cell>
          <cell r="C4000" t="str">
            <v>UN</v>
          </cell>
          <cell r="D4000">
            <v>507.19</v>
          </cell>
        </row>
        <row r="4001">
          <cell r="A4001">
            <v>93355</v>
          </cell>
          <cell r="B4001" t="str">
            <v>COLETOR PREDIAL DE ESGOTO, DA CAIXA ATÉ A REDE (DISTÂNCIA = 8 M, LARGURA DA VALA = 0,65 M), INCLUINDO ESCAVAÇÃO MECANIZADA, PREPARO DE FUNDO DE VALA E REATERRO COM COMPACTAÇÃO MECANIZADA, TUBO PVC EB-644 P/ REDE COLET ESG JE DN 100 MM E CONEXÕES - FORNECIMENTO E INSTALAÇÃO. AF_03/2016</v>
          </cell>
          <cell r="C4001" t="str">
            <v>UN</v>
          </cell>
          <cell r="D4001">
            <v>422.73</v>
          </cell>
        </row>
        <row r="4002">
          <cell r="A4002">
            <v>93356</v>
          </cell>
          <cell r="B4002" t="str">
            <v>COLETOR PREDIAL DE ESGOTO, DA CAIXA ATÉ A REDE (DISTÂNCIA = 6 M, LARGURA DA VALA = 0,65 M), INCLUINDO ESCAVAÇÃO MECANIZADA, PREPARO DE FUNDO DE VALA E REATERRO COM COMPACTAÇÃO MECANIZADA, TUBO PVC EB-644 P/ REDE COLET ESG JE DN 100 MM E CONEXÕES - FORNECIMENTO E INSTALAÇÃO. AF_03/2016</v>
          </cell>
          <cell r="C4002" t="str">
            <v>UN</v>
          </cell>
          <cell r="D4002">
            <v>336.22</v>
          </cell>
        </row>
        <row r="4003">
          <cell r="A4003">
            <v>93357</v>
          </cell>
          <cell r="B4003" t="str">
            <v>COLETOR PREDIAL DE ESGOTO, DA CAIXA ATÉ A REDE (DISTÂNCIA = 4 M, LARGURA DA VALA = 0,65 M), INCLUINDO ESCAVAÇÃO MECANIZADA, PREPARO DE FUNDO DE VALA E REATERRO COM COMPACTAÇÃO MECANIZADA, TUBO PVC EB-644 P/ REDE COLET ESG JE DN 100 MM E CONEXÕES - FORNECIMENTO E INSTALAÇÃO. AF_03/2016</v>
          </cell>
          <cell r="C4003" t="str">
            <v>UN</v>
          </cell>
          <cell r="D4003">
            <v>253.41</v>
          </cell>
        </row>
        <row r="4004">
          <cell r="A4004" t="str">
            <v>76451/1</v>
          </cell>
          <cell r="B4004" t="str">
            <v>ESCAVACAO MECANIZADA SUBMERSA (DRAGAGEM E CARGA), UTILIZANDO CAMINHÃO BASCULANTE, ESCAVADEIRA TIPO DRAGA DE ARRASTE E RETROESCAVADEIRA COM CARREGADEIRA</v>
          </cell>
          <cell r="C4004" t="str">
            <v>M3</v>
          </cell>
          <cell r="D4004">
            <v>29.16</v>
          </cell>
        </row>
        <row r="4005">
          <cell r="A4005">
            <v>83335</v>
          </cell>
          <cell r="B4005" t="str">
            <v>ESCAVACAO SUBMERSA COM DRAGA DE MANDIBULA</v>
          </cell>
          <cell r="C4005" t="str">
            <v>M3</v>
          </cell>
          <cell r="D4005">
            <v>37.04</v>
          </cell>
        </row>
        <row r="4006">
          <cell r="A4006">
            <v>88548</v>
          </cell>
          <cell r="B4006" t="str">
            <v>DRAGAGEM (C/ ESCAVADEIRA DRAG LINE DE ARRASTE 140HP)</v>
          </cell>
          <cell r="C4006" t="str">
            <v>M3</v>
          </cell>
          <cell r="D4006">
            <v>24.15</v>
          </cell>
        </row>
        <row r="4007">
          <cell r="A4007">
            <v>7011</v>
          </cell>
          <cell r="B4007" t="str">
            <v>ESCAVACAO E ACERTO MANUAL NA FAIXA DE 0,45M DE LARGURA P/ EXECUCAO    DE MEIO-FIO E SARJETA CONJUGADOS</v>
          </cell>
          <cell r="C4007" t="str">
            <v>M</v>
          </cell>
          <cell r="D4007">
            <v>6.35</v>
          </cell>
        </row>
        <row r="4008">
          <cell r="A4008" t="str">
            <v>73903/1</v>
          </cell>
          <cell r="B4008" t="str">
            <v>LIMPEZA SUPERFICIAL DA CAMADA VEGETAL EM JAZIDA</v>
          </cell>
          <cell r="C4008" t="str">
            <v>M2</v>
          </cell>
          <cell r="D4008">
            <v>0.4</v>
          </cell>
        </row>
        <row r="4009">
          <cell r="A4009" t="str">
            <v>73903/2</v>
          </cell>
          <cell r="B4009" t="str">
            <v>EXPURGO DE JAZIDA (MATERIAL VEGETAL, OU INSERVÍVEL, EXCETO LAMA)</v>
          </cell>
          <cell r="C4009" t="str">
            <v>M3</v>
          </cell>
          <cell r="D4009">
            <v>2.1</v>
          </cell>
        </row>
        <row r="4010">
          <cell r="A4010" t="str">
            <v>74151/1</v>
          </cell>
          <cell r="B4010" t="str">
            <v>ESCAVACAO E CARGA MATERIAL 1A CATEGORIA, UTILIZANDO TRATOR DE ESTEIRAS DE 110 A 160HP COM LAMINA, PESO OPERACIONAL * 13T  E PA CARREGADEIRA COM 170 HP.</v>
          </cell>
          <cell r="C4010" t="str">
            <v>M3</v>
          </cell>
          <cell r="D4010">
            <v>3.3</v>
          </cell>
        </row>
        <row r="4011">
          <cell r="A4011" t="str">
            <v>74153/1</v>
          </cell>
          <cell r="B4011" t="str">
            <v>ESPALHAMENTO MECANIZADO (COM MOTONIVELADORA 140 HP) MATERIAL 1A. CATEGORIA</v>
          </cell>
          <cell r="C4011" t="str">
            <v>M2</v>
          </cell>
          <cell r="D4011">
            <v>0.21</v>
          </cell>
        </row>
        <row r="4012">
          <cell r="A4012" t="str">
            <v>74154/1</v>
          </cell>
          <cell r="B4012" t="str">
            <v>ESCAVACAO, CARGA E TRANSPORTE DE  MATERIAL DE 1A CATEGORIA COM TRATOR SOBRE ESTEIRAS 347 HP E CACAMBA 6M3,  DMT 50 A 200M</v>
          </cell>
          <cell r="C4012" t="str">
            <v>M3</v>
          </cell>
          <cell r="D4012">
            <v>4.67</v>
          </cell>
        </row>
        <row r="4013">
          <cell r="A4013" t="str">
            <v>74155/1</v>
          </cell>
          <cell r="B4013" t="str">
            <v>ESCAVACAO E TRANSPORTE DE MATERIAL DE  1A CAT DMT 50M COM TRATOR SOBRE  ESTEIRAS 347 HP COM LAMINA E ESCARIFICADOR</v>
          </cell>
          <cell r="C4013" t="str">
            <v>M3</v>
          </cell>
          <cell r="D4013">
            <v>1.75</v>
          </cell>
        </row>
        <row r="4014">
          <cell r="A4014" t="str">
            <v>74155/2</v>
          </cell>
          <cell r="B4014" t="str">
            <v>ESCAVACAO E TRANSPORTE DE MATERIAL DE  2A CAT DMT 50M COM TRATOR SOBRE  ESTEIRAS 347 HP COM LAMINA E ESCARIFICADOR</v>
          </cell>
          <cell r="C4014" t="str">
            <v>M3</v>
          </cell>
          <cell r="D4014">
            <v>3.4</v>
          </cell>
        </row>
        <row r="4015">
          <cell r="A4015" t="str">
            <v>74205/1</v>
          </cell>
          <cell r="B4015" t="str">
            <v>ESCAVACAO MECANICA DE MATERIAL 1A. CATEGORIA, PROVENIENTE DE CORTE DE SUBLEITO (C/TRATOR ESTEIRAS  160HP)</v>
          </cell>
          <cell r="C4015" t="str">
            <v>M3</v>
          </cell>
          <cell r="D4015">
            <v>1.7</v>
          </cell>
        </row>
        <row r="4016">
          <cell r="A4016">
            <v>78018</v>
          </cell>
          <cell r="B4016" t="str">
            <v>ESCAVACAO MANUAL A CEU ABERTO EM MATERIAL DE 1A CATEGORIA, EM PROFUNDIDADE ATE 0,50M</v>
          </cell>
          <cell r="C4016" t="str">
            <v>M3</v>
          </cell>
          <cell r="D4016">
            <v>42.38</v>
          </cell>
        </row>
        <row r="4017">
          <cell r="A4017">
            <v>79472</v>
          </cell>
          <cell r="B4017" t="str">
            <v>REGULARIZACAO DE SUPERFICIES EM TERRA COM MOTONIVELADORA</v>
          </cell>
          <cell r="C4017" t="str">
            <v>M2</v>
          </cell>
          <cell r="D4017">
            <v>0.44</v>
          </cell>
        </row>
        <row r="4018">
          <cell r="A4018">
            <v>79473</v>
          </cell>
          <cell r="B4018" t="str">
            <v>CORTE E ATERRO COMPENSADO</v>
          </cell>
          <cell r="C4018" t="str">
            <v>M3</v>
          </cell>
          <cell r="D4018">
            <v>6.05</v>
          </cell>
        </row>
        <row r="4019">
          <cell r="A4019">
            <v>79474</v>
          </cell>
          <cell r="B4019" t="str">
            <v>ESCAVACAO MANUAL, CAMPO ABERTO, EM SOLO EXCETO ROCHA, DE 4,00 ATE 6,00 M DE PROFUNDIDADE.</v>
          </cell>
          <cell r="C4019" t="str">
            <v>M3</v>
          </cell>
          <cell r="D4019">
            <v>71.52</v>
          </cell>
        </row>
        <row r="4020">
          <cell r="A4020">
            <v>79478</v>
          </cell>
          <cell r="B4020" t="str">
            <v>ESCAVACAO MANUAL CAMPO ABERTO EM SOLO EXCETO ROCHA ATE 2,00M PROFUNDIDADE</v>
          </cell>
          <cell r="C4020" t="str">
            <v>M3</v>
          </cell>
          <cell r="D4020">
            <v>51.74</v>
          </cell>
        </row>
        <row r="4021">
          <cell r="A4021">
            <v>79479</v>
          </cell>
          <cell r="B4021" t="str">
            <v>ESCAVACAO MANUAL, CAMPO ABERTO, EM SOLO EXCETO ROCHA, DE 2,00 ATE 4,00 M DE PROFUNDIDADE.</v>
          </cell>
          <cell r="C4021" t="str">
            <v>M3</v>
          </cell>
          <cell r="D4021">
            <v>61.63</v>
          </cell>
        </row>
        <row r="4022">
          <cell r="A4022">
            <v>79480</v>
          </cell>
          <cell r="B4022" t="str">
            <v>ESCAVACAO MECANICA CAMPO ABERTO EM SOLO EXCETO ROCHA ATE 2,00M PROFUNDIDADE</v>
          </cell>
          <cell r="C4022" t="str">
            <v>M3</v>
          </cell>
          <cell r="D4022">
            <v>2.4900000000000002</v>
          </cell>
        </row>
        <row r="4023">
          <cell r="A4023" t="str">
            <v>79517/1</v>
          </cell>
          <cell r="B4023" t="str">
            <v>ESCAVACAO MANUAL EM SOLO-PROF. ATE 1,50 M</v>
          </cell>
          <cell r="C4023" t="str">
            <v>M3</v>
          </cell>
          <cell r="D4023">
            <v>35.32</v>
          </cell>
        </row>
        <row r="4024">
          <cell r="A4024" t="str">
            <v>79517/2</v>
          </cell>
          <cell r="B4024" t="str">
            <v>ESCAVACAO MANUAL EM SOLO, PROF. MAIOR QUE 1,5M ATE 4,00 M</v>
          </cell>
          <cell r="C4024" t="str">
            <v>M3</v>
          </cell>
          <cell r="D4024">
            <v>56.51</v>
          </cell>
        </row>
        <row r="4025">
          <cell r="A4025">
            <v>83336</v>
          </cell>
          <cell r="B4025" t="str">
            <v>ESCAVACAO MECANICA PARA ACERTO DE TALUDES, EM MATERIAL DE 1A CATEGORIA, COM ESCAVADEIRA HIDRAULICA</v>
          </cell>
          <cell r="C4025" t="str">
            <v>M3</v>
          </cell>
          <cell r="D4025">
            <v>4.43</v>
          </cell>
        </row>
        <row r="4026">
          <cell r="A4026">
            <v>83338</v>
          </cell>
          <cell r="B4026" t="str">
            <v>ESCAVACAO MECANICA, A CEU ABERTO, EM MATERIAL DE 1A CATEGORIA, COM ESCAVADEIRA HIDRAULICA, CAPACIDADE DE 0,78 M3</v>
          </cell>
          <cell r="C4026" t="str">
            <v>M3</v>
          </cell>
          <cell r="D4026">
            <v>2.41</v>
          </cell>
        </row>
        <row r="4027">
          <cell r="A4027">
            <v>89885</v>
          </cell>
          <cell r="B4027" t="str">
            <v>ESCAVAÇÃO VERTICAL A CÉU ABERTO, INCLUINDO CARGA, DESCARGA E TRANSPORTE, EM SOLO DE 1ª CATEGORIA COM ESCAVADEIRA HIDRÁULICA (CAÇAMBA: 0,8 M³ / 111 HP), FROTA DE 3 CAMINHÕES BASCULANTES DE 14 M³, DMT DE 0,2 KM E VELOCIDADE MÉDIA 4 KM/H. AF_12/2013</v>
          </cell>
          <cell r="C4027" t="str">
            <v>M3</v>
          </cell>
          <cell r="D4027">
            <v>7.04</v>
          </cell>
        </row>
        <row r="4028">
          <cell r="A4028">
            <v>89886</v>
          </cell>
          <cell r="B4028" t="str">
            <v>ESCAVAÇÃO VERTICAL A CÉU ABERTO, INCLUINDO CARGA, DESCARGA E TRANSPORTE, EM SOLO DE 1ª CATEGORIA COM ESCAVADEIRA HIDRÁULICA (CAÇAMBA: 0,8 M³ / 111 HP), FROTA DE 3 CAMINHÕES BASCULANTES DE 14 M³, DMT DE 0,3 KM E VELOCIDADE MÉDIA 5,9 KM/H. AF_12/2013</v>
          </cell>
          <cell r="C4028" t="str">
            <v>M3</v>
          </cell>
          <cell r="D4028">
            <v>7.07</v>
          </cell>
        </row>
        <row r="4029">
          <cell r="A4029">
            <v>89887</v>
          </cell>
          <cell r="B4029" t="str">
            <v>ESCAVAÇÃO VERTICAL A CÉU ABERTO, INCLUINDO CARGA, DESCARGA E TRANSPORTE, EM SOLO DE 1ª CATEGORIA COM ESCAVADEIRA HIDRÁULICA (CAÇAMBA: 0,8 M³ / 111 HP), FROTA DE 3 CAMINHÕES BASCULANTES DE 14 M³, DMT DE 0,6 KM E VELOCIDADE MÉDIA 10 KM/H. AF_12/2013</v>
          </cell>
          <cell r="C4029" t="str">
            <v>M3</v>
          </cell>
          <cell r="D4029">
            <v>7.28</v>
          </cell>
        </row>
        <row r="4030">
          <cell r="A4030">
            <v>89888</v>
          </cell>
          <cell r="B4030" t="str">
            <v>ESCAVAÇÃO VERTICAL A CÉU ABERTO, INCLUINDO CARGA, DESCARGA E TRANSPORTE, EM SOLO DE 1ª CATEGORIA COM ESCAVADEIRA HIDRÁULICA (CAÇAMBA: 0,8 M³ / 111 HP), FROTA DE 3 CAMINHÕES BASCULANTES DE 14 M³, DMT DE 0,8 KM E VELOCIDADE MÉDIA 14 KM/H. AF_12/2013</v>
          </cell>
          <cell r="C4030" t="str">
            <v>M3</v>
          </cell>
          <cell r="D4030">
            <v>7.21</v>
          </cell>
        </row>
        <row r="4031">
          <cell r="A4031">
            <v>89889</v>
          </cell>
          <cell r="B4031" t="str">
            <v>ESCAVAÇÃO VERTICAL A CÉU ABERTO, INCLUINDO CARGA, DESCARGA E TRANSPORTE, EM SOLO DE 1ª CATEGORIA COM ESCAVADEIRA HIDRÁULICA (CAÇAMBA: 0,8 M³ / 111 HP), FROTA DE 3 CAMINHÕES BASCULANTES DE 14 M³, DMT DE 1 KM E VELOCIDADE MÉDIA 15 KM/H. AF_12/2013</v>
          </cell>
          <cell r="C4031" t="str">
            <v>M3</v>
          </cell>
          <cell r="D4031">
            <v>7.44</v>
          </cell>
        </row>
        <row r="4032">
          <cell r="A4032">
            <v>89890</v>
          </cell>
          <cell r="B4032" t="str">
            <v>ESCAVAÇÃO VERTICAL A CÉU ABERTO, INCLUINDO CARGA, DESCARGA E TRANSPORTE, EM SOLO DE 1ª CATEGORIA COM ESCAVADEIRA HIDRÁULICA (CAÇAMBA: 0,8 M³ / 111 HP), FROTA DE 4 CAMINHÕES BASCULANTES DE 14 M³, DMT DE 1,5 KM E VELOCIDADE MÉDIA 18 KM/H. AF_12/2013</v>
          </cell>
          <cell r="C4032" t="str">
            <v>M3</v>
          </cell>
          <cell r="D4032">
            <v>10.11</v>
          </cell>
        </row>
        <row r="4033">
          <cell r="A4033">
            <v>89891</v>
          </cell>
          <cell r="B4033" t="str">
            <v>ESCAVAÇÃO VERTICAL A CÉU ABERTO, INCLUINDO CARGA, DESCARGA E TRANSPORTE, EM SOLO DE 1ª CATEGORIA COM ESCAVADEIRA HIDRÁULICA (CAÇAMBA: 0,8 M³ / 111 HP), FROTA DE 4 CAMINHÕES BASCULANTES DE 14 M³, DMT DE 2 KM E VELOCIDADE MÉDIA 22 KM/H. AF_12/2013</v>
          </cell>
          <cell r="C4033" t="str">
            <v>M3</v>
          </cell>
          <cell r="D4033">
            <v>10.3</v>
          </cell>
        </row>
        <row r="4034">
          <cell r="A4034">
            <v>89892</v>
          </cell>
          <cell r="B4034" t="str">
            <v>ESCAVAÇÃO VERTICAL A CÉU ABERTO, INCLUINDO CARGA, DESCARGA E TRANSPORTE, EM SOLO DE 1ª CATEGORIA COM ESCAVADEIRA HIDRÁULICA (CAÇAMBA: 0,8 M³ / 111 HP), FROTA DE 4 CAMINHÕES BASCULANTES DE 14 M³, DMT DE 2 KM E VELOCIDADE MÉDIA 35 KM/H. AF_12/2013</v>
          </cell>
          <cell r="C4034" t="str">
            <v>M3</v>
          </cell>
          <cell r="D4034">
            <v>9.5</v>
          </cell>
        </row>
        <row r="4035">
          <cell r="A4035">
            <v>89893</v>
          </cell>
          <cell r="B4035" t="str">
            <v>ESCAVAÇÃO VERTICAL A CÉU ABERTO, INCLUINDO CARGA, DESCARGA E TRANSPORTE, EM SOLO DE 1ª CATEGORIA COM ESCAVADEIRA HIDRÁULICA (CAÇAMBA: 0,8 M³ / 111 HP), FROTA DE 5 CAMINHÕES BASCULANTES DE 14 M³, DMT DE 3 KM E VELOCIDADE MÉDIA 20 KM/H. AF_12/2013</v>
          </cell>
          <cell r="C4035" t="str">
            <v>M3</v>
          </cell>
          <cell r="D4035">
            <v>12.34</v>
          </cell>
        </row>
        <row r="4036">
          <cell r="A4036">
            <v>89894</v>
          </cell>
          <cell r="B4036" t="str">
            <v>ESCAVAÇÃO VERTICAL A CÉU ABERTO, INCLUINDO CARGA, DESCARGA E TRANSPORTE, EM SOLO DE 1ª CATEGORIA COM ESCAVADEIRA HIDRÁULICA (CAÇAMBA: 0,8 M³ / 111 HP), FROTA DE 6 CAMINHÕES BASCULANTES DE 14 M³, DMT DE 4 KM E VELOCIDADE MÉDIA 22 KM/H. AF_12/2013</v>
          </cell>
          <cell r="C4036" t="str">
            <v>M3</v>
          </cell>
          <cell r="D4036">
            <v>13.77</v>
          </cell>
        </row>
        <row r="4037">
          <cell r="A4037">
            <v>89895</v>
          </cell>
          <cell r="B4037" t="str">
            <v>ESCAVAÇÃO VERTICAL A CÉU ABERTO, INCLUINDO CARGA, DESCARGA E TRANSPORTE, EM SOLO DE 1ª CATEGORIA COM ESCAVADEIRA HIDRÁULICA (CAÇAMBA: 0,8 M³ / 111 HP), FROTA DE 7 CAMINHÕES BASCULANTES DE 14 M³, DMT DE 6 KM E VELOCIDADE MÉDIA 22 KM/H. AF_12/2013</v>
          </cell>
          <cell r="C4037" t="str">
            <v>M3</v>
          </cell>
          <cell r="D4037">
            <v>16.559999999999999</v>
          </cell>
        </row>
        <row r="4038">
          <cell r="A4038">
            <v>89896</v>
          </cell>
          <cell r="B4038" t="str">
            <v>ESCAVAÇÃO VERTICAL A CÉU ABERTO, INCLUINDO CARGA, DESCARGA E TRANSPORTE, EM SOLO DE 1ª CATEGORIA COM ESCAVADEIRA HIDRÁULICA (CAÇAMBA: 0,8 M³ / 111 HP), FROTA DE 6 CAMINHÕES BASCULANTES DE 14 M³, DMT DE 6 KM E VELOCIDADE MÉDIA 35 KM/H. AF_12/2013</v>
          </cell>
          <cell r="C4038" t="str">
            <v>M3</v>
          </cell>
          <cell r="D4038">
            <v>13.54</v>
          </cell>
        </row>
        <row r="4039">
          <cell r="A4039">
            <v>89897</v>
          </cell>
          <cell r="B4039" t="str">
            <v>ESCAVAÇÃO VERTICAL A CÉU ABERTO, INCLUINDO CARGA, DESCARGA E TRANSPORTE, EM SOLO DE 1ª CATEGORIA COM ESCAVADEIRA HIDRÁULICA (CAÇAMBA: 0,8 M³ / 111 HP), FROTA DE 9 CAMINHÕES BASCULANTES DE 14 M³, DMT DE 8 KM E VELOCIDADE MÉDIA 22 KM/H. AF_12/2013</v>
          </cell>
          <cell r="C4039" t="str">
            <v>M3</v>
          </cell>
          <cell r="D4039">
            <v>20.059999999999999</v>
          </cell>
        </row>
        <row r="4040">
          <cell r="A4040">
            <v>89898</v>
          </cell>
          <cell r="B4040" t="str">
            <v>ESCAVAÇÃO VERTICAL A CÉU ABERTO, INCLUINDO CARGA, DESCARGA E TRANSPORTE, EM SOLO DE 1ª CATEGORIA COM ESCAVADEIRA HIDRÁULICA (CAÇAMBA: 0,8 M³ / 111 HP), FROTA DE 10 CAMINHÕES BASCULANTES DE 14 M³, DMT DE 10 KM E VELOCIDADE MÉDIA 22 KM/H. AF_12/2013</v>
          </cell>
          <cell r="C4040" t="str">
            <v>M3</v>
          </cell>
          <cell r="D4040">
            <v>22.85</v>
          </cell>
        </row>
        <row r="4041">
          <cell r="A4041">
            <v>89899</v>
          </cell>
          <cell r="B4041" t="str">
            <v>ESCAVAÇÃO VERTICAL A CÉU ABERTO, INCLUINDO CARGA, DESCARGA E TRANSPORTE, EM SOLO DE 1ª CATEGORIA COM ESCAVADEIRA HIDRÁULICA (CAÇAMBA: 0,8 M³ / 111 HP), FROTA DE 7 CAMINHÕES BASCULANTES DE 14 M³, DMT DE 10 KM E VELOCIDADE MÉDIA 35 KM/H. AF_12/2013</v>
          </cell>
          <cell r="C4041" t="str">
            <v>M3</v>
          </cell>
          <cell r="D4041">
            <v>16.88</v>
          </cell>
        </row>
        <row r="4042">
          <cell r="A4042">
            <v>89900</v>
          </cell>
          <cell r="B4042" t="str">
            <v>ESCAVAÇÃO VERTICAL A CÉU ABERTO, INCLUINDO CARGA, DESCARGA E TRANSPORTE, EM SOLO DE 1ª CATEGORIA COM ESCAVADEIRA HIDRÁULICA (CAÇAMBA: 0,8 M³ / 111 HP), FROTA DE 13 CAMINHÕES BASCULANTES DE 14 M³, DMT DE 15 KM E VELOCIDADE MÉDIA 24 KM/H. AF_12/2013</v>
          </cell>
          <cell r="C4042" t="str">
            <v>M3</v>
          </cell>
          <cell r="D4042">
            <v>28.87</v>
          </cell>
        </row>
        <row r="4043">
          <cell r="A4043">
            <v>89901</v>
          </cell>
          <cell r="B4043" t="str">
            <v>ESCAVAÇÃO VERTICAL A CÉU ABERTO, INCLUINDO CARGA, DESCARGA E TRANSPORTE, EM SOLO DE 1ª CATEGORIA COM ESCAVADEIRA HIDRÁULICA (CAÇAMBA: 0,8 M³ / 111 HP), FROTA DE 8 CAMINHÕES BASCULANTES DE 14 M³, DMT DE 15 KM E VELOCIDADE MÉDIA 45 KM/H. AF_12/2013</v>
          </cell>
          <cell r="C4043" t="str">
            <v>M3</v>
          </cell>
          <cell r="D4043">
            <v>18.670000000000002</v>
          </cell>
        </row>
        <row r="4044">
          <cell r="A4044">
            <v>89902</v>
          </cell>
          <cell r="B4044" t="str">
            <v>ESCAVAÇÃO VERTICAL A CÉU ABERTO, INCLUINDO CARGA, DESCARGA E TRANSPORTE, EM SOLO DE 1ª CATEGORIA COM ESCAVADEIRA HIDRÁULICA (CAÇAMBA: 0,8 M³ / 111 HP), FROTA DE 16 CAMINHÕES BASCULANTES DE 14 M³, DMT DE 20 KM E VELOCIDADE MÉDIA 24 KM/H. AF_12/2013</v>
          </cell>
          <cell r="C4044" t="str">
            <v>M3</v>
          </cell>
          <cell r="D4044">
            <v>35.78</v>
          </cell>
        </row>
        <row r="4045">
          <cell r="A4045">
            <v>89903</v>
          </cell>
          <cell r="B4045" t="str">
            <v>ESCAVAÇÃO VERTICAL A CÉU ABERTO, INCLUINDO CARGA, DESCARGA E TRANSPORTE, EM SOLO DE 1ª CATEGORIA COM ESCAVADEIRA HIDRÁULICA (CAÇAMBA: 0,8 M³ / 111 HP), FROTA DE 2 CAMINHÕES BASCULANTES DE 18 M³, DMT DE 0,2 KM E VELOCIDADE MÉDIA 4 KM/H. AF_12/2013</v>
          </cell>
          <cell r="C4045" t="str">
            <v>M3</v>
          </cell>
          <cell r="D4045">
            <v>6.11</v>
          </cell>
        </row>
        <row r="4046">
          <cell r="A4046">
            <v>89904</v>
          </cell>
          <cell r="B4046" t="str">
            <v>ESCAVAÇÃO VERTICAL A CÉU ABERTO, INCLUINDO CARGA, DESCARGA E TRANSPORTE, EM SOLO DE 1ª CATEGORIA COM ESCAVADEIRA HIDRÁULICA (CAÇAMBA: 0,8 M³ / 111 HP), FROTA DE 2 CAMINHÕES BASCULANTES DE 18 M³, DMT DE 0,3 KM E VELOCIDADE MÉDIA 5,9KM/H. AF_12/2013</v>
          </cell>
          <cell r="C4046" t="str">
            <v>M3</v>
          </cell>
          <cell r="D4046">
            <v>6.14</v>
          </cell>
        </row>
        <row r="4047">
          <cell r="A4047">
            <v>89905</v>
          </cell>
          <cell r="B4047" t="str">
            <v>ESCAVAÇÃO VERTICAL A CÉU ABERTO, INCLUINDO CARGA, DESCARGA E TRANSPORTE, EM SOLO DE 1ª CATEGORIA COM ESCAVADEIRA HIDRÁULICA (CAÇAMBA: 0,8 M³ / 111 HP), FROTA DE 2 CAMINHÕES BASCULANTES DE 18 M³, DMT DE 0,6 KM E VELOCIDADE MÉDIA 10 KM/H. AF_12/2013</v>
          </cell>
          <cell r="C4047" t="str">
            <v>M3</v>
          </cell>
          <cell r="D4047">
            <v>6.31</v>
          </cell>
        </row>
        <row r="4048">
          <cell r="A4048">
            <v>89906</v>
          </cell>
          <cell r="B4048" t="str">
            <v>ESCAVAÇÃO VERTICAL A CÉU ABERTO, INCLUINDO CARGA, DESCARGA E TRANSPORTE, EM SOLO DE 1ª CATEGORIA COM ESCAVADEIRA HIDRÁULICA (CAÇAMBA: 0,8 M³ / 111 HP), FROTA DE 2 CAMINHÕES BASCULANTES DE 18 M³, DMT DE 0,8 KM E VELOCIDADE MÉDIA 14 KM/H. AF_12/2013</v>
          </cell>
          <cell r="C4048" t="str">
            <v>M3</v>
          </cell>
          <cell r="D4048">
            <v>6.26</v>
          </cell>
        </row>
        <row r="4049">
          <cell r="A4049">
            <v>89907</v>
          </cell>
          <cell r="B4049" t="str">
            <v>ESCAVAÇÃO VERTICAL A CÉU ABERTO, INCLUINDO CARGA, DESCARGA E TRANSPORTE, EM SOLO DE 1ª CATEGORIA COM ESCAVADEIRA HIDRÁULICA (CAÇAMBA: 0,8 M³ / 111 HP), FROTA DE 3 CAMINHÕES BASCULANTES DE 18 M³, DMT DE 1 KM E VELOCIDADE MÉDIA 15 KM/H. AF_12/2013</v>
          </cell>
          <cell r="C4049" t="str">
            <v>M3</v>
          </cell>
          <cell r="D4049">
            <v>7.13</v>
          </cell>
        </row>
        <row r="4050">
          <cell r="A4050">
            <v>89908</v>
          </cell>
          <cell r="B4050" t="str">
            <v>ESCAVAÇÃO VERTICAL A CÉU ABERTO, INCLUINDO CARGA, DESCARGA E TRANSPORTE, EM SOLO DE 1ª CATEGORIA COM ESCAVADEIRA HIDRÁULICA (CAÇAMBA: 0,8 M³ / 111 HP), FROTA DE 4 CAMINHÕES BASCULANTES DE 18 M³, DMT DE 1,5 KM E VELOCIDADE MÉDIA 18 KM/H. AF_12/2013</v>
          </cell>
          <cell r="C4050" t="str">
            <v>M3</v>
          </cell>
          <cell r="D4050">
            <v>9.56</v>
          </cell>
        </row>
        <row r="4051">
          <cell r="A4051">
            <v>89909</v>
          </cell>
          <cell r="B4051" t="str">
            <v>ESCAVAÇÃO VERTICAL A CÉU ABERTO, INCLUINDO CARGA, DESCARGA E TRANSPORTE, EM SOLO DE 1ª CATEGORIA COM ESCAVADEIRA HIDRÁULICA (CAÇAMBA: 0,8 M³ / 111 HP), FROTA DE 4 CAMINHÕES BASCULANTES DE 18 M³, DMT DE 2 KM E VELOCIDADE MÉDIA 22 KM/H. AF_12/2013</v>
          </cell>
          <cell r="C4051" t="str">
            <v>M3</v>
          </cell>
          <cell r="D4051">
            <v>9.7100000000000009</v>
          </cell>
        </row>
        <row r="4052">
          <cell r="A4052">
            <v>89910</v>
          </cell>
          <cell r="B4052" t="str">
            <v>ESCAVAÇÃO VERTICAL A CÉU ABERTO, INCLUINDO CARGA, DESCARGA E TRANSPORTE, EM SOLO DE 1ª CATEGORIA COM ESCAVADEIRA HIDRÁULICA (CAÇAMBA: 0,8 M³ / 111 HP), FROTA DE 3 CAMINHÕES BASCULANTES DE 18 M³, DMT DE 2 KM E VELOCIDADE MÉDIA 35 KM/H. AF_12/2013</v>
          </cell>
          <cell r="C4052" t="str">
            <v>M3</v>
          </cell>
          <cell r="D4052">
            <v>8.36</v>
          </cell>
        </row>
        <row r="4053">
          <cell r="A4053">
            <v>89911</v>
          </cell>
          <cell r="B4053" t="str">
            <v>ESCAVAÇÃO VERTICAL A CÉU ABERTO, INCLUINDO CARGA, DESCARGA E TRANSPORTE, EM SOLO DE 1ª CATEGORIA COM ESCAVADEIRA HIDRÁULICA (CAÇAMBA: 0,8 M³ / 111 HP), FROTA DE 5 CAMINHÕES BASCULANTES DE 18 M³, DMT DE 3 KM E VELOCIDADE MÉDIA 20 KM/H. AF_12/2013</v>
          </cell>
          <cell r="C4053" t="str">
            <v>M3</v>
          </cell>
          <cell r="D4053">
            <v>11.58</v>
          </cell>
        </row>
        <row r="4054">
          <cell r="A4054">
            <v>89912</v>
          </cell>
          <cell r="B4054" t="str">
            <v>ESCAVAÇÃO VERTICAL A CÉU ABERTO, INCLUINDO CARGA, DESCARGA E TRANSPORTE, EM SOLO DE 1ª CATEGORIA COM ESCAVADEIRA HIDRÁULICA (CAÇAMBA: 0,8 M³ / 111 HP), FROTA DE 5 CAMINHÕES BASCULANTES DE 18 M³, DMT DE 4 KM E VELOCIDADE MÉDIA 22 KM/H. AF_12/2013</v>
          </cell>
          <cell r="C4054" t="str">
            <v>M3</v>
          </cell>
          <cell r="D4054">
            <v>12.25</v>
          </cell>
        </row>
        <row r="4055">
          <cell r="A4055">
            <v>89913</v>
          </cell>
          <cell r="B4055" t="str">
            <v>ESCAVAÇÃO VERTICAL A CÉU ABERTO, INCLUINDO CARGA, DESCARGA E TRANSPORTE, EM SOLO DE 1ª CATEGORIA COM ESCAVADEIRA HIDRÁULICA (CAÇAMBA: 0,8 M³ / 111 HP), FROTA DE 6 CAMINHÕES BASCULANTES DE 18 M³, DMT DE 6 KM E VELOCIDADE MÉDIA 22 KM/H. AF_12/2013</v>
          </cell>
          <cell r="C4055" t="str">
            <v>M3</v>
          </cell>
          <cell r="D4055">
            <v>14.78</v>
          </cell>
        </row>
        <row r="4056">
          <cell r="A4056">
            <v>89914</v>
          </cell>
          <cell r="B4056" t="str">
            <v>ESCAVAÇÃO VERTICAL A CÉU ABERTO, INCLUINDO CARGA, DESCARGA E TRANSPORTE, EM SOLO DE 1ª CATEGORIA COM ESCAVADEIRA HIDRÁULICA (CAÇAMBA: 0,8 M³ / 111 HP), FROTA DE 5 CAMINHÕES BASCULANTES DE 18 M³, DMT DE 6 KM E VELOCIDADE MÉDIA 35 KM/H. AF_12/2013</v>
          </cell>
          <cell r="C4056" t="str">
            <v>M3</v>
          </cell>
          <cell r="D4056">
            <v>12.03</v>
          </cell>
        </row>
        <row r="4057">
          <cell r="A4057">
            <v>89915</v>
          </cell>
          <cell r="B4057" t="str">
            <v>ESCAVAÇÃO VERTICAL A CÉU ABERTO, INCLUINDO CARGA, DESCARGA E TRANSPORTE, EM SOLO DE 1ª CATEGORIA COM ESCAVADEIRA HIDRÁULICA (CAÇAMBA: 0,8 M³ / 111 HP), FROTA DE 7 CAMINHÕES BASCULANTES DE 18 M³, DMT DE 8 KM E VELOCIDADE MÉDIA 22 KM/H. AF_12/2013</v>
          </cell>
          <cell r="C4057" t="str">
            <v>M3</v>
          </cell>
          <cell r="D4057">
            <v>17.309999999999999</v>
          </cell>
        </row>
        <row r="4058">
          <cell r="A4058">
            <v>89916</v>
          </cell>
          <cell r="B4058" t="str">
            <v>ESCAVAÇÃO VERTICAL A CÉU ABERTO, INCLUINDO CARGA, DESCARGA E TRANSPORTE, EM SOLO DE 1ª CATEGORIA COM ESCAVADEIRA HIDRÁULICA (CAÇAMBA: 0,8 M³ / 111 HP), FROTA DE 9 CAMINHÕES BASCULANTES DE 18 M³, DMT DE 10 KM E VELOCIDADE MÉDIA 22 KM/H. AF_12/2013</v>
          </cell>
          <cell r="C4058" t="str">
            <v>M3</v>
          </cell>
          <cell r="D4058">
            <v>20.53</v>
          </cell>
        </row>
        <row r="4059">
          <cell r="A4059">
            <v>89917</v>
          </cell>
          <cell r="B4059" t="str">
            <v>ESCAVAÇÃO VERTICAL A CÉU ABERTO, INCLUINDO CARGA, DESCARGA E TRANSPORTE, EM SOLO DE 1ª CATEGORIA COM ESCAVADEIRA HIDRÁULICA (CAÇAMBA: 0,8 M³ / 111 HP), FROTA DE 6 CAMINHÕES BASCULANTES DE 18 M³, DMT DE 10 KM E VELOCIDADE MÉDIA 35 KM/H. AF_12/2013</v>
          </cell>
          <cell r="C4059" t="str">
            <v>M3</v>
          </cell>
          <cell r="D4059">
            <v>15.05</v>
          </cell>
        </row>
        <row r="4060">
          <cell r="A4060">
            <v>89918</v>
          </cell>
          <cell r="B4060" t="str">
            <v>ESCAVAÇÃO VERTICAL A CÉU ABERTO, INCLUINDO CARGA, DESCARGA E TRANSPORTE, EM SOLO DE 1ª CATEGORIA COM ESCAVADEIRA HIDRÁULICA (CAÇAMBA: 0,8 M³ / 111 HP), FROTA DE 11 CAMINHÕES BASCULANTES DE 18 M³, DMT DE 15 KM E VELOCIDADE MÉDIA 24 KM/H. AF_12/2013</v>
          </cell>
          <cell r="C4060" t="str">
            <v>M3</v>
          </cell>
          <cell r="D4060">
            <v>25.34</v>
          </cell>
        </row>
        <row r="4061">
          <cell r="A4061">
            <v>89919</v>
          </cell>
          <cell r="B4061" t="str">
            <v>ESCAVAÇÃO VERTICAL A CÉU ABERTO, INCLUINDO CARGA, DESCARGA E TRANSPORTE, EM SOLO DE 1ª CATEGORIA COM ESCAVADEIRA HIDRÁULICA (CAÇAMBA: 0,8 M³ / 111 HP), FROTA DE 7 CAMINHÕES BASCULANTES DE 18 M³, DMT DE 15 KM E VELOCIDADE MÉDIA 45 KM/H. AF_12/2013</v>
          </cell>
          <cell r="C4061" t="str">
            <v>M3</v>
          </cell>
          <cell r="D4061">
            <v>16.690000000000001</v>
          </cell>
        </row>
        <row r="4062">
          <cell r="A4062">
            <v>89920</v>
          </cell>
          <cell r="B4062" t="str">
            <v>ESCAVAÇÃO VERTICAL A CÉU ABERTO, INCLUINDO CARGA, DESCARGA E TRANSPORTE, EM SOLO DE 1ª CATEGORIA COM ESCAVADEIRA HIDRÁULICA (CAÇAMBA: 0,8 M³ / 111 HP), FROTA DE 13 CAMINHÕES BASCULANTES DE 18 M³, DMT DE 20 KM E VELOCIDADE MÉDIA 24 KM/H. AF_12/2013</v>
          </cell>
          <cell r="C4062" t="str">
            <v>M3</v>
          </cell>
          <cell r="D4062">
            <v>30.97</v>
          </cell>
        </row>
        <row r="4063">
          <cell r="A4063">
            <v>89921</v>
          </cell>
          <cell r="B4063" t="str">
            <v>ESCAVAÇÃO VERTICAL A CÉU ABERTO, INCLUINDO CARGA, DESCARGA E TRANSPORTE, EM SOLO DE 1ª CATEGORIA COM ESCAVADEIRA HIDRÁULICA (CAÇAMBA: 1,2 M³ / 155 HP), FROTA DE 3 CAMINHÕES BASCULANTES DE 14 M³, DMT DE 0,2 KM E VELOCIDADE MÉDIA 4 KM/H. AF_12/2013</v>
          </cell>
          <cell r="C4063" t="str">
            <v>M3</v>
          </cell>
          <cell r="D4063">
            <v>5.68</v>
          </cell>
        </row>
        <row r="4064">
          <cell r="A4064">
            <v>89922</v>
          </cell>
          <cell r="B4064" t="str">
            <v>ESCAVAÇÃO VERTICAL A CÉU ABERTO, INCLUINDO CARGA, DESCARGA E TRANSPORTE, EM SOLO DE 1ª CATEGORIA COM ESCAVADEIRA HIDRÁULICA (CAÇAMBA: 1,2 M³ / 155 HP), FROTA DE 3 CAMINHÕES BASCULANTES DE 14 M³, DMT DE 0,3 KM E VELOCIDADE MÉDIA 5,9 KM/H. AF_12/2013</v>
          </cell>
          <cell r="C4064" t="str">
            <v>M3</v>
          </cell>
          <cell r="D4064">
            <v>5.71</v>
          </cell>
        </row>
        <row r="4065">
          <cell r="A4065">
            <v>89923</v>
          </cell>
          <cell r="B4065" t="str">
            <v>ESCAVAÇÃO VERTICAL A CÉU ABERTO, INCLUINDO CARGA, DESCARGA E TRANSPORTE, EM SOLO DE 1ª CATEGORIA COM ESCAVADEIRA HIDRÁULICA (CAÇAMBA: 1,2 M³ / 155 HP), FROTA DE 3 CAMINHÕES BASCULANTES DE 14 M³, DMT DE 0,6 KM E VELOCIDADE MÉDIA 10 KM/H. AF_12/2013</v>
          </cell>
          <cell r="C4065" t="str">
            <v>M3</v>
          </cell>
          <cell r="D4065">
            <v>5.92</v>
          </cell>
        </row>
        <row r="4066">
          <cell r="A4066">
            <v>89924</v>
          </cell>
          <cell r="B4066" t="str">
            <v>ESCAVAÇÃO VERTICAL A CÉU ABERTO, INCLUINDO CARGA, DESCARGA E TRANSPORTE, EM SOLO DE 1ª CATEGORIA COM ESCAVADEIRA HIDRÁULICA (CAÇAMBA: 1,2 M³ / 155 HP), FROTA DE 3 CAMINHÕES BASCULANTES DE 14 M³, DMT DE 0,8 KM E VELOCIDADE MÉDIA 14 KM/H. AF_12/2013</v>
          </cell>
          <cell r="C4066" t="str">
            <v>M3</v>
          </cell>
          <cell r="D4066">
            <v>5.85</v>
          </cell>
        </row>
        <row r="4067">
          <cell r="A4067">
            <v>89925</v>
          </cell>
          <cell r="B4067" t="str">
            <v>ESCAVAÇÃO VERTICAL A CÉU ABERTO, INCLUINDO CARGA, DESCARGA E TRANSPORTE, EM SOLO DE 1ª CATEGORIA COM ESCAVADEIRA HIDRÁULICA (CAÇAMBA: 1,2 M³ / 155 HP), FROTA DE 3 CAMINHÕES BASCULANTES DE 14 M³, DMT DE 1 KM E VELOCIDADE MÉDIA 15 KM/H. AF_12/2013</v>
          </cell>
          <cell r="C4067" t="str">
            <v>M3</v>
          </cell>
          <cell r="D4067">
            <v>6.07</v>
          </cell>
        </row>
        <row r="4068">
          <cell r="A4068">
            <v>89926</v>
          </cell>
          <cell r="B4068" t="str">
            <v>ESCAVAÇÃO VERTICAL A CÉU ABERTO, INCLUINDO CARGA, DESCARGA E TRANSPORTE, EM SOLO DE 1ª CATEGORIA COM ESCAVADEIRA HIDRÁULICA (CAÇAMBA: 1,2 M³ / 155 HP), FROTA DE 5 CAMINHÕES BASCULANTES DE 14 M³, DMT DE 1,5 KM E VELOCIDADE MÉDIA 18 KM/H. AF_12/2013</v>
          </cell>
          <cell r="C4068" t="str">
            <v>M3</v>
          </cell>
          <cell r="D4068">
            <v>9.0399999999999991</v>
          </cell>
        </row>
        <row r="4069">
          <cell r="A4069">
            <v>89927</v>
          </cell>
          <cell r="B4069" t="str">
            <v>ESCAVAÇÃO VERTICAL A CÉU ABERTO, INCLUINDO CARGA, DESCARGA E TRANSPORTE, EM SOLO DE 1ª CATEGORIA COM ESCAVADEIRA HIDRÁULICA (CAÇAMBA: 1,2 M³ / 155 HP), FROTA DE 5 CAMINHÕES BASCULANTES DE 14 M³, DMT DE 2 KM E VELOCIDADE MÉDIA 22 KM/H. AF_12/2013</v>
          </cell>
          <cell r="C4069" t="str">
            <v>M3</v>
          </cell>
          <cell r="D4069">
            <v>9.2200000000000006</v>
          </cell>
        </row>
        <row r="4070">
          <cell r="A4070">
            <v>89928</v>
          </cell>
          <cell r="B4070" t="str">
            <v>ESCAVAÇÃO VERTICAL A CÉU ABERTO, INCLUINDO CARGA, DESCARGA E TRANSPORTE, EM SOLO DE 1ª CATEGORIA COM ESCAVADEIRA HIDRÁULICA (CAÇAMBA: 1,2 M³ / 155 HP), FROTA DE 5 CAMINHÕES BASCULANTES DE 14 M³, DMT DE 2 KM E VELOCIDADE MÉDIA 35 KM/H. AF_12/2013</v>
          </cell>
          <cell r="C4070" t="str">
            <v>M3</v>
          </cell>
          <cell r="D4070">
            <v>8.4499999999999993</v>
          </cell>
        </row>
        <row r="4071">
          <cell r="A4071">
            <v>89929</v>
          </cell>
          <cell r="B4071" t="str">
            <v>ESCAVAÇÃO VERTICAL A CÉU ABERTO, INCLUINDO CARGA, DESCARGA E TRANSPORTE, EM SOLO DE 1ª CATEGORIA COM ESCAVADEIRA HIDRÁULICA (CAÇAMBA: 1,2 M³ / 155 HP), FROTA DE 7 CAMINHÕES BASCULANTES DE 14 M³, DMT DE 3 KM E VELOCIDADE MÉDIA 20 KM/H. AF_12/2013</v>
          </cell>
          <cell r="C4071" t="str">
            <v>M3</v>
          </cell>
          <cell r="D4071">
            <v>11.59</v>
          </cell>
        </row>
        <row r="4072">
          <cell r="A4072">
            <v>89930</v>
          </cell>
          <cell r="B4072" t="str">
            <v>ESCAVAÇÃO VERTICAL A CÉU ABERTO, INCLUINDO CARGA, DESCARGA E TRANSPORTE, EM SOLO DE 1ª CATEGORIA COM ESCAVADEIRA HIDRÁULICA (CAÇAMBA: 1,2 M³ / 155 HP), FROTA DE 7 CAMINHÕES BASCULANTES DE 14 M³, DMT DE 4 KM E VELOCIDADE MÉDIA 22 KM/H. AF_12/2013</v>
          </cell>
          <cell r="C4072" t="str">
            <v>M3</v>
          </cell>
          <cell r="D4072">
            <v>12.31</v>
          </cell>
        </row>
        <row r="4073">
          <cell r="A4073">
            <v>89931</v>
          </cell>
          <cell r="B4073" t="str">
            <v>ESCAVAÇÃO VERTICAL A CÉU ABERTO, INCLUINDO CARGA, DESCARGA E TRANSPORTE, EM SOLO DE 1ª CATEGORIA COM ESCAVADEIRA HIDRÁULICA (CAÇAMBA: 1,2 M³ / 155 HP), FROTA DE 9 CAMINHÕES BASCULANTES DE 14 M³, DMT DE 6 KM E VELOCIDADE MÉDIA 22 KM/H. AF_12/2013</v>
          </cell>
          <cell r="C4073" t="str">
            <v>M3</v>
          </cell>
          <cell r="D4073">
            <v>15.41</v>
          </cell>
        </row>
        <row r="4074">
          <cell r="A4074">
            <v>89932</v>
          </cell>
          <cell r="B4074" t="str">
            <v>ESCAVAÇÃO VERTICAL A CÉU ABERTO, INCLUINDO CARGA, DESCARGA E TRANSPORTE, EM SOLO DE 1ª CATEGORIA COM ESCAVADEIRA HIDRÁULICA (CAÇAMBA: 1,2 M³ / 155 HP), FROTA DE 7 CAMINHÕES BASCULANTES DE 14 M³, DMT DE 6 KM E VELOCIDADE MÉDIA 35 KM/H. AF_12/2013</v>
          </cell>
          <cell r="C4074" t="str">
            <v>M3</v>
          </cell>
          <cell r="D4074">
            <v>12.08</v>
          </cell>
        </row>
        <row r="4075">
          <cell r="A4075">
            <v>89933</v>
          </cell>
          <cell r="B4075" t="str">
            <v>ESCAVAÇÃO VERTICAL A CÉU ABERTO, INCLUINDO CARGA, DESCARGA E TRANSPORTE, EM SOLO DE 1ª CATEGORIA COM ESCAVADEIRA HIDRÁULICA (CAÇAMBA: 1,2 M³ / 155 HP), FROTA DE 11 CAMINHÕES BASCULANTES DE 14 M³, DMT DE 8 KM E VELOCIDADE MÉDIA 22 KM/H. AF_12/2013</v>
          </cell>
          <cell r="C4075" t="str">
            <v>M3</v>
          </cell>
          <cell r="D4075">
            <v>18.5</v>
          </cell>
        </row>
        <row r="4076">
          <cell r="A4076">
            <v>89934</v>
          </cell>
          <cell r="B4076" t="str">
            <v>ESCAVAÇÃO VERTICAL A CÉU ABERTO, INCLUINDO CARGA, DESCARGA E TRANSPORTE, EM SOLO DE 1ª CATEGORIA COM ESCAVADEIRA HIDRÁULICA (CAÇAMBA: 1,2 M³ / 155 HP), FROTA DE 13 CAMINHÕES BASCULANTES DE 14 M³, DMT DE 10 KM E VELOCIDADE MÉDIA 22 KM/H. AF_12/2013</v>
          </cell>
          <cell r="C4076" t="str">
            <v>M3</v>
          </cell>
          <cell r="D4076">
            <v>21.58</v>
          </cell>
        </row>
        <row r="4077">
          <cell r="A4077">
            <v>89935</v>
          </cell>
          <cell r="B4077" t="str">
            <v>ESCAVAÇÃO VERTICAL A CÉU ABERTO, INCLUINDO CARGA, DESCARGA E TRANSPORTE, EM SOLO DE 1ª CATEGORIA COM ESCAVADEIRA HIDRÁULICA (CAÇAMBA: 1,2 M³ / 155 HP), FROTA DE 10 CAMINHÕES BASCULANTES DE 14 M³, DMT DE 10 KM E VELOCIDADE MÉDIA 35 KM/H. AF_12/2013</v>
          </cell>
          <cell r="C4077" t="str">
            <v>M3</v>
          </cell>
          <cell r="D4077">
            <v>16.2</v>
          </cell>
        </row>
        <row r="4078">
          <cell r="A4078">
            <v>89936</v>
          </cell>
          <cell r="B4078" t="str">
            <v>ESCAVAÇÃO VERTICAL A CÉU ABERTO, INCLUINDO CARGA, DESCARGA E TRANSPORTE, EM SOLO DE 1ª CATEGORIA COM ESCAVADEIRA HIDRÁULICA (CAÇAMBA: 1,2 M³ / 155 HP), FROTA DE 17 CAMINHÕES BASCULANTES DE 14 M³, DMT DE 15 KM E VELOCIDADE MÉDIA 24 KM/H. AF_12/2013</v>
          </cell>
          <cell r="C4078" t="str">
            <v>M3</v>
          </cell>
          <cell r="D4078">
            <v>27.5</v>
          </cell>
        </row>
        <row r="4079">
          <cell r="A4079">
            <v>89937</v>
          </cell>
          <cell r="B4079" t="str">
            <v>ESCAVAÇÃO VERTICAL A CÉU ABERTO, INCLUINDO CARGA, DESCARGA E TRANSPORTE, EM SOLO DE 1ª CATEGORIA COM ESCAVADEIRA HIDRÁULICA (CAÇAMBA: 1,2 M³ / 155 HP), FROTA DE 11 CAMINHÕES BASCULANTES DE 14 M³, DMT DE 15 KM E VELOCIDADE MÉDIA 45 KM/H. AF_12/2013</v>
          </cell>
          <cell r="C4079" t="str">
            <v>M3</v>
          </cell>
          <cell r="D4079">
            <v>17.79</v>
          </cell>
        </row>
        <row r="4080">
          <cell r="A4080">
            <v>89938</v>
          </cell>
          <cell r="B4080" t="str">
            <v>ESCAVAÇÃO VERTICAL A CÉU ABERTO, INCLUINDO CARGA, DESCARGA E TRANSPORTE, EM SOLO DE 1ª CATEGORIA COM ESCAVADEIRA HIDRÁULICA (CAÇAMBA: 1,2 M³ / 155 HP), FROTA DE 22 CAMINHÕES BASCULANTES DE 14 M³, DMT DE 20 KM E VELOCIDADE MÉDIA 24 KM/H. AF_12/2013</v>
          </cell>
          <cell r="C4080" t="str">
            <v>M3</v>
          </cell>
          <cell r="D4080">
            <v>34.79</v>
          </cell>
        </row>
        <row r="4081">
          <cell r="A4081">
            <v>89939</v>
          </cell>
          <cell r="B4081" t="str">
            <v>ESCAVAÇÃO VERTICAL A CÉU ABERTO, INCLUINDO CARGA, DESCARGA E TRANSPORTE, EM SOLO DE 1ª CATEGORIA COM ESCAVADEIRA HIDRÁULICA (CAÇAMBA: 1,2 M³ / 155 HP), FROTA DE 3 CAMINHÕES BASCULANTES DE 18 M³, DMT DE 0,2 KM E VELOCIDADE MÉDIA 4 KM/H. AF_12/2013</v>
          </cell>
          <cell r="C4081" t="str">
            <v>M3</v>
          </cell>
          <cell r="D4081">
            <v>5.34</v>
          </cell>
        </row>
        <row r="4082">
          <cell r="A4082">
            <v>89940</v>
          </cell>
          <cell r="B4082" t="str">
            <v>ESCAVAÇÃO VERTICAL A CÉU ABERTO, INCLUINDO CARGA, DESCARGA E TRANSPORTE, EM SOLO DE 1ª CATEGORIA COM ESCAVADEIRA HIDRÁULICA (CAÇAMBA: 1,2 M³ / 155 HP), FROTA DE 3 CAMINHÕES BASCULANTES DE 18 M³, DMT DE 0,3 KM E VELOCIDADE MÉDIA 5,9 KM/H. AF_12/2013</v>
          </cell>
          <cell r="C4082" t="str">
            <v>M3</v>
          </cell>
          <cell r="D4082">
            <v>5.35</v>
          </cell>
        </row>
        <row r="4083">
          <cell r="A4083">
            <v>89941</v>
          </cell>
          <cell r="B4083" t="str">
            <v>ESCAVAÇÃO VERTICAL A CÉU ABERTO, INCLUINDO CARGA, DESCARGA E TRANSPORTE, EM SOLO DE 1ª CATEGORIA COM ESCAVADEIRA HIDRÁULICA (CAÇAMBA: 1,2 M³ / 155 HP), FROTA DE 3 CAMINHÕES BASCULANTES DE 18 M³, DMT DE 0,6 KM E VELOCIDADE MÉDIA 10 KM/H. AF_12/2013</v>
          </cell>
          <cell r="C4083" t="str">
            <v>M3</v>
          </cell>
          <cell r="D4083">
            <v>5.54</v>
          </cell>
        </row>
        <row r="4084">
          <cell r="A4084">
            <v>89942</v>
          </cell>
          <cell r="B4084" t="str">
            <v>ESCAVAÇÃO VERTICAL A CÉU ABERTO, INCLUINDO CARGA, DESCARGA E TRANSPORTE, EM SOLO DE 1ª CATEGORIA COM ESCAVADEIRA HIDRÁULICA (CAÇAMBA: 1,2 M³ / 155 HP), FROTA DE 3 CAMINHÕES BASCULANTES DE 18 M³, DMT DE 0,8 KM E VELOCIDADE MÉDIA 14 KM/H. AF_12/2013</v>
          </cell>
          <cell r="C4084" t="str">
            <v>M3</v>
          </cell>
          <cell r="D4084">
            <v>5.48</v>
          </cell>
        </row>
        <row r="4085">
          <cell r="A4085">
            <v>89943</v>
          </cell>
          <cell r="B4085" t="str">
            <v>ESCAVAÇÃO VERTICAL A CÉU ABERTO, INCLUINDO CARGA, DESCARGA E TRANSPORTE, EM SOLO DE 1ª CATEGORIA COM ESCAVADEIRA HIDRÁULICA (CAÇAMBA: 1,2 M³ / 155 HP), FROTA DE 3 CAMINHÕES BASCULANTES DE 18 M³, DMT DE 1 KM E VELOCIDADE MÉDIA 15 KM/H. AF_12/2013</v>
          </cell>
          <cell r="C4085" t="str">
            <v>M3</v>
          </cell>
          <cell r="D4085">
            <v>5.68</v>
          </cell>
        </row>
        <row r="4086">
          <cell r="A4086">
            <v>89944</v>
          </cell>
          <cell r="B4086" t="str">
            <v>ESCAVAÇÃO VERTICAL A CÉU ABERTO, INCLUINDO CARGA, DESCARGA E TRANSPORTE, EM SOLO DE 1ª CATEGORIA COM ESCAVADEIRA HIDRÁULICA (CAÇAMBA: 1,2 M³ / 155 HP), FROTA DE 5 CAMINHÕES BASCULANTES DE 18 M³, DMT DE 1,5 KM E VELOCIDADE MÉDIA 18 KM/H. AF_12/2013</v>
          </cell>
          <cell r="C4086" t="str">
            <v>M3</v>
          </cell>
          <cell r="D4086">
            <v>8.36</v>
          </cell>
        </row>
        <row r="4087">
          <cell r="A4087">
            <v>89945</v>
          </cell>
          <cell r="B4087" t="str">
            <v>ESCAVAÇÃO VERTICAL A CÉU ABERTO, INCLUINDO CARGA, DESCARGA E TRANSPORTE, EM SOLO DE 1ª CATEGORIA COM ESCAVADEIRA HIDRÁULICA (CAÇAMBA: 1,2 M³ / 155 HP), FROTA DE 5 CAMINHÕES BASCULANTES DE 18 M³, DMT DE 2 KM E VELOCIDADE MÉDIA 22 KM/H. AF_12/2013</v>
          </cell>
          <cell r="C4087" t="str">
            <v>M3</v>
          </cell>
          <cell r="D4087">
            <v>8.5299999999999994</v>
          </cell>
        </row>
        <row r="4088">
          <cell r="A4088">
            <v>89946</v>
          </cell>
          <cell r="B4088" t="str">
            <v>ESCAVAÇÃO VERTICAL A CÉU ABERTO, INCLUINDO CARGA, DESCARGA E TRANSPORTE, EM SOLO DE 1ª CATEGORIA COM ESCAVADEIRA HIDRÁULICA (CAÇAMBA: 1,2 M³ / 155 HP), FROTA DE 4 CAMINHÕES BASCULANTES DE 18 M³, DMT DE 2 KM E VELOCIDADE MÉDIA 35 KM/H. AF_12/2013</v>
          </cell>
          <cell r="C4088" t="str">
            <v>M3</v>
          </cell>
          <cell r="D4088">
            <v>7.37</v>
          </cell>
        </row>
        <row r="4089">
          <cell r="A4089">
            <v>89947</v>
          </cell>
          <cell r="B4089" t="str">
            <v>ESCAVAÇÃO VERTICAL A CÉU ABERTO, INCLUINDO CARGA, DESCARGA E TRANSPORTE, EM SOLO DE 1ª CATEGORIA COM ESCAVADEIRA HIDRÁULICA (CAÇAMBA: 1,2 M³ / 155 HP), FROTA DE 6 CAMINHÕES BASCULANTES DE 18 M³, DMT DE 3 KM E VELOCIDADE MÉDIA 20 KM/H. AF_12/2013</v>
          </cell>
          <cell r="C4089" t="str">
            <v>M3</v>
          </cell>
          <cell r="D4089">
            <v>10.199999999999999</v>
          </cell>
        </row>
        <row r="4090">
          <cell r="A4090">
            <v>89948</v>
          </cell>
          <cell r="B4090" t="str">
            <v>ESCAVAÇÃO VERTICAL A CÉU ABERTO, INCLUINDO CARGA, DESCARGA E TRANSPORTE, EM SOLO DE 1ª CATEGORIA COM ESCAVADEIRA HIDRÁULICA (CAÇAMBA: 1,2 M³ / 155 HP), FROTA DE 7 CAMINHÕES BASCULANTES DE 18 M³, DMT DE 4 KM E VELOCIDADE MÉDIA 22 KM/H. AF_12/2013</v>
          </cell>
          <cell r="C4090" t="str">
            <v>M3</v>
          </cell>
          <cell r="D4090">
            <v>11.31</v>
          </cell>
        </row>
        <row r="4091">
          <cell r="A4091">
            <v>89949</v>
          </cell>
          <cell r="B4091" t="str">
            <v>ESCAVAÇÃO VERTICAL A CÉU ABERTO, INCLUINDO CARGA, DESCARGA E TRANSPORTE, EM SOLO DE 1ª CATEGORIA COM ESCAVADEIRA HIDRÁULICA (CAÇAMBA: 1,2 M³ / 155 HP), FROTA DE 8 CAMINHÕES BASCULANTES DE 18 M³, DMT DE 6 KM E VELOCIDADE MÉDIA 22 KM/H. AF_12/2013</v>
          </cell>
          <cell r="C4091" t="str">
            <v>M3</v>
          </cell>
          <cell r="D4091">
            <v>13.64</v>
          </cell>
        </row>
        <row r="4092">
          <cell r="A4092">
            <v>89950</v>
          </cell>
          <cell r="B4092" t="str">
            <v>ESCAVAÇÃO VERTICAL A CÉU ABERTO, INCLUINDO CARGA, DESCARGA E TRANSPORTE, EM SOLO DE 1ª CATEGORIA COM ESCAVADEIRA HIDRÁULICA (CAÇAMBA: 1,2 M³ / 155 HP), FROTA DE 6 CAMINHÕES BASCULANTES DE 18 M³, DMT DE 6 KM E VELOCIDADE MÉDIA 35 KM/H. AF_12/2013</v>
          </cell>
          <cell r="C4092" t="str">
            <v>M3</v>
          </cell>
          <cell r="D4092">
            <v>10.64</v>
          </cell>
        </row>
        <row r="4093">
          <cell r="A4093">
            <v>89951</v>
          </cell>
          <cell r="B4093" t="str">
            <v>ESCAVAÇÃO VERTICAL A CÉU ABERTO, INCLUINDO CARGA, DESCARGA E TRANSPORTE, EM SOLO DE 1ª CATEGORIA COM ESCAVADEIRA HIDRÁULICA (CAÇAMBA: 1,2 M³ / 155 HP), FROTA DE 10 CAMINHÕES BASCULANTES DE 18 M³, DMT DE 8 KM E VELOCIDADE MÉDIA 22 KM/H. AF_12/2013</v>
          </cell>
          <cell r="C4093" t="str">
            <v>M3</v>
          </cell>
          <cell r="D4093">
            <v>16.420000000000002</v>
          </cell>
        </row>
        <row r="4094">
          <cell r="A4094">
            <v>89952</v>
          </cell>
          <cell r="B4094" t="str">
            <v>ESCAVAÇÃO VERTICAL A CÉU ABERTO, INCLUINDO CARGA, DESCARGA E TRANSPORTE, EM SOLO DE 1ª CATEGORIA COM ESCAVADEIRA HIDRÁULICA (CAÇAMBA: 1,2 M³ / 155 HP), FROTA DE 7 CAMINHÕES BASCULANTES DE 18 M³, DMT DE 8 KM E VELOCIDADE MÉDIA 35 KM/H. AF_12/2013</v>
          </cell>
          <cell r="C4094" t="str">
            <v>M3</v>
          </cell>
          <cell r="D4094">
            <v>12.27</v>
          </cell>
        </row>
        <row r="4095">
          <cell r="A4095">
            <v>89953</v>
          </cell>
          <cell r="B4095" t="str">
            <v>ESCAVAÇÃO VERTICAL A CÉU ABERTO, INCLUINDO CARGA, DESCARGA E TRANSPORTE, EM SOLO DE 1ª CATEGORIA COM ESCAVADEIRA HIDRÁULICA (CAÇAMBA: 1,2 M³ / 155 HP), FROTA DE 12 CAMINHÕES BASCULANTES DE 18 M³, DMT DE 10 KM E VELOCIDADE MÉDIA 22 KM/H. AF_12/2013</v>
          </cell>
          <cell r="C4095" t="str">
            <v>M3</v>
          </cell>
          <cell r="D4095">
            <v>19.23</v>
          </cell>
        </row>
        <row r="4096">
          <cell r="A4096">
            <v>89954</v>
          </cell>
          <cell r="B4096" t="str">
            <v>ESCAVAÇÃO VERTICAL A CÉU ABERTO, INCLUINDO CARGA, DESCARGA E TRANSPORTE, EM SOLO DE 1ª CATEGORIA COM ESCAVADEIRA HIDRÁULICA (CAÇAMBA: 1,2 M³ / 155 HP), FROTA DE 8 CAMINHÕES BASCULANTES DE 18 M³, DMT DE 10 KM E VELOCIDADE MÉDIA 35 KM/H. AF_12/2013</v>
          </cell>
          <cell r="C4096" t="str">
            <v>M3</v>
          </cell>
          <cell r="D4096">
            <v>13.9</v>
          </cell>
        </row>
        <row r="4097">
          <cell r="A4097">
            <v>89955</v>
          </cell>
          <cell r="B4097" t="str">
            <v>ESCAVAÇÃO VERTICAL A CÉU ABERTO, INCLUINDO CARGA, DESCARGA E TRANSPORTE, EM SOLO DE 1ª CATEGORIA COM ESCAVADEIRA HIDRÁULICA (CAÇAMBA: 1,2 M³ / 155 HP), FROTA DE 15 CAMINHÕES BASCULANTES DE 18 M³, DMT DE 15 KM E VELOCIDADE MÉDIA 24 KM/H. AF_12/2013</v>
          </cell>
          <cell r="C4097" t="str">
            <v>M3</v>
          </cell>
          <cell r="D4097">
            <v>24.1</v>
          </cell>
        </row>
        <row r="4098">
          <cell r="A4098">
            <v>89956</v>
          </cell>
          <cell r="B4098" t="str">
            <v>ESCAVAÇÃO VERTICAL A CÉU ABERTO, INCLUINDO CARGA, DESCARGA E TRANSPORTE, EM SOLO DE 1ª CATEGORIA COM ESCAVADEIRA HIDRÁULICA (CAÇAMBA: 1,2 M³ / 155 HP), FROTA DE 9 CAMINHÕES BASCULANTES DE 18 M³, DMT DE 15 KM E VELOCIDADE MÉDIA 45 KM/H. AF_12/2013</v>
          </cell>
          <cell r="C4098" t="str">
            <v>M3</v>
          </cell>
          <cell r="D4098">
            <v>15.34</v>
          </cell>
        </row>
        <row r="4099">
          <cell r="A4099">
            <v>89958</v>
          </cell>
          <cell r="B4099" t="str">
            <v>ESCAVAÇÃO VERTICAL A CÉU ABERTO, INCLUINDO CARGA, DESCARGA E TRANSPORTE, EM SOLO DE 1ª CATEGORIA COM ESCAVADEIRA HIDRÁULICA (CAÇAMBA: 1,2 M³ / 155 HP), FROTA DE 19 CAMINHÕES BASCULANTES DE 18 M³, DMT DE 20 KM E VELOCIDADE MÉDIA 24 KM/H. AF_12/2013</v>
          </cell>
          <cell r="C4099" t="str">
            <v>M3</v>
          </cell>
          <cell r="D4099">
            <v>30.24</v>
          </cell>
        </row>
        <row r="4100">
          <cell r="A4100">
            <v>89960</v>
          </cell>
          <cell r="B4100" t="str">
            <v>ESCAVAÇÃO VERTICAL A CÉU ABERTO, INCLUINDO CARGA, DESCARGA E TRANSPORTE, EM SOLO DE 1ª CATEGORIA COM ESCAVADEIRA HIDRÁULICA (CAÇAMBA: 1,2 M³ / 155 HP), FROTA DE 10 CAMINHÕES BASCULANTES DE 18 M³, DMT DE 25 KM E VELOCIDADE MÉDIA 45 KM/H. AF_11/2014</v>
          </cell>
          <cell r="C4100" t="str">
            <v>M3</v>
          </cell>
          <cell r="D4100">
            <v>21.96</v>
          </cell>
        </row>
        <row r="4101">
          <cell r="A4101">
            <v>89961</v>
          </cell>
          <cell r="B4101" t="str">
            <v>ESCAVAÇÃO VERTICAL A CÉU ABERTO, INCLUINDO CARGA, DESCARGA E TRANSPORTE, EM SOLO DE 1ª CATEGORIA COM ESCAVADEIRA HIDRÁULICA (CAÇAMBA: 1,2 M³ / 155 HP), FROTA DE 10 CAMINHÕES BASCULANTES DE 18 M³, DMT DE 30 KM E VELOCIDADE MÉDIA 45 KM/H. AF_12/2013</v>
          </cell>
          <cell r="C4101" t="str">
            <v>M3</v>
          </cell>
          <cell r="D4101">
            <v>25.34</v>
          </cell>
        </row>
        <row r="4102">
          <cell r="A4102">
            <v>89962</v>
          </cell>
          <cell r="B4102" t="str">
            <v>ESCAVAÇÃO VERTICAL A CÉU ABERTO, INCLUINDO CARGA, DESCARGA E TRANSPORTE, EM SOLO DE 1ª CATEGORIA COM ESCAVADEIRA HIDRÁULICA (CAÇAMBA: 1,2 M³ / 155 HP), FROTA DE 15 CAMINHÕES BASCULANTES DE 18 M³, DMT DE 30 KM E VELOCIDADE MÉDIA 45 KM/H. AF_12/2013</v>
          </cell>
          <cell r="C4102" t="str">
            <v>M3</v>
          </cell>
          <cell r="D4102">
            <v>25</v>
          </cell>
        </row>
        <row r="4103">
          <cell r="A4103">
            <v>89963</v>
          </cell>
          <cell r="B4103" t="str">
            <v>ESCAVAÇÃO VERTICAL A CÉU ABERTO, INCLUINDO CARGA, DESCARGA E TRANSPORTE, EM SOLO DE 1ª CATEGORIA COM ESCAVADEIRA HIDRÁULICA (CAÇAMBA: 1,2 M³ / 155 HP), FROTA DE 10 CAMINHÕES BASCULANTES DE 18 M³, DMT DE 35 KM E VELOCIDADE MÉDIA 45 KM/H. AF_11/2014</v>
          </cell>
          <cell r="C4103" t="str">
            <v>M3</v>
          </cell>
          <cell r="D4103">
            <v>28.73</v>
          </cell>
        </row>
        <row r="4104">
          <cell r="A4104">
            <v>89964</v>
          </cell>
          <cell r="B4104" t="str">
            <v>ESCAVAÇÃO VERTICAL A CÉU ABERTO, INCLUINDO CARGA, DESCARGA E TRANSPORTE, EM SOLO DE 1ª CATEGORIA COM ESCAVADEIRA HIDRÁULICA (CAÇAMBA: 1,2 M³ / 155 HP), FROTA DE 10 CAMINHÕES BASCULANTES DE 18 M³, DMT DE 40 KM E VELOCIDADE MÉDIA 45 KM/H. AF_12/2013</v>
          </cell>
          <cell r="C4104" t="str">
            <v>M3</v>
          </cell>
          <cell r="D4104">
            <v>32.119999999999997</v>
          </cell>
        </row>
        <row r="4105">
          <cell r="A4105">
            <v>89965</v>
          </cell>
          <cell r="B4105" t="str">
            <v>ESCAVAÇÃO VERTICAL A CÉU ABERTO, INCLUINDO CARGA, DESCARGA E TRANSPORTE, EM SOLO DE 1ª CATEGORIA COM ESCAVADEIRA HIDRÁULICA (CAÇAMBA: 1,2 M³ / 155 HP), FROTA DE 15 CAMINHÕES BASCULANTES DE 18 M³, DMT DE 40 KM E VELOCIDADE MÉDIA 45 KM/H. AF_12/2013</v>
          </cell>
          <cell r="C4105" t="str">
            <v>M3</v>
          </cell>
          <cell r="D4105">
            <v>31.69</v>
          </cell>
        </row>
        <row r="4106">
          <cell r="A4106">
            <v>89966</v>
          </cell>
          <cell r="B4106" t="str">
            <v>ESCAVAÇÃO VERTICAL A CÉU ABERTO, INCLUINDO CARGA, DESCARGA E TRANSPORTE, EM SOLO DE 1ª CATEGORIA COM ESCAVADEIRA HIDRÁULICA (CAÇAMBA: 1,2 M³ / 155 HP), FROTA DE 10 CAMINHÕES BASCULANTES DE 18 M³, DMT DE 45 KM E VELOCIDADE MÉDIA 45 KM/H. AF_11/2014</v>
          </cell>
          <cell r="C4106" t="str">
            <v>M3</v>
          </cell>
          <cell r="D4106">
            <v>35.49</v>
          </cell>
        </row>
        <row r="4107">
          <cell r="A4107">
            <v>89967</v>
          </cell>
          <cell r="B4107" t="str">
            <v>ESCAVAÇÃO VERTICAL A CÉU ABERTO, INCLUINDO CARGA, DESCARGA E TRANSPORTE, EM SOLO DE 1ª CATEGORIA COM ESCAVADEIRA HIDRÁULICA (CAÇAMBA: 1,2 M³ / 155 HP), FROTA DE 10 CAMINHÕES BASCULANTES DE 18 M³, DMT DE 50 KM E VELOCIDADE MÉDIA 45 KM/H. AF_12/2013</v>
          </cell>
          <cell r="C4107" t="str">
            <v>M3</v>
          </cell>
          <cell r="D4107">
            <v>38.9</v>
          </cell>
        </row>
        <row r="4108">
          <cell r="A4108">
            <v>89968</v>
          </cell>
          <cell r="B4108" t="str">
            <v>ESCAVAÇÃO VERTICAL A CÉU ABERTO, INCLUINDO CARGA, DESCARGA E TRANSPORTE, EM SOLO DE 1ª CATEGORIA COM ESCAVADEIRA HIDRÁULICA (CAÇAMBA: 1,2 M³ / 155 HP), FROTA DE 15 CAMINHÕES BASCULANTES DE 18 M³, DMT DE 50 KM E VELOCIDADE MÉDIA 45 KM/H. AF_12/2013</v>
          </cell>
          <cell r="C4108" t="str">
            <v>M3</v>
          </cell>
          <cell r="D4108">
            <v>38.369999999999997</v>
          </cell>
        </row>
        <row r="4109">
          <cell r="A4109">
            <v>3061</v>
          </cell>
          <cell r="B4109" t="str">
            <v>ESCAVACAO MEC VALA N ESCOR MAT 1A CAT C/RETROESCAV ATE 1,50M          EXCL ESGOTAMENTO</v>
          </cell>
          <cell r="C4109" t="str">
            <v>M3</v>
          </cell>
          <cell r="D4109">
            <v>5.39</v>
          </cell>
        </row>
        <row r="4110">
          <cell r="A4110">
            <v>72915</v>
          </cell>
          <cell r="B4110" t="str">
            <v>ESCAVACAO MECANICA DE VALA EM MATERIAL DE 2A. CATEGORIA ATE 2 M DE PROFUNDIDADE COM UTILIZACAO DE ESCAVADEIRA HIDRAULICA</v>
          </cell>
          <cell r="C4110" t="str">
            <v>M3</v>
          </cell>
          <cell r="D4110">
            <v>10.54</v>
          </cell>
        </row>
        <row r="4111">
          <cell r="A4111">
            <v>72917</v>
          </cell>
          <cell r="B4111" t="str">
            <v>ESCAVACAO MECANICA DE VALA EM MATERIAL 2A. CATEGORIA DE 2,01 ATE 4,00 M DE PROFUNDIDADE COM UTILIZACAO DE ESCAVADEIRA HIDRAULICA</v>
          </cell>
          <cell r="C4111" t="str">
            <v>M3</v>
          </cell>
          <cell r="D4111">
            <v>12.04</v>
          </cell>
        </row>
        <row r="4112">
          <cell r="A4112">
            <v>72918</v>
          </cell>
          <cell r="B4112" t="str">
            <v>ESCAVACAO MECANICA DE VALA EM MATERIAL 2A. CATEGORIA DE 4,01 ATE 6,00 M DE PROFUNDIDADE COM UTILIZACAO DE ESCAVADEIRA HIDRAULICA</v>
          </cell>
          <cell r="C4112" t="str">
            <v>M3</v>
          </cell>
          <cell r="D4112">
            <v>14.05</v>
          </cell>
        </row>
        <row r="4113">
          <cell r="A4113">
            <v>73574</v>
          </cell>
          <cell r="B4113" t="str">
            <v>ESCAV.MEC. VALA N ESCOR DE 4,5 A 6M(ESCAV HIDRAUL 0,78M3)MAT1ACAT EXCL ESGOTAMENTO.</v>
          </cell>
          <cell r="C4113" t="str">
            <v>M3</v>
          </cell>
          <cell r="D4113">
            <v>6.51</v>
          </cell>
        </row>
        <row r="4114">
          <cell r="A4114">
            <v>73575</v>
          </cell>
          <cell r="B4114" t="str">
            <v>ESCAV MEC VALA N ESCOR DE 3 A 4,5M(ESCAV HIDRAUL O,78M3)MAT 1A CAT EXCL ESGOTAMENTO.</v>
          </cell>
          <cell r="C4114" t="str">
            <v>M3</v>
          </cell>
          <cell r="D4114">
            <v>5.33</v>
          </cell>
        </row>
        <row r="4115">
          <cell r="A4115">
            <v>73576</v>
          </cell>
          <cell r="B4115" t="str">
            <v>ESCAV MEC VALA N ESCOR DE1,5 A 3M(ESCAV HIDRAUL 0,78M3)MAT 1A CAT EXCL ESGOTAMENTOO.</v>
          </cell>
          <cell r="C4115" t="str">
            <v>M3</v>
          </cell>
          <cell r="D4115">
            <v>4.25</v>
          </cell>
        </row>
        <row r="4116">
          <cell r="A4116">
            <v>73577</v>
          </cell>
          <cell r="B4116" t="str">
            <v>ESCAV MEC VALA N ESCOR DE 4,5 A 6M PROF (C/ESCAV HIDR 0,78M3) MAT 1A CAT C/REDUTOR(C/PEDRAS/INST PREDIAIS/OUTROS REDUTORES PRODUT  OU CAVAS FUND) EXCL ESGOTAMENTO</v>
          </cell>
          <cell r="C4116" t="str">
            <v>M3</v>
          </cell>
          <cell r="D4116">
            <v>15.91</v>
          </cell>
        </row>
        <row r="4117">
          <cell r="A4117">
            <v>73578</v>
          </cell>
          <cell r="B4117" t="str">
            <v>ESCAV MEC VALA N ESCOR DE 3 A 4,5M PROF(C/ESCAV HIDR0,78M3) MAT 1A CATC/ REDUTOR(C/PEDRAS/INST PREDIAIS/OUTROS REDUT PRODUT. OU CAVAS FUND)  EXCL ESGOTAMENTO</v>
          </cell>
          <cell r="C4117" t="str">
            <v>M3</v>
          </cell>
          <cell r="D4117">
            <v>12.77</v>
          </cell>
        </row>
        <row r="4118">
          <cell r="A4118">
            <v>73579</v>
          </cell>
          <cell r="B4118" t="str">
            <v>ESCAV MEC VALA N ESCOR DE 1,5 A 3M PROF(C/ESCAV HIDRAUL 0,78M3) MAT 1A CAT C/REDUTOR(C/PEDRAS/INST PREDIAIS/OUTROS REDUT PRODUT. OU CAVAS FUND) EXCL ESGOTAMENTO.</v>
          </cell>
          <cell r="C4118" t="str">
            <v>M3</v>
          </cell>
          <cell r="D4118">
            <v>11.08</v>
          </cell>
        </row>
        <row r="4119">
          <cell r="A4119">
            <v>73580</v>
          </cell>
          <cell r="B4119" t="str">
            <v>ESCAV MEC.VALA N ESCORADA(C/ESCAV HIDRAUL 0,78M3) ATE 1,5M PROF MAT 1A C/REDUTOR(C/PEDRAS/INST PREDIAIS/OUTROS REDUT PRODUT OU CAVAS FUND) EXCL ESGOTAM</v>
          </cell>
          <cell r="C4119" t="str">
            <v>M3</v>
          </cell>
          <cell r="D4119">
            <v>9.65</v>
          </cell>
        </row>
        <row r="4120">
          <cell r="A4120" t="str">
            <v>73962/4</v>
          </cell>
          <cell r="B4120" t="str">
            <v>ESCAVACAO DE VALA NAO ESCORADA  EM  MATERIAL DE 1A CATEGORIA COM PROFUNDIDADE DE 1,5 ATE  3M  COM RETROESCAVADEIRA 75HP, SEM  ESGOTAMENTO</v>
          </cell>
          <cell r="C4120" t="str">
            <v>M3</v>
          </cell>
          <cell r="D4120">
            <v>6.53</v>
          </cell>
        </row>
        <row r="4121">
          <cell r="A4121" t="str">
            <v>73962/13</v>
          </cell>
          <cell r="B4121" t="str">
            <v>ESCAVACAO DE VALA NAO ESCORADA EM MATERIAL 1A CATEGORIA , PROFUNDIDADE ATE 1,5 M COM ESCAVADEIRA HIDRAULICA 105 HP(CAPACIDADE DE 0,78M3), SEM ESGOTAMENTO</v>
          </cell>
          <cell r="C4121" t="str">
            <v>M3</v>
          </cell>
          <cell r="D4121">
            <v>3.74</v>
          </cell>
        </row>
        <row r="4122">
          <cell r="A4122" t="str">
            <v>73965/1</v>
          </cell>
          <cell r="B4122" t="str">
            <v>ESCAVAÇÃO MANUAL DE VALA, A FRIO,  EM MATERIAL DE 2A CATEGORIA (MOLEDO OU ROCHA DECOMPOSTA) ATÉ 1,50M</v>
          </cell>
          <cell r="C4122" t="str">
            <v>M3</v>
          </cell>
          <cell r="D4122">
            <v>132.44999999999999</v>
          </cell>
        </row>
        <row r="4123">
          <cell r="A4123" t="str">
            <v>73965/2</v>
          </cell>
          <cell r="B4123" t="str">
            <v>ESCAVAÇÃO MANUAL DE VALA, A FRIO, EM MATERIAL DE 2A CATEGORIA (MOLEDO OU ROCHA DECOMPOSTA), DE 3 ATÉ 4,5M, EXCLUINDO ESGOTAMENTO E ESCORAMENTO.</v>
          </cell>
          <cell r="C4123" t="str">
            <v>M3</v>
          </cell>
          <cell r="D4123">
            <v>194.27</v>
          </cell>
        </row>
        <row r="4124">
          <cell r="A4124" t="str">
            <v>73965/3</v>
          </cell>
          <cell r="B4124" t="str">
            <v>ESCAVAÇÃO MANUAL DE VALA, A FRIO, EM MATERIAL DE 2A CATEGORIA (MOLEDO OU ROCHA DECOMPOSTA), DE 4,5 ATÉ 6M, EXCLUINDO ESGOTAMENTO E ESCORAMENTO.</v>
          </cell>
          <cell r="C4124" t="str">
            <v>M3</v>
          </cell>
          <cell r="D4124">
            <v>229.59</v>
          </cell>
        </row>
        <row r="4125">
          <cell r="A4125" t="str">
            <v>73965/4</v>
          </cell>
          <cell r="B4125" t="str">
            <v>ESCAVACAO MANUAL DE VALA EM ARGILA OU PEDRA SOLTA DO TAMANHO MEDIO DE PEDRA DE MAO, ATE 1,5M, EXCLUINDO ESGOTAMENTO/ESCORAMENTO.</v>
          </cell>
          <cell r="C4125" t="str">
            <v>M3</v>
          </cell>
          <cell r="D4125">
            <v>84.77</v>
          </cell>
        </row>
        <row r="4126">
          <cell r="A4126" t="str">
            <v>73965/5</v>
          </cell>
          <cell r="B4126" t="str">
            <v>ESCAVACAO MANUAL DE VALA EM ARGILA OU PEDRA SOLTA DO TAMANHO MEDIO DE PEDRA DE MAO, DE 1,5 ATE 3M, EXCLUINDO ESGOTAMENTO/ESCORAMENTO.</v>
          </cell>
          <cell r="C4126" t="str">
            <v>M3</v>
          </cell>
          <cell r="D4126">
            <v>98.9</v>
          </cell>
        </row>
        <row r="4127">
          <cell r="A4127" t="str">
            <v>73965/6</v>
          </cell>
          <cell r="B4127" t="str">
            <v>ESCAVACAO MANUAL DE VALA EM ARGILA OU PEDRA SOLTA DO TAMANHO MEDIO DE PEDRA DE MAO, DE 3 ATE 4,5M, EXCLUINDO ESGOTAMENTO/ESCORAMENTO</v>
          </cell>
          <cell r="C4127" t="str">
            <v>M3</v>
          </cell>
          <cell r="D4127">
            <v>158.94</v>
          </cell>
        </row>
        <row r="4128">
          <cell r="A4128" t="str">
            <v>73965/7</v>
          </cell>
          <cell r="B4128" t="str">
            <v>ESCAVACAO MANUAL DE VALA EM ARGILA OU PEDRA SOLTA DO TAMANHO MEDIO DE PEDRA DE MAO, DE 4,5 ATE 6M, EXCLUINDO ESGOTAMENTO/ESCORAMENTO.</v>
          </cell>
          <cell r="C4128" t="str">
            <v>M3</v>
          </cell>
          <cell r="D4128">
            <v>194.27</v>
          </cell>
        </row>
        <row r="4129">
          <cell r="A4129" t="str">
            <v>73965/8</v>
          </cell>
          <cell r="B4129" t="str">
            <v>ESCAVACAO MANUAL DE VALA EM LODO, ATE 1,5M, EXCLUINDO ESGOTAMENTO/ESCORAMENTO</v>
          </cell>
          <cell r="C4129" t="str">
            <v>M3</v>
          </cell>
          <cell r="D4129">
            <v>97.13</v>
          </cell>
        </row>
        <row r="4130">
          <cell r="A4130" t="str">
            <v>73965/9</v>
          </cell>
          <cell r="B4130" t="str">
            <v>ESCAVACAO MANUAL DE VALA EM LODO, DE 1,5 ATE 3M, EXCLUINDO ESGOTAMENTO/ESCORAMENTO.</v>
          </cell>
          <cell r="C4130" t="str">
            <v>M3</v>
          </cell>
          <cell r="D4130">
            <v>176.6</v>
          </cell>
        </row>
        <row r="4131">
          <cell r="A4131" t="str">
            <v>73965/10</v>
          </cell>
          <cell r="B4131" t="str">
            <v>ESCAVACAO MANUAL DE VALA EM  MATERIAL DE 1A CATEGORIA ATE 1,5M EXCLUINDO ESGOTAMENTO / ESCORAMENTO</v>
          </cell>
          <cell r="C4131" t="str">
            <v>M3</v>
          </cell>
          <cell r="D4131">
            <v>61.81</v>
          </cell>
        </row>
        <row r="4132">
          <cell r="A4132" t="str">
            <v>73965/11</v>
          </cell>
          <cell r="B4132" t="str">
            <v>ESCAVACAO MANUAL DE VALA EM  MATERIAL DE 1A CATEGORIA  DE 1,5 ATE 3M EXCLUINDO ESGOTAMENTO / ESCORAMENTO</v>
          </cell>
          <cell r="C4132" t="str">
            <v>M3</v>
          </cell>
          <cell r="D4132">
            <v>79.47</v>
          </cell>
        </row>
        <row r="4133">
          <cell r="A4133" t="str">
            <v>73965/12</v>
          </cell>
          <cell r="B4133" t="str">
            <v>ESCAVACAO MANUAL DE VALA EM  MATERIAL DE 1A CATEGORIA  DE 3 ATE 4,5M EXCLUINDO ESGOTAMENTO / ESCORAMENTO</v>
          </cell>
          <cell r="C4133" t="str">
            <v>M3</v>
          </cell>
          <cell r="D4133">
            <v>105.96</v>
          </cell>
        </row>
        <row r="4134">
          <cell r="A4134" t="str">
            <v>76443/1</v>
          </cell>
          <cell r="B4134" t="str">
            <v>ESCAVACAO MANUAL VALA/CAVA MAT 1A CAT ATE 1,5M EXCL ESG/ESCOR EM BECO (LARG ATE 2M) IMPOSSIBILITANDO ENTRADA DE CAMINHAO OU EQUIPAMENTO MOTORIZADO P/RETIRADA MATERIAL</v>
          </cell>
          <cell r="C4134" t="str">
            <v>M3</v>
          </cell>
          <cell r="D4134">
            <v>74.17</v>
          </cell>
        </row>
        <row r="4135">
          <cell r="A4135" t="str">
            <v>76443/2</v>
          </cell>
          <cell r="B4135" t="str">
            <v>ESCAVACAO MANUAL VALA/CAVA MAT 1A CAT DE 1,5 A 3M EXCL ESG/ESCOR EM BECO (LARG ATE 2M) IMPOSSIBILITANDO ENTRADA DE CAMINHAO OU EQUIPAMENTO MOTORIZADO P/RETIRADA DO MATERIAL</v>
          </cell>
          <cell r="C4135" t="str">
            <v>M3</v>
          </cell>
          <cell r="D4135">
            <v>95.36</v>
          </cell>
        </row>
        <row r="4136">
          <cell r="A4136" t="str">
            <v>76443/3</v>
          </cell>
          <cell r="B4136" t="str">
            <v>ESCAVACAO MANUAL VALA/CAVA MAT 1A CAT DE 3,0 A 4,5M EXCL ESG/ESCOR EM BECO (LARG ATE 2M) IMPOSSIBILITANDO ENTRADA DE CAMINHAO OU EQUIPAMENTO MOTORIZADO P/RETIRADA DO MATERIAL</v>
          </cell>
          <cell r="C4136" t="str">
            <v>M3</v>
          </cell>
          <cell r="D4136">
            <v>127.15</v>
          </cell>
        </row>
        <row r="4137">
          <cell r="A4137" t="str">
            <v>76443/4</v>
          </cell>
          <cell r="B4137" t="str">
            <v>ESCAVACAO MANUAL VALA/CAVA EM LODO/LAMA ATE 1,5M EXCL ESG/ESCOR EM BECO          (LARG ATE 2M) EM FAVELAS</v>
          </cell>
          <cell r="C4137" t="str">
            <v>M3</v>
          </cell>
          <cell r="D4137">
            <v>111.79</v>
          </cell>
        </row>
        <row r="4138">
          <cell r="A4138" t="str">
            <v>76443/5</v>
          </cell>
          <cell r="B4138" t="str">
            <v>ESCAVACAO MANUAL VALA/CAVA EM LODO/LAMA DE 1,5M A 3,0M EXCL ESG/ESCOR EM BECO (LARG ATE 2M) EM FAVELAS</v>
          </cell>
          <cell r="C4138" t="str">
            <v>M3</v>
          </cell>
          <cell r="D4138">
            <v>203.1</v>
          </cell>
        </row>
        <row r="4139">
          <cell r="A4139" t="str">
            <v>79506/1</v>
          </cell>
          <cell r="B4139" t="str">
            <v>ESCAVAÇÃO MANUAL DE VALA/CAVA, A FRIO, EM MATERIAL DE 2A CATEGORIA, MOLEDO OU ROCHA DECOMPOSTA, ENTRE 1,5 E 3M DE PROFUNDIDADE</v>
          </cell>
          <cell r="C4139" t="str">
            <v>M3</v>
          </cell>
          <cell r="D4139">
            <v>167.77</v>
          </cell>
        </row>
        <row r="4140">
          <cell r="A4140" t="str">
            <v>79506/2</v>
          </cell>
          <cell r="B4140" t="str">
            <v>ESCAVAÇÃO MANUAL DE VALA/CAVA EM LODO, ENTRE 3 E 4,5M DE PROFUNDIDADE</v>
          </cell>
          <cell r="C4140" t="str">
            <v>M3</v>
          </cell>
          <cell r="D4140">
            <v>264.91000000000003</v>
          </cell>
        </row>
        <row r="4141">
          <cell r="A4141" t="str">
            <v>79507/5</v>
          </cell>
          <cell r="B4141" t="str">
            <v>ESCAVACAO MANUAL VALA ATE 1M SOLO MOLE</v>
          </cell>
          <cell r="C4141" t="str">
            <v>M3</v>
          </cell>
          <cell r="D4141">
            <v>22.95</v>
          </cell>
        </row>
        <row r="4142">
          <cell r="A4142" t="str">
            <v>79518/1</v>
          </cell>
          <cell r="B4142" t="str">
            <v>MARROAMENTO EM MATERIAL DE 3A CATEGORIA, ROCHA VIVA PARA REDUÇÃO A PEDRA-DE-MÃO</v>
          </cell>
          <cell r="C4142" t="str">
            <v>M3</v>
          </cell>
          <cell r="D4142">
            <v>42.38</v>
          </cell>
        </row>
        <row r="4143">
          <cell r="A4143" t="str">
            <v>79518/2</v>
          </cell>
          <cell r="B4143" t="str">
            <v>MARROAMENTO DE MATERIAL DE 2A CATEGORIA, ROCHA DECOMPOSTA PARA REDUÇÃO A PEDRA-DE-MÃO</v>
          </cell>
          <cell r="C4143" t="str">
            <v>M3</v>
          </cell>
          <cell r="D4143">
            <v>38.14</v>
          </cell>
        </row>
        <row r="4144">
          <cell r="A4144">
            <v>83339</v>
          </cell>
          <cell r="B4144" t="str">
            <v>ESCAVACAO MANUAL DE VALAS (SOLO COM AGUA), PROFUNDIDADE ATE 1,50 M.</v>
          </cell>
          <cell r="C4144" t="str">
            <v>M3</v>
          </cell>
          <cell r="D4144">
            <v>66.22</v>
          </cell>
        </row>
        <row r="4145">
          <cell r="A4145">
            <v>83340</v>
          </cell>
          <cell r="B4145" t="str">
            <v>ESCAVACAO MANUAL DE VALAS (SOLO COM AGUA), PROFUNDIDADE MAIOR QUE 1,50 M ATE 3,00 M</v>
          </cell>
          <cell r="C4145" t="str">
            <v>M3</v>
          </cell>
          <cell r="D4145">
            <v>88.3</v>
          </cell>
        </row>
        <row r="4146">
          <cell r="A4146">
            <v>83341</v>
          </cell>
          <cell r="B4146" t="str">
            <v>ESCAVACAO MECANICA DE VALAS (SOLO COM AGUA), PROFUNDIDADE ATE 1,50 M</v>
          </cell>
          <cell r="C4146" t="str">
            <v>M3</v>
          </cell>
          <cell r="D4146">
            <v>10.16</v>
          </cell>
        </row>
        <row r="4147">
          <cell r="A4147">
            <v>83342</v>
          </cell>
          <cell r="B4147" t="str">
            <v>ESCAVACAO MECANICA DE VALAS (SOLO COM AGUA), PROFUNDIDADE MAIOR QUE 1,50 M ATE 4,00 M</v>
          </cell>
          <cell r="C4147" t="str">
            <v>M3</v>
          </cell>
          <cell r="D4147">
            <v>8.39</v>
          </cell>
        </row>
        <row r="4148">
          <cell r="A4148">
            <v>83343</v>
          </cell>
          <cell r="B4148" t="str">
            <v>ESCAVACAO MECANICA DE VALAS (SOLO COM AGUA), PROFUNDIDADE MAIOR QUE 4,00 M ATE 6,00 M.</v>
          </cell>
          <cell r="C4148" t="str">
            <v>M3</v>
          </cell>
          <cell r="D4148">
            <v>12.59</v>
          </cell>
        </row>
        <row r="4149">
          <cell r="A4149">
            <v>90082</v>
          </cell>
          <cell r="B4149" t="str">
            <v>ESCAVAÇÃO MECANIZADA DE VALA COM PROF. ATÉ 1,5 M (MÉDIA ENTRE MONTANTE E JUSANTE/UMA COMPOSIÇÃO POR TRECHO), COM ESCAVADEIRA HIDRÁULICA (0,8 M3/111 HP), LARG. DE 1,5 M A 2,5 M, EM SOLO DE 1A CATEGORIA, EM LOCAIS COM ALTO NÍVEL DE INTERFERÊNCIA. AF_01/2015</v>
          </cell>
          <cell r="C4149" t="str">
            <v>M3</v>
          </cell>
          <cell r="D4149">
            <v>12.73</v>
          </cell>
        </row>
        <row r="4150">
          <cell r="A4150">
            <v>90084</v>
          </cell>
          <cell r="B4150"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150" t="str">
            <v>M3</v>
          </cell>
          <cell r="D4150">
            <v>11.2</v>
          </cell>
        </row>
        <row r="4151">
          <cell r="A4151">
            <v>90085</v>
          </cell>
          <cell r="B4151"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151" t="str">
            <v>M3</v>
          </cell>
          <cell r="D4151">
            <v>8.0500000000000007</v>
          </cell>
        </row>
        <row r="4152">
          <cell r="A4152">
            <v>90086</v>
          </cell>
          <cell r="B4152"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152" t="str">
            <v>M3</v>
          </cell>
          <cell r="D4152">
            <v>8.65</v>
          </cell>
        </row>
        <row r="4153">
          <cell r="A4153">
            <v>90087</v>
          </cell>
          <cell r="B4153" t="str">
            <v>ESCAVAÇÃO MECANIZADA DE VALA COM PROF. DE 3,0 M ATÉ 4,5 M(MÉDIA ENTRE MONTANTE E JUSANTE/UMA COMPOSIÇÃO POR TRECHO), COM ESCAVADEIRA HIDRÁULICA (1,2 M3/155 HP), LARG. DE 1,5 M A 2,5 M, EM SOLO DE 1A CATEGORIA, EM LOCAIS COM ALTO NÍVEL DE INTERFERÊNCIA. AF_01/2015</v>
          </cell>
          <cell r="C4153" t="str">
            <v>M3</v>
          </cell>
          <cell r="D4153">
            <v>5.03</v>
          </cell>
        </row>
        <row r="4154">
          <cell r="A4154">
            <v>90088</v>
          </cell>
          <cell r="B4154"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154" t="str">
            <v>M3</v>
          </cell>
          <cell r="D4154">
            <v>5.83</v>
          </cell>
        </row>
        <row r="4155">
          <cell r="A4155">
            <v>90090</v>
          </cell>
          <cell r="B4155"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155" t="str">
            <v>M3</v>
          </cell>
          <cell r="D4155">
            <v>4.12</v>
          </cell>
        </row>
        <row r="4156">
          <cell r="A4156">
            <v>90091</v>
          </cell>
          <cell r="B4156" t="str">
            <v>ESCAVAÇÃO MECANIZADA DE VALA COM PROF. ATÉ 1,5 M(MÉDIA ENTRE MONTANTE E JUSANTE/UMA COMPOSIÇÃO POR TRECHO), COM ESCAVADEIRA HIDRÁULICA (0,8 M3/111 HP), LARG. DE 1,5M A 2,5 M, EM SOLO DE 1A CATEGORIA, LOCAIS COM BAIXO NÍVEL DE INTERFERÊNCIA. AF_01/2015</v>
          </cell>
          <cell r="C4156" t="str">
            <v>M3</v>
          </cell>
          <cell r="D4156">
            <v>5.47</v>
          </cell>
        </row>
        <row r="4157">
          <cell r="A4157">
            <v>90092</v>
          </cell>
          <cell r="B4157"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157" t="str">
            <v>M3</v>
          </cell>
          <cell r="D4157">
            <v>4.8499999999999996</v>
          </cell>
        </row>
        <row r="4158">
          <cell r="A4158">
            <v>90093</v>
          </cell>
          <cell r="B4158"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158" t="str">
            <v>M3</v>
          </cell>
          <cell r="D4158">
            <v>3.4</v>
          </cell>
        </row>
        <row r="4159">
          <cell r="A4159">
            <v>90094</v>
          </cell>
          <cell r="B4159"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159" t="str">
            <v>M3</v>
          </cell>
          <cell r="D4159">
            <v>3.63</v>
          </cell>
        </row>
        <row r="4160">
          <cell r="A4160">
            <v>90095</v>
          </cell>
          <cell r="B4160"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160" t="str">
            <v>M3</v>
          </cell>
          <cell r="D4160">
            <v>2.1800000000000002</v>
          </cell>
        </row>
        <row r="4161">
          <cell r="A4161">
            <v>90096</v>
          </cell>
          <cell r="B4161"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161" t="str">
            <v>M3</v>
          </cell>
          <cell r="D4161">
            <v>2.4700000000000002</v>
          </cell>
        </row>
        <row r="4162">
          <cell r="A4162">
            <v>90098</v>
          </cell>
          <cell r="B4162"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162" t="str">
            <v>M3</v>
          </cell>
          <cell r="D4162">
            <v>1.68</v>
          </cell>
        </row>
        <row r="4163">
          <cell r="A4163">
            <v>90099</v>
          </cell>
          <cell r="B4163" t="str">
            <v>ESCAVAÇÃO MECANIZADA DE VALA COM PROF. ATÉ 1,5 M (MÉDIA ENTRE MONTANTE E JUSANTE/UMA COMPOSIÇÃO POR TRECHO), COM RETROESCAVADEIRA (0,26 M3/88 HP), LARG. MENOR QUE 0,8 M, EM SOLO DE 1A CATEGORIA, EM LOCAIS COM ALTO NÍVEL DE INTERFERÊNCIA. AF_01/2015</v>
          </cell>
          <cell r="C4163" t="str">
            <v>M3</v>
          </cell>
          <cell r="D4163">
            <v>16.11</v>
          </cell>
        </row>
        <row r="4164">
          <cell r="A4164">
            <v>90100</v>
          </cell>
          <cell r="B4164" t="str">
            <v>ESCAVAÇÃO MECANIZADA DE VALA COM PROF. ATÉ 1,5 M (MÉDIA ENTRE MONTANTE E JUSANTE/UMA COMPOSIÇÃO POR TRECHO), COM RETROESCAVADEIRA (0,26 M3/88 HP), LARG. DE 0,8 M A 1,5 M, EM SOLO DE 1A CATEGORIA, EM LOCAIS COM ALTO NÍVEL DE INTERFERÊNCIA. AF_01/2015</v>
          </cell>
          <cell r="C4164" t="str">
            <v>M3</v>
          </cell>
          <cell r="D4164">
            <v>13.74</v>
          </cell>
        </row>
        <row r="4165">
          <cell r="A4165">
            <v>90101</v>
          </cell>
          <cell r="B4165" t="str">
            <v>ESCAVAÇÃO MECANIZADA DE VALA COM PROF. MAIOR QUE 1,5 M ATÉ 3,0 M (MÉDIA ENTRE MONTANTE E JUSANTE/UMA COMPOSIÇÃO POR TRECHO), COM RETROESCAVADEIRA (0,26 M3/88 HP), LARG. MENOR QUE 0,8 M, EM SOLO DE 1A CATEGORIA, EM LOCAIS COM ALTO NÍVEL DE INTERFERÊNCIA.AF_01/2015</v>
          </cell>
          <cell r="C4165" t="str">
            <v>M3</v>
          </cell>
          <cell r="D4165">
            <v>13.57</v>
          </cell>
        </row>
        <row r="4166">
          <cell r="A4166">
            <v>90102</v>
          </cell>
          <cell r="B4166"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166" t="str">
            <v>M3</v>
          </cell>
          <cell r="D4166">
            <v>12.45</v>
          </cell>
        </row>
        <row r="4167">
          <cell r="A4167">
            <v>90105</v>
          </cell>
          <cell r="B4167"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167" t="str">
            <v>M3</v>
          </cell>
          <cell r="D4167">
            <v>12.29</v>
          </cell>
        </row>
        <row r="4168">
          <cell r="A4168">
            <v>90106</v>
          </cell>
          <cell r="B4168"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168" t="str">
            <v>M3</v>
          </cell>
          <cell r="D4168">
            <v>10.52</v>
          </cell>
        </row>
        <row r="4169">
          <cell r="A4169">
            <v>90107</v>
          </cell>
          <cell r="B4169" t="str">
            <v>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v>
          </cell>
          <cell r="C4169" t="str">
            <v>M3</v>
          </cell>
          <cell r="D4169">
            <v>10.36</v>
          </cell>
        </row>
        <row r="4170">
          <cell r="A4170">
            <v>90108</v>
          </cell>
          <cell r="B4170"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170" t="str">
            <v>M3</v>
          </cell>
          <cell r="D4170">
            <v>9.43</v>
          </cell>
        </row>
        <row r="4171">
          <cell r="A4171">
            <v>93358</v>
          </cell>
          <cell r="B4171" t="str">
            <v>ESCAVAÇÃO MANUAL DE VALAS. AF_03/2016</v>
          </cell>
          <cell r="C4171" t="str">
            <v>M3</v>
          </cell>
          <cell r="D4171">
            <v>69.86</v>
          </cell>
        </row>
        <row r="4172">
          <cell r="A4172">
            <v>79482</v>
          </cell>
          <cell r="B4172" t="str">
            <v>ATERRO COM AREIA COM ADENSAMENTO HIDRAULICO</v>
          </cell>
          <cell r="C4172" t="str">
            <v>M3</v>
          </cell>
          <cell r="D4172">
            <v>84.03</v>
          </cell>
        </row>
        <row r="4173">
          <cell r="A4173">
            <v>94304</v>
          </cell>
          <cell r="B4173" t="str">
            <v>ATERRO MECANIZADO DE VALA COM ESCAVADEIRA HIDRÁULICA (CAPACIDADE DA CAÇAMBA: 0,8 M³ / POTÊNCIA: 111 HP), LARGURA DE 1,5 A 2,5 M, PROFUNDIDADE ATÉ 1,5 M, COM SOLO ARGILO-ARENOSO. AF_05/2016</v>
          </cell>
          <cell r="C4173" t="str">
            <v>M3</v>
          </cell>
          <cell r="D4173">
            <v>24.41</v>
          </cell>
        </row>
        <row r="4174">
          <cell r="A4174">
            <v>94305</v>
          </cell>
          <cell r="B4174" t="str">
            <v>ATERRO MECANIZADO DE VALA COM ESCAVADEIRA HIDRÁULICA (CAPACIDADE DA CAÇAMBA: 0,8 M³ / POTÊNCIA: 111 HP), LARGURA ATÉ 1,5 M, PROFUNDIDADE DE 1,5 A 3,0 M, COM SOLO ARGILO-ARENOSO. AF_05/2016</v>
          </cell>
          <cell r="C4174" t="str">
            <v>M3</v>
          </cell>
          <cell r="D4174">
            <v>21.72</v>
          </cell>
        </row>
        <row r="4175">
          <cell r="A4175">
            <v>94306</v>
          </cell>
          <cell r="B4175" t="str">
            <v>ATERRO MECANIZADO DE VALA COM ESCAVADEIRA HIDRÁULICA (CAPACIDADE DA CAÇAMBA: 0,8 M³ / POTÊNCIA: 111 HP), LARGURA DE 1,5 A 2,5 M, PROFUNDIDADE DE 1,5 A 3,0 M, COM SOLO ARGILO-ARENOSO. AF_05/2016</v>
          </cell>
          <cell r="C4175" t="str">
            <v>M3</v>
          </cell>
          <cell r="D4175">
            <v>18.309999999999999</v>
          </cell>
        </row>
        <row r="4176">
          <cell r="A4176">
            <v>94307</v>
          </cell>
          <cell r="B4176" t="str">
            <v>ATERRO MECANIZADO DE VALA COM ESCAVADEIRA HIDRÁULICA (CAPACIDADE DA CAÇAMBA: 0,8 M³ / POTÊNCIA: 111 HP), LARGURA ATÉ 1,5 M, PROFUNDIDADE DE 3,0 A 4,5 M, COM SOLO ARGILO-ARENOSO. AF_05/2016</v>
          </cell>
          <cell r="C4176" t="str">
            <v>M3</v>
          </cell>
          <cell r="D4176">
            <v>19.09</v>
          </cell>
        </row>
        <row r="4177">
          <cell r="A4177">
            <v>94308</v>
          </cell>
          <cell r="B4177" t="str">
            <v>ATERRO MECANIZADO DE VALA COM ESCAVADEIRA HIDRÁULICA (CAPACIDADE DA CAÇAMBA: 0,8 M³ / POTÊNCIA: 111 HP), LARGURA DE 1,5 A 2,5 M, PROFUNDIDADE DE 3,0 A 4,5 M, COM SOLO ARGILO-ARENOSO. AF_05/2016</v>
          </cell>
          <cell r="C4177" t="str">
            <v>M3</v>
          </cell>
          <cell r="D4177">
            <v>17.02</v>
          </cell>
        </row>
        <row r="4178">
          <cell r="A4178">
            <v>94309</v>
          </cell>
          <cell r="B4178" t="str">
            <v>ATERRO MECANIZADO DE VALA COM ESCAVADEIRA HIDRÁULICA (CAPACIDADE DA CAÇAMBA: 0,8 M³ / POTÊNCIA: 111 HP), LARGURA ATÉ 1,5 M, PROFUNDIDADE DE 4,5 A 6,0 M, COM SOLO ARGILO-ARENOSO. AF_05/2016</v>
          </cell>
          <cell r="C4178" t="str">
            <v>M3</v>
          </cell>
          <cell r="D4178">
            <v>17.95</v>
          </cell>
        </row>
        <row r="4179">
          <cell r="A4179">
            <v>94310</v>
          </cell>
          <cell r="B4179" t="str">
            <v>ATERRO MECANIZADO DE VALA COM ESCAVADEIRA HIDRÁULICA (CAPACIDADE DA CAÇAMBA: 0,8 M³ / POTÊNCIA: 111 HP), LARGURA DE 1,5 A 2,5 M, PROFUNDIDADE DE 4,5 A 6,0 M, COM SOLO ARGILO-ARENOSO. AF_05/2016</v>
          </cell>
          <cell r="C4179" t="str">
            <v>M3</v>
          </cell>
          <cell r="D4179">
            <v>16.36</v>
          </cell>
        </row>
        <row r="4180">
          <cell r="A4180">
            <v>94315</v>
          </cell>
          <cell r="B4180" t="str">
            <v>ATERRO MECANIZADO DE VALA COM RETROESCAVADEIRA (CAPACIDADE DA CAÇAMBA DA RETRO: 0,26 M³ / POTÊNCIA: 88 HP), LARGURA ATÉ 0,8 M, PROFUNDIDADE ATÉ 1,5 M, COM SOLO ARGILO-ARENOSO. AF_05/2016</v>
          </cell>
          <cell r="C4180" t="str">
            <v>M3</v>
          </cell>
          <cell r="D4180">
            <v>30.06</v>
          </cell>
        </row>
        <row r="4181">
          <cell r="A4181">
            <v>94316</v>
          </cell>
          <cell r="B4181" t="str">
            <v>ATERRO MECANIZADO DE VALA COM RETROESCAVADEIRA (CAPACIDADE DA CAÇAMBA DA RETRO: 0,26 M³ / POTÊNCIA: 88 HP), LARGURA DE 0,8 A 1,5 M, PROFUNDIDADE ATÉ 1,5 M, COM SOLO ARGILO-ARENOSO. AF_05/2016</v>
          </cell>
          <cell r="C4181" t="str">
            <v>M3</v>
          </cell>
          <cell r="D4181">
            <v>23.74</v>
          </cell>
        </row>
        <row r="4182">
          <cell r="A4182">
            <v>94317</v>
          </cell>
          <cell r="B4182" t="str">
            <v>ATERRO MECANIZADO DE VALA COM RETROESCAVADEIRA (CAPACIDADE DA CAÇAMBA DA RETRO: 0,26 M³ / POTÊNCIA: 88 HP), LARGURA ATÉ 0,8 M, PROFUNDIDADE DE 1,5 A 3,0 M, COM SOLO ARGILO-ARENOSO. AF_05/2016</v>
          </cell>
          <cell r="C4182" t="str">
            <v>M3</v>
          </cell>
          <cell r="D4182">
            <v>20.95</v>
          </cell>
        </row>
        <row r="4183">
          <cell r="A4183">
            <v>94318</v>
          </cell>
          <cell r="B4183" t="str">
            <v>ATERRO MECANIZADO DE VALA COM RETROESCAVADEIRA (CAPACIDADE DA CAÇAMBA DA RETRO: 0,26 M³ / POTÊNCIA: 88 HP), LARGURA DE 0,8 A 1,5 M, PROFUNDIDADE DE 1,5 A 3,0 M, COM SOLO ARGILO-ARENOSO. AF_05/2016</v>
          </cell>
          <cell r="C4183" t="str">
            <v>M3</v>
          </cell>
          <cell r="D4183">
            <v>17.350000000000001</v>
          </cell>
        </row>
        <row r="4184">
          <cell r="A4184">
            <v>94319</v>
          </cell>
          <cell r="B4184" t="str">
            <v>ATERRO MANUAL DE VALAS COM SOLO ARGILO-ARENOSO E COMPACTAÇÃO MECANIZADA. AF_05/2016</v>
          </cell>
          <cell r="C4184" t="str">
            <v>M3</v>
          </cell>
          <cell r="D4184">
            <v>34.840000000000003</v>
          </cell>
        </row>
        <row r="4185">
          <cell r="A4185">
            <v>94327</v>
          </cell>
          <cell r="B4185" t="str">
            <v>ATERRO MECANIZADO DE VALA COM ESCAVADEIRA HIDRÁULICA (CAPACIDADE DA CAÇAMBA: 0,8 M³ / POTÊNCIA: 111 HP), LARGURA DE 1,5 A 2,5 M, PROFUNDIDADE ATÉ 1,5 M, COM AREIA PARA ATERRO. AF_05/2016</v>
          </cell>
          <cell r="C4185" t="str">
            <v>M3</v>
          </cell>
          <cell r="D4185">
            <v>79.84</v>
          </cell>
        </row>
        <row r="4186">
          <cell r="A4186">
            <v>94328</v>
          </cell>
          <cell r="B4186" t="str">
            <v>ATERRO MECANIZADO DE VALA COM ESCAVADEIRA HIDRÁULICA (CAPACIDADE DA CAÇAMBA: 0,8 M³ / POTÊNCIA: 111 HP), LARGURA ATÉ 1,5 M, PROFUNDIDADE DE 1,5 A 3,0 M, COM AREIA PARA ATERRO. AF_05/2016</v>
          </cell>
          <cell r="C4186" t="str">
            <v>M3</v>
          </cell>
          <cell r="D4186">
            <v>77.150000000000006</v>
          </cell>
        </row>
        <row r="4187">
          <cell r="A4187">
            <v>94329</v>
          </cell>
          <cell r="B4187" t="str">
            <v>ATERRO MECANIZADO DE VALA COM ESCAVADEIRA HIDRÁULICA (CAPACIDADE DA CAÇAMBA: 0,8 M³ / POTÊNCIA: 111 HP), LARGURA DE 1,5 A 2,5 M, PROFUNDIDADE DE 1,5 A 3,0 M, COM AREIA PARA ATERRO. AF_05/2016</v>
          </cell>
          <cell r="C4187" t="str">
            <v>M3</v>
          </cell>
          <cell r="D4187">
            <v>73.739999999999995</v>
          </cell>
        </row>
        <row r="4188">
          <cell r="A4188">
            <v>94330</v>
          </cell>
          <cell r="B4188" t="str">
            <v>ATERRO MECANIZADO DE VALA COM ESCAVADEIRA HIDRÁULICA (CAPACIDADE DA CAÇAMBA: 0,8 M³ / POTÊNCIA: 111 HP), LARGURA ATÉ 1,5 M, PROFUNDIDADE DE 3,0 A 4,5 M, COM AREIA PARA ATERRO. AF_05/2016</v>
          </cell>
          <cell r="C4188" t="str">
            <v>M3</v>
          </cell>
          <cell r="D4188">
            <v>74.52</v>
          </cell>
        </row>
        <row r="4189">
          <cell r="A4189">
            <v>94331</v>
          </cell>
          <cell r="B4189" t="str">
            <v>ATERRO MECANIZADO DE VALA COM ESCAVADEIRA HIDRÁULICA (CAPACIDADE DA CAÇAMBA: 0,8 M³ / POTÊNCIA: 111 HP), LARGURA DE 1,5 A 2,5 M, PROFUNDIDADE DE 3,0 A 4,5 M, COM AREIA PARA ATERRO. AF_05/2016</v>
          </cell>
          <cell r="C4189" t="str">
            <v>M3</v>
          </cell>
          <cell r="D4189">
            <v>72.45</v>
          </cell>
        </row>
        <row r="4190">
          <cell r="A4190">
            <v>94332</v>
          </cell>
          <cell r="B4190" t="str">
            <v>ATERRO MECANIZADO DE VALA COM ESCAVADEIRA HIDRÁULICA (CAPACIDADE DA CAÇAMBA: 0,8 M³ / POTÊNCIA: 111 HP), LARGURA ATÉ 1,5 M, PROFUNDIDADE DE 4,5 A 6,0 M, COM AREIA PARA ATERRO. AF_05/2016</v>
          </cell>
          <cell r="C4190" t="str">
            <v>M3</v>
          </cell>
          <cell r="D4190">
            <v>73.38</v>
          </cell>
        </row>
        <row r="4191">
          <cell r="A4191">
            <v>94333</v>
          </cell>
          <cell r="B4191" t="str">
            <v>ATERRO MECANIZADO DE VALA COM ESCAVADEIRA HIDRÁULICA (CAPACIDADE DA CAÇAMBA: 0,8 M³ / POTÊNCIA: 111 HP), LARGURA DE 1,5 A 2,5 M, PROFUNDIDADE DE 4,5 A 6,0 M, COM AREIA PARA ATERRO. AF_05/2016</v>
          </cell>
          <cell r="C4191" t="str">
            <v>M3</v>
          </cell>
          <cell r="D4191">
            <v>71.790000000000006</v>
          </cell>
        </row>
        <row r="4192">
          <cell r="A4192">
            <v>94338</v>
          </cell>
          <cell r="B4192" t="str">
            <v>ATERRO MECANIZADO DE VALA COM RETROESCAVADEIRA (CAPACIDADE DA CAÇAMBA DA RETRO: 0,26 M³ / POTÊNCIA: 88 HP), LARGURA ATÉ 0,8 M, PROFUNDIDADE ATÉ 1,5 M, COM AREIA PARA ATERRO. AF_05/2016</v>
          </cell>
          <cell r="C4192" t="str">
            <v>M3</v>
          </cell>
          <cell r="D4192">
            <v>85.49</v>
          </cell>
        </row>
        <row r="4193">
          <cell r="A4193">
            <v>94339</v>
          </cell>
          <cell r="B4193" t="str">
            <v>ATERRO MECANIZADO DE VALA COM RETROESCAVADEIRA (CAPACIDADE DA CAÇAMBA DA RETRO: 0,26 M³ / POTÊNCIA: 88 HP), LARGURA DE 0,8 A 1,5 M, PROFUNDIDADE ATÉ 1,5 M, COM AREIA PARA ATERRO. AF_05/2016</v>
          </cell>
          <cell r="C4193" t="str">
            <v>M3</v>
          </cell>
          <cell r="D4193">
            <v>79.17</v>
          </cell>
        </row>
        <row r="4194">
          <cell r="A4194">
            <v>94340</v>
          </cell>
          <cell r="B4194" t="str">
            <v>ATERRO MECANIZADO DE VALA COM RETROESCAVADEIRA (CAPACIDADE DA CAÇAMBA DA RETRO: 0,26 M³ / POTÊNCIA: 88 HP), LARGURA ATÉ 0,8 M, PROFUNDIDADE DE 1,5 A 3,0 M, COM AREIA PARA ATERRO. AF_05/2016</v>
          </cell>
          <cell r="C4194" t="str">
            <v>M3</v>
          </cell>
          <cell r="D4194">
            <v>76.38</v>
          </cell>
        </row>
        <row r="4195">
          <cell r="A4195">
            <v>94341</v>
          </cell>
          <cell r="B4195" t="str">
            <v>ATERRO MECANIZADO DE VALA COM RETROESCAVADEIRA (CAPACIDADE DA CAÇAMBA DA RETRO: 0,26 M³ / POTÊNCIA: 88 HP), LARGURA DE 0,8 A 1,5 M, PROFUNDIDADE DE 1,5 A 3,0 M, COM AREIA PARA ATERRO. AF_05/2016</v>
          </cell>
          <cell r="C4195" t="str">
            <v>M3</v>
          </cell>
          <cell r="D4195">
            <v>72.78</v>
          </cell>
        </row>
        <row r="4196">
          <cell r="A4196">
            <v>94342</v>
          </cell>
          <cell r="B4196" t="str">
            <v>ATERRO MANUAL DE VALAS COM AREIA PARA ATERRO E COMPACTAÇÃO MECANIZADA. AF_05/2016</v>
          </cell>
          <cell r="C4196" t="str">
            <v>M3</v>
          </cell>
          <cell r="D4196">
            <v>90.27</v>
          </cell>
        </row>
        <row r="4197">
          <cell r="A4197">
            <v>55835</v>
          </cell>
          <cell r="B4197" t="str">
            <v>REATERRO INTERNO (EDIFICACOES) COMPACTADO MANUALMENTE</v>
          </cell>
          <cell r="C4197" t="str">
            <v>M3</v>
          </cell>
          <cell r="D4197">
            <v>61.81</v>
          </cell>
        </row>
        <row r="4198">
          <cell r="A4198" t="str">
            <v>73964/6</v>
          </cell>
          <cell r="B4198" t="str">
            <v>REATERRO DE VALA COM COMPACTAÇÃO MANUAL</v>
          </cell>
          <cell r="C4198" t="str">
            <v>M3</v>
          </cell>
          <cell r="D4198">
            <v>52.98</v>
          </cell>
        </row>
        <row r="4199">
          <cell r="A4199">
            <v>83346</v>
          </cell>
          <cell r="B4199" t="str">
            <v>UMEDECIMENTO DE MATERIAL PARA FECHAMENTO DE VALAS.</v>
          </cell>
          <cell r="C4199" t="str">
            <v>M3</v>
          </cell>
          <cell r="D4199">
            <v>0.75</v>
          </cell>
        </row>
        <row r="4200">
          <cell r="A4200">
            <v>93360</v>
          </cell>
          <cell r="B4200" t="str">
            <v>REATERRO MECANIZADO DE VALA COM ESCAVADEIRA HIDRÁULICA (CAPACIDADE DA CAÇAMBA: 0,8 M³ / POTÊNCIA: 111 HP), LARGURA DE 1,5 A 2,5 M, PROFUNDIDADE ATÉ 1,5 M, COM SOLO (SEM SUBSTITUIÇÃO) DE 1ª CATEGORIA EM LOCAIS COM ALTO NÍVEL DE INTERFERÊNCIA. AF_04/2016</v>
          </cell>
          <cell r="C4200" t="str">
            <v>M3</v>
          </cell>
          <cell r="D4200">
            <v>14.63</v>
          </cell>
        </row>
        <row r="4201">
          <cell r="A4201">
            <v>93361</v>
          </cell>
          <cell r="B4201" t="str">
            <v>REATERRO MECANIZADO DE VALA COM ESCAVADEIRA HIDRÁULICA (CAPACIDADE DA CAÇAMBA: 0,8 M³ / POTÊNCIA: 111 HP), LARGURA ATÉ 1,5 M, PROFUNDIDADE DE 1,5 A 3,0 M, COM SOLO (SEM SUBSTITUIÇÃO) DE 1ª CATEGORIA EM LOCAIS COM ALTO NÍVEL DE INTERFERÊNCIA. AF_04/2016</v>
          </cell>
          <cell r="C4201" t="str">
            <v>M3</v>
          </cell>
          <cell r="D4201">
            <v>12.03</v>
          </cell>
        </row>
        <row r="4202">
          <cell r="A4202">
            <v>93362</v>
          </cell>
          <cell r="B4202" t="str">
            <v>REATERRO MECANIZADO DE VALA COM ESCAVADEIRA HIDRÁULICA (CAPACIDADE DA CAÇAMBA: 0,8 M³ / POTÊNCIA: 111 HP), LARGURA DE 1,5 A 2,5 M, PROFUNDIDADE DE 1,5 A 3,0 M, COM SOLO (SEM SUBSTITUIÇÃO) DE 1ª CATEGORIA EM LOCAIS COM ALTO NÍVEL DE INTERFERÊNCIA. AF_04/2016</v>
          </cell>
          <cell r="C4202" t="str">
            <v>M3</v>
          </cell>
          <cell r="D4202">
            <v>8.5500000000000007</v>
          </cell>
        </row>
        <row r="4203">
          <cell r="A4203">
            <v>93363</v>
          </cell>
          <cell r="B4203" t="str">
            <v>REATERRO MECANIZADO DE VALA COM ESCAVADEIRA HIDRÁULICA (CAPACIDADE DA CAÇAMBA: 0,8 M³ / POTÊNCIA: 111 HP), LARGURA ATÉ 1,5 M, PROFUNDIDADE DE 3,0 A 4,5 M COM SOLO (SEM SUBSTITUIÇÃO) DE 1ª CATEGORIA EM LOCAIS COM ALTO NÍVEL DE INTERFERÊNCIA. AF_04/2016</v>
          </cell>
          <cell r="C4203" t="str">
            <v>M3</v>
          </cell>
          <cell r="D4203">
            <v>9.32</v>
          </cell>
        </row>
        <row r="4204">
          <cell r="A4204">
            <v>93364</v>
          </cell>
          <cell r="B4204" t="str">
            <v>REATERRO MECANIZADO DE VALA COM ESCAVADEIRA HIDRÁULICA (CAPACIDADE DA CAÇAMBA: 0,8 M³ / POTÊNCIA: 111 HP), LARGURA DE 1,5 A 2,5 M, PROFUNDIDADE DE 3,0  A 4,5 M, COM SOLO (SEM SUBSTITUIÇÃO) DE 1ª CATEGORIA EM LOCAIS COM ALTO NÍVEL DE INTERFERÊNCIA. AF_04/2016</v>
          </cell>
          <cell r="C4204" t="str">
            <v>M3</v>
          </cell>
          <cell r="D4204">
            <v>7.24</v>
          </cell>
        </row>
        <row r="4205">
          <cell r="A4205">
            <v>93365</v>
          </cell>
          <cell r="B4205" t="str">
            <v>REATERRO MECANIZADO DE VALA COM ESCAVADEIRA HIDRÁULICA (CAPACIDADE DA CAÇAMBA: 0,8 M³ / POTÊNCIA: 111 HP), LARGURA ATÉ 1,5 M, PROFUNDIDADE DE 4,5 A 6,0 M, COM SOLO (SEM SUBSTITUIÇÃO) DE 1ª CATEGORIA EM LOCAIS COM ALTO NÍVEL DE INTERFERÊNCIA. AF_04/2016</v>
          </cell>
          <cell r="C4205" t="str">
            <v>M3</v>
          </cell>
          <cell r="D4205">
            <v>8.1199999999999992</v>
          </cell>
        </row>
        <row r="4206">
          <cell r="A4206">
            <v>93366</v>
          </cell>
          <cell r="B4206" t="str">
            <v>REATERRO MECANIZADO DE VALA COM ESCAVADEIRA HIDRÁULICA (CAPACIDADE DA CAÇAMBA: 0,8 M³ / POTÊNCIA: 111 HP), LARGURA DE 1,5 A 2,5 M, PROFUNDIDADE DE 4,5 A 6,0 M, COM SOLO (SEM SUBSTITUIÇÃO) DE 1ª CATEGORIA EM LOCAIS COM ALTO NÍVEL DE INTERFERÊNCIA. AF_04/2016</v>
          </cell>
          <cell r="C4206" t="str">
            <v>M3</v>
          </cell>
          <cell r="D4206">
            <v>6.61</v>
          </cell>
        </row>
        <row r="4207">
          <cell r="A4207">
            <v>93367</v>
          </cell>
          <cell r="B4207" t="str">
            <v>REATERRO MECANIZADO DE VALA COM ESCAVADEIRA HIDRÁULICA (CAPACIDADE DA CAÇAMBA: 0,8 M³ / POTÊNCIA: 111 HP), LARGURA DE 1,5 A 2,5 M, PROFUNDIDADE ATÉ 1,5 M, COM SOLO (SEM SUBSTITUIÇÃO) DE 1ª CATEGORIA EM LOCAIS COM BAIXO NÍVEL DE INTERFERÊNCIA. AF_04/2016</v>
          </cell>
          <cell r="C4207" t="str">
            <v>M3</v>
          </cell>
          <cell r="D4207">
            <v>13.69</v>
          </cell>
        </row>
        <row r="4208">
          <cell r="A4208">
            <v>93368</v>
          </cell>
          <cell r="B4208" t="str">
            <v>REATERRO MECANIZADO DE VALA COM ESCAVADEIRA HIDRÁULICA (CAPACIDADE DA CAÇAMBA: 0,8 M³ / POTÊNCIA: 111 HP), LARGURA ATÉ 1,5 M, PROFUNDIDADE DE 1,5 A 3,0 M, COM SOLO (SEM SUBSTITUIÇÃO) DE 1ª CATEGORIA EM LOCAIS COM BAIXO NÍVEL DE INTERFERÊNCIA. AF_04/2016</v>
          </cell>
          <cell r="C4208" t="str">
            <v>M3</v>
          </cell>
          <cell r="D4208">
            <v>11</v>
          </cell>
        </row>
        <row r="4209">
          <cell r="A4209">
            <v>93369</v>
          </cell>
          <cell r="B4209" t="str">
            <v>REATERRO MECANIZADO DE VALA COM ESCAVADEIRA HIDRÁULICA (CAPACIDADE DA CAÇAMBA: 0,8 M³ / POTÊNCIA: 111 HP), LARGURA DE 1,5 A 2,5 M, PROFUNDIDADE DE 1,5 A 3,0 M, COM SOLO (SEM SUBSTITUIÇÃO) DE 1ª CATEGORIA EM LOCAIS COM BAIXO NÍVEL DE INTERFERÊNCIA. AF_04/2016</v>
          </cell>
          <cell r="C4209" t="str">
            <v>M3</v>
          </cell>
          <cell r="D4209">
            <v>7.59</v>
          </cell>
        </row>
        <row r="4210">
          <cell r="A4210">
            <v>93370</v>
          </cell>
          <cell r="B4210" t="str">
            <v>REATERRO MECANIZADO DE VALA COM ESCAVADEIRA HIDRÁULICA (CAPACIDADE DA CAÇAMBA: 0,8 M³ / POTÊNCIA: 111 HP), LARGURA ATÉ 1,5 M, PROFUNDIDADE DE 3,0 A 4,5 M, COM SOLO (SEM SUBSTITUIÇÃO) DE 1ª CATEGORIA EM LOCAIS COM BAIXO NÍVEL DE INTERFERÊNCIA. AF_04/2016</v>
          </cell>
          <cell r="C4210" t="str">
            <v>M3</v>
          </cell>
          <cell r="D4210">
            <v>8.3699999999999992</v>
          </cell>
        </row>
        <row r="4211">
          <cell r="A4211">
            <v>93371</v>
          </cell>
          <cell r="B4211" t="str">
            <v>REATERRO MECANIZADO DE VALA COM ESCAVADEIRA HIDRÁULICA (CAPACIDADE DA CAÇAMBA: 0,8 M³ / POTÊNCIA: 111 HP), LARGURA DE 1,5 A 2,5 M, PROFUNDIDADE DE 3,0 A 4,5 M, COM SOLO (SEM SUBSTITUIÇÃO) DE 1ª CATEGORIA EM LOCAIS COM BAIXO NÍVEL DE INTERFERÊNCIA. AF_04/2016</v>
          </cell>
          <cell r="C4211" t="str">
            <v>M3</v>
          </cell>
          <cell r="D4211">
            <v>6.3</v>
          </cell>
        </row>
        <row r="4212">
          <cell r="A4212">
            <v>93372</v>
          </cell>
          <cell r="B4212" t="str">
            <v>REATERRO MECANIZADO DE VALA COM ESCAVADEIRA HIDRÁULICA (CAPACIDADE DA CAÇAMBA: 0,8 M³ / POTÊNCIA: 111 HP), LARGURA ATÉ 1,5 M, PROFUNDIDADE DE 4,5 A 6,0 M, COM SOLO (SEM SUBSTITUIÇÃO) DE 1ª CATEGORIA EM LOCAIS COM BAIXO NÍVEL DE INTERFERÊNCIA. AF_04/2016</v>
          </cell>
          <cell r="C4212" t="str">
            <v>M3</v>
          </cell>
          <cell r="D4212">
            <v>7.23</v>
          </cell>
        </row>
        <row r="4213">
          <cell r="A4213">
            <v>93373</v>
          </cell>
          <cell r="B4213" t="str">
            <v>REATERRO MECANIZADO DE VALA COM ESCAVADEIRA HIDRÁULICA (CAPACIDADE DA CAÇAMBA: 0,8 M³ / POTÊNCIA: 111 HP), LARGURA DE 1,5 A 2,5 M, PROFUNDIDADE DE 4,5 A 6,0 M, COM SOLO (SEM SUBSTITUIÇÃO) DE 1ª CATEGORIA EM LOCAIS COM BAIXO NÍVEL DE INTERFERÊNCIA. AF_04/2016</v>
          </cell>
          <cell r="C4213" t="str">
            <v>M3</v>
          </cell>
          <cell r="D4213">
            <v>5.64</v>
          </cell>
        </row>
        <row r="4214">
          <cell r="A4214">
            <v>93374</v>
          </cell>
          <cell r="B4214" t="str">
            <v>REATERRO MECANIZADO DE VALA COM RETROESCAVADEIRA (CAPACIDADE DA CAÇAMBA DA RETRO: 0,26 M³ / POTÊNCIA: 88 HP), LARGURA ATÉ 0,8 M, PROFUNDIDADE ATÉ 1,5 M, COM SOLO (SEM SUBSTITUIÇÃO) DE 1ª CATEGORIA EM LOCAIS COM ALTO NÍVEL DE INTERFERÊNCIA. AF_04/2016</v>
          </cell>
          <cell r="C4214" t="str">
            <v>M3</v>
          </cell>
          <cell r="D4214">
            <v>20.45</v>
          </cell>
        </row>
        <row r="4215">
          <cell r="A4215">
            <v>93375</v>
          </cell>
          <cell r="B4215" t="str">
            <v>REATERRO MECANIZADO DE VALA COM RETROESCAVADEIRA (CAPACIDADE DA CAÇAMBA DA RETRO: 0,26 M³ / POTÊNCIA: 88 HP), LARGURA DE 0,8 A 1,5 M, PROFUNDIDADE ATÉ 1,5 M, COM SOLO (SEM SUBSTITUIÇÃO) DE 1ª CATEGORIA EM LOCAIS COM ALTO NÍVEL DE INTERFERÊNCIA. AF_04/2016</v>
          </cell>
          <cell r="C4215" t="str">
            <v>M3</v>
          </cell>
          <cell r="D4215">
            <v>13.87</v>
          </cell>
        </row>
        <row r="4216">
          <cell r="A4216">
            <v>93376</v>
          </cell>
          <cell r="B4216" t="str">
            <v>REATERRO MECANIZADO DE VALA COM RETROESCAVADEIRA (CAPACIDADE DA CAÇAMBA DA RETRO: 0,26 M³ / POTÊNCIA: 88 HP), LARGURA ATÉ 0,8 M, PROFUNDIDADE DE 1,5 A 3,0 M, COM SOLO (SEM SUBSTITUIÇÃO) DE 1ª CATEGORIA EM LOCAIS COM ALTO NÍVEL DE INTERFERÊNCIA. AF_04/2016</v>
          </cell>
          <cell r="C4216" t="str">
            <v>M3</v>
          </cell>
          <cell r="D4216">
            <v>10.89</v>
          </cell>
        </row>
        <row r="4217">
          <cell r="A4217">
            <v>93377</v>
          </cell>
          <cell r="B4217" t="str">
            <v>REATERRO MECANIZADO DE VALA COM RETROESCAVADEIRA (CAPACIDADE DA CAÇAMBA DA RETRO: 0,26 M³ / POTÊNCIA: 88 HP), LARGURA DE 0,8 A 1,5 M, PROFUNDIDADE DE 1,5 A 3,0 M, COM SOLO (SEM SUBSTITUIÇÃO) DE 1ª CATEGORIA EM LOCAIS COM ALTO NÍVEL DE INTERFERÊNCIA. AF_04/2016</v>
          </cell>
          <cell r="C4217" t="str">
            <v>M3</v>
          </cell>
          <cell r="D4217">
            <v>7.1</v>
          </cell>
        </row>
        <row r="4218">
          <cell r="A4218">
            <v>93378</v>
          </cell>
          <cell r="B4218" t="str">
            <v>REATERRO MECANIZADO DE VALA COM RETROESCAVADEIRA (CAPACIDADE DA CAÇAMBA DA RETRO: 0,26 M³ / POTÊNCIA: 88 HP), LARGURA ATÉ 0,8 M, PROFUNDIDADE ATÉ 1,5 M, COM SOLO (SEM SUBSTITUIÇÃO) DE 1ª CATEGORIA EM LOCAIS COM BAIXO NÍVEL DE INTERFERÊNCIA. AF_04/2016</v>
          </cell>
          <cell r="C4218" t="str">
            <v>M3</v>
          </cell>
          <cell r="D4218">
            <v>19.34</v>
          </cell>
        </row>
        <row r="4219">
          <cell r="A4219">
            <v>93379</v>
          </cell>
          <cell r="B4219" t="str">
            <v>REATERRO MECANIZADO DE VALA COM RETROESCAVADEIRA (CAPACIDADE DA CAÇAMBA DA RETRO: 0,26 M³ / POTÊNCIA: 88 HP), LARGURA DE 0,8 A 1,5 M, PROFUNDIDADE ATÉ 1,5 M, COM SOLO (SEM SUBSTITUIÇÃO) DE 1ª CATEGORIA EM LOCAIS COM BAIXO NÍVEL DE INTERFERÊNCIA. AF_04/2016</v>
          </cell>
          <cell r="C4219" t="str">
            <v>M3</v>
          </cell>
          <cell r="D4219">
            <v>13.02</v>
          </cell>
        </row>
        <row r="4220">
          <cell r="A4220">
            <v>93380</v>
          </cell>
          <cell r="B4220" t="str">
            <v>REATERRO MECANIZADO DE VALA COM RETROESCAVADEIRA (CAPACIDADE DA CAÇAMBA DA RETRO: 0,26 M³ / POTÊNCIA: 88 HP), LARGURA ATÉ 0,8 M, PROFUNDIDADE DE 1,5 A 3,0 M, COM SOLO (SEM SUBSTITUIÇÃO) DE 1ª CATEGORIA EM LOCAIS COM BAIXO NÍVEL DE INTERFERÊNCIA. AF_04/2016</v>
          </cell>
          <cell r="C4220" t="str">
            <v>M3</v>
          </cell>
          <cell r="D4220">
            <v>10.23</v>
          </cell>
        </row>
        <row r="4221">
          <cell r="A4221">
            <v>93381</v>
          </cell>
          <cell r="B4221" t="str">
            <v>REATERRO MECANIZADO DE VALA COM RETROESCAVADEIRA (CAPACIDADE DA CAÇAMBA DA RETRO: 0,26 M³ / POTÊNCIA: 88 HP), LARGURA DE 0,8 A 1,5 M, PROFUNDIDADE DE 1,5 A 3,0 M, COM SOLO (SEM SUBSTITUIÇÃO) DE 1ª CATEGORIA EM LOCAIS COM BAIXO NÍVEL DE INTERFERÊNCIA. AF_04/2016</v>
          </cell>
          <cell r="C4221" t="str">
            <v>M3</v>
          </cell>
          <cell r="D4221">
            <v>6.63</v>
          </cell>
        </row>
        <row r="4222">
          <cell r="A4222">
            <v>93382</v>
          </cell>
          <cell r="B4222" t="str">
            <v>REATERRO MANUAL DE VALAS COM COMPACTAÇÃO MECANIZADA. AF_04/2016</v>
          </cell>
          <cell r="C4222" t="str">
            <v>M3</v>
          </cell>
          <cell r="D4222">
            <v>24.12</v>
          </cell>
        </row>
        <row r="4223">
          <cell r="A4223">
            <v>72838</v>
          </cell>
          <cell r="B4223" t="str">
            <v>TRANSPORTE COMERCIAL COM CAMINHAO CARROCERIA 9 T, RODOVIA EM LEITO NATURAL</v>
          </cell>
          <cell r="C4223" t="str">
            <v>TXKM</v>
          </cell>
          <cell r="D4223">
            <v>0.7</v>
          </cell>
        </row>
        <row r="4224">
          <cell r="A4224">
            <v>72839</v>
          </cell>
          <cell r="B4224" t="str">
            <v>TRANSPORTE COMERCIAL COM CAMINHAO CARROCERIA 9 T, RODOVIA COM REVESTIMENTO PRIMARIO</v>
          </cell>
          <cell r="C4224" t="str">
            <v>TXKM</v>
          </cell>
          <cell r="D4224">
            <v>0.56999999999999995</v>
          </cell>
        </row>
        <row r="4225">
          <cell r="A4225">
            <v>72840</v>
          </cell>
          <cell r="B4225" t="str">
            <v>TRANSPORTE COMERCIAL COM CAMINHAO CARROCERIA 9 T, RODOVIA PAVIMENTADA</v>
          </cell>
          <cell r="C4225" t="str">
            <v>TXKM</v>
          </cell>
          <cell r="D4225">
            <v>0.47</v>
          </cell>
        </row>
        <row r="4226">
          <cell r="A4226">
            <v>72841</v>
          </cell>
          <cell r="B4226" t="str">
            <v>TRANSPORTE COMERCIAL COM CAMINHAO BASCULANTE 6 M3, RODOVIA EM LEITO NATURAL</v>
          </cell>
          <cell r="C4226" t="str">
            <v>TXKM</v>
          </cell>
          <cell r="D4226">
            <v>0.89</v>
          </cell>
        </row>
        <row r="4227">
          <cell r="A4227">
            <v>72842</v>
          </cell>
          <cell r="B4227" t="str">
            <v>TRANSPORTE COMERCIAL COM CAMINHAO BASCULANTE 6 M3, RODOVIA COM REVESTIMENTO PRIMARIO</v>
          </cell>
          <cell r="C4227" t="str">
            <v>TXKM</v>
          </cell>
          <cell r="D4227">
            <v>0.72</v>
          </cell>
        </row>
        <row r="4228">
          <cell r="A4228">
            <v>72843</v>
          </cell>
          <cell r="B4228" t="str">
            <v>TRANSPORTE COMERCIAL COM CAMINHAO BASCULANTE 6 M3, RODOVIA PAVIMENTADA</v>
          </cell>
          <cell r="C4228" t="str">
            <v>TXKM</v>
          </cell>
          <cell r="D4228">
            <v>0.6</v>
          </cell>
        </row>
        <row r="4229">
          <cell r="A4229">
            <v>72844</v>
          </cell>
          <cell r="B4229" t="str">
            <v>CARGA, MANOBRAS E DESCARGA DE AREIA, BRITA, PEDRA DE MAO E SOLOS COM CAMINHAO BASCULANTE 6 M3 (DESCARGA LIVRE)</v>
          </cell>
          <cell r="C4229" t="str">
            <v>T</v>
          </cell>
          <cell r="D4229">
            <v>0.62</v>
          </cell>
        </row>
        <row r="4230">
          <cell r="A4230">
            <v>72845</v>
          </cell>
          <cell r="B4230" t="str">
            <v>CARGA, MANOBRAS E DESCARGA DE BRITA PARA TRATAMENTOS SUPERFICIAIS, COM CAMINHAO BASCULANTE 6 M3</v>
          </cell>
          <cell r="C4230" t="str">
            <v>T</v>
          </cell>
          <cell r="D4230">
            <v>3.75</v>
          </cell>
        </row>
        <row r="4231">
          <cell r="A4231">
            <v>72846</v>
          </cell>
          <cell r="B4231" t="str">
            <v>CARGA, MANOBRAS E DESCARGA DE MISTURA BETUMINOSA A QUENTE, COM CAMINHAO BASCULANTE 6 M3</v>
          </cell>
          <cell r="C4231" t="str">
            <v>T</v>
          </cell>
          <cell r="D4231">
            <v>3.1</v>
          </cell>
        </row>
        <row r="4232">
          <cell r="A4232">
            <v>72847</v>
          </cell>
          <cell r="B4232" t="str">
            <v>CARGA, MANOBRAS E DESCARGA DE MISTURA BETUMINOSA A FRIO, COM CAMINHAO BASCULANTE 6 M3</v>
          </cell>
          <cell r="C4232" t="str">
            <v>T</v>
          </cell>
          <cell r="D4232">
            <v>6.68</v>
          </cell>
        </row>
        <row r="4233">
          <cell r="A4233">
            <v>72848</v>
          </cell>
          <cell r="B4233" t="str">
            <v>CARGA, MANOBRAS E DESCARGA DE BRITA PARA BASE DE MACADAME, COM CAMINHAO BASCULANTE 6 M3</v>
          </cell>
          <cell r="C4233" t="str">
            <v>T</v>
          </cell>
          <cell r="D4233">
            <v>1.67</v>
          </cell>
        </row>
        <row r="4234">
          <cell r="A4234">
            <v>72849</v>
          </cell>
          <cell r="B4234" t="str">
            <v>CARGA, MANOBRAS E DESCARGA DE MISTURAS DE SOLOS E AGREGADOS (BASES ESTABILIZADAS EM USINA) COM CAMINHAO BASCULANTE 6 M3</v>
          </cell>
          <cell r="C4234" t="str">
            <v>T</v>
          </cell>
          <cell r="D4234">
            <v>2.13</v>
          </cell>
        </row>
        <row r="4235">
          <cell r="A4235">
            <v>72850</v>
          </cell>
          <cell r="B4235" t="str">
            <v>CARGA, MANOBRAS E DESCARGA DE MATERIAIS DIVERSOS, COM CAMINHAO CARROCERIA 9T (CARGA E DESCARGA MANUAIS)</v>
          </cell>
          <cell r="C4235" t="str">
            <v>T</v>
          </cell>
          <cell r="D4235">
            <v>8.91</v>
          </cell>
        </row>
        <row r="4236">
          <cell r="A4236">
            <v>72851</v>
          </cell>
          <cell r="B4236" t="str">
            <v>TRANSPORTE LOCAL COM CAMINHAO BASCULANTE 6 M3, RODOVIA EM LEITO NATURAL, DMT ATE 200 M</v>
          </cell>
          <cell r="C4236" t="str">
            <v>M3</v>
          </cell>
          <cell r="D4236">
            <v>3.04</v>
          </cell>
        </row>
        <row r="4237">
          <cell r="A4237">
            <v>72852</v>
          </cell>
          <cell r="B4237" t="str">
            <v>TRANSPORTE LOCAL COM CAMINHAO BASCULANTE 6 M3, RODOVIA EM LEITO NATURAL, DMT 200 A 400 M</v>
          </cell>
          <cell r="C4237" t="str">
            <v>M3</v>
          </cell>
          <cell r="D4237">
            <v>3.12</v>
          </cell>
        </row>
        <row r="4238">
          <cell r="A4238">
            <v>72853</v>
          </cell>
          <cell r="B4238" t="str">
            <v>TRANSPORTE LOCAL COM CAMINHAO BASCULANTE 6 M3, RODOVIA EM LEITO NATURAL, DMT 400 A 600 M</v>
          </cell>
          <cell r="C4238" t="str">
            <v>M3</v>
          </cell>
          <cell r="D4238">
            <v>3.2</v>
          </cell>
        </row>
        <row r="4239">
          <cell r="A4239">
            <v>72854</v>
          </cell>
          <cell r="B4239" t="str">
            <v>TRANSPORTE LOCAL COM CAMINHAO BASCULANTE 6 M3, RODOVIA EM LEITO NATURAL, DMT 600 A 800 M</v>
          </cell>
          <cell r="C4239" t="str">
            <v>M3</v>
          </cell>
          <cell r="D4239">
            <v>3.3</v>
          </cell>
        </row>
        <row r="4240">
          <cell r="A4240">
            <v>72855</v>
          </cell>
          <cell r="B4240" t="str">
            <v>TRANSPORTE LOCAL COM CAMINHAO BASCULANTE 6 M3, RODOVIA EM LEITO NATURAL, DMT 800 A 1.000 M</v>
          </cell>
          <cell r="C4240" t="str">
            <v>M3</v>
          </cell>
          <cell r="D4240">
            <v>3.39</v>
          </cell>
        </row>
        <row r="4241">
          <cell r="A4241">
            <v>72856</v>
          </cell>
          <cell r="B4241" t="str">
            <v>TRANSPORTE LOCAL COM CAMINHAO BASCULANTE 6 M3, RODOVIA EM LEITO NATURAL</v>
          </cell>
          <cell r="C4241" t="str">
            <v>M3XKM</v>
          </cell>
          <cell r="D4241">
            <v>1.48</v>
          </cell>
        </row>
        <row r="4242">
          <cell r="A4242">
            <v>72857</v>
          </cell>
          <cell r="B4242" t="str">
            <v>TRANSPORTE LOCAL COM CAMINHAO BASCULANTE 6 M3, RODOVIA COM REVESTIMENTO PRIMARIO, DMT ATE 200 M</v>
          </cell>
          <cell r="C4242" t="str">
            <v>M3</v>
          </cell>
          <cell r="D4242">
            <v>2.71</v>
          </cell>
        </row>
        <row r="4243">
          <cell r="A4243">
            <v>72858</v>
          </cell>
          <cell r="B4243" t="str">
            <v>TRANSPORTE LOCAL COM CAMINHAO BASCULANTE 6 M3, RODOVIA COM REVESTIMENTO PRIMARIO, DMT 200 A 400 M</v>
          </cell>
          <cell r="C4243" t="str">
            <v>M3</v>
          </cell>
          <cell r="D4243">
            <v>2.78</v>
          </cell>
        </row>
        <row r="4244">
          <cell r="A4244">
            <v>72859</v>
          </cell>
          <cell r="B4244" t="str">
            <v>TRANSPORTE LOCAL COM CAMINHAO BASCULANTE 6 M3, RODOVIA COM REVESTIMENTO PRIMARIO, DMT 400 A 600 M</v>
          </cell>
          <cell r="C4244" t="str">
            <v>M3</v>
          </cell>
          <cell r="D4244">
            <v>2.86</v>
          </cell>
        </row>
        <row r="4245">
          <cell r="A4245">
            <v>72860</v>
          </cell>
          <cell r="B4245" t="str">
            <v>TRANSPORTE LOCAL COM CAMINHAO BASCULANTE 6 M3, RODOVIA COM REVESTIMENTO PRIMARIO, DMT 600 A 800 M</v>
          </cell>
          <cell r="C4245" t="str">
            <v>M3</v>
          </cell>
          <cell r="D4245">
            <v>2.94</v>
          </cell>
        </row>
        <row r="4246">
          <cell r="A4246">
            <v>72874</v>
          </cell>
          <cell r="B4246" t="str">
            <v>TRANSPORTE LOCAL COM CAMINHAO BASCULANTE 6 M3, RODOVIA COM REVESTIMENTO PRIMARIO, DMT 800 A 1.000 M</v>
          </cell>
          <cell r="C4246" t="str">
            <v>M3</v>
          </cell>
          <cell r="D4246">
            <v>3.02</v>
          </cell>
        </row>
        <row r="4247">
          <cell r="A4247">
            <v>72875</v>
          </cell>
          <cell r="B4247" t="str">
            <v>TRANSPORTE LOCAL COM CAMINHÃO BASCULANTE 6 M3, RODOVIA COM REVESTIMENTO PRIMARIO</v>
          </cell>
          <cell r="C4247" t="str">
            <v>M3XKM</v>
          </cell>
          <cell r="D4247">
            <v>1.32</v>
          </cell>
        </row>
        <row r="4248">
          <cell r="A4248">
            <v>72876</v>
          </cell>
          <cell r="B4248" t="str">
            <v>TRANSPORTE LOCAL COM CAMINHÃO BASCULANTE 6 M3, RODOVIA PAVIMENTADA, DMT ATE 200 M</v>
          </cell>
          <cell r="C4248" t="str">
            <v>M3</v>
          </cell>
          <cell r="D4248">
            <v>2.4300000000000002</v>
          </cell>
        </row>
        <row r="4249">
          <cell r="A4249">
            <v>72877</v>
          </cell>
          <cell r="B4249" t="str">
            <v>TRANSPORTE LOCAL COM CAMINHAO BASCULANTE 6 M3, RODOVIA PAVIMENTADA, DMT 200 A 400 M</v>
          </cell>
          <cell r="C4249" t="str">
            <v>M3</v>
          </cell>
          <cell r="D4249">
            <v>2.5</v>
          </cell>
        </row>
        <row r="4250">
          <cell r="A4250">
            <v>72878</v>
          </cell>
          <cell r="B4250" t="str">
            <v>TRANSPORTE LOCAL COM CAMINHAO BASCULANTE 6 M3, RODOVIA PAVIMENTADA, DMT 400 A 600 M</v>
          </cell>
          <cell r="C4250" t="str">
            <v>M3</v>
          </cell>
          <cell r="D4250">
            <v>2.56</v>
          </cell>
        </row>
        <row r="4251">
          <cell r="A4251">
            <v>72879</v>
          </cell>
          <cell r="B4251" t="str">
            <v>TRANSPORTE LOCAL COM CAMINHAO BASCULANTE 6 M3, RODOVIA PAVIMENTADA, DMT 600 A 800 M</v>
          </cell>
          <cell r="C4251" t="str">
            <v>M3</v>
          </cell>
          <cell r="D4251">
            <v>2.64</v>
          </cell>
        </row>
        <row r="4252">
          <cell r="A4252">
            <v>72880</v>
          </cell>
          <cell r="B4252" t="str">
            <v>TRANSPORTE LOCAL COM CAMINHAO BASCULANTE 6 M3, RODOVIA PAVIMENTADA, DMT 800 A 1.000 M</v>
          </cell>
          <cell r="C4252" t="str">
            <v>M3</v>
          </cell>
          <cell r="D4252">
            <v>2.71</v>
          </cell>
        </row>
        <row r="4253">
          <cell r="A4253">
            <v>72881</v>
          </cell>
          <cell r="B4253" t="str">
            <v>TRANSPORTE LOCAL COM CAMINHAO BASCULANTE 6 M3, RODOVIA PAVIMENTADA ( PARA DISTANCIAS SUPERIORES A 4 KM )</v>
          </cell>
          <cell r="C4253" t="str">
            <v>M3XKM</v>
          </cell>
          <cell r="D4253">
            <v>1.18</v>
          </cell>
        </row>
        <row r="4254">
          <cell r="A4254">
            <v>72882</v>
          </cell>
          <cell r="B4254" t="str">
            <v>TRANSPORTE COMERCIAL COM CAMINHAO CARROCERIA 9 T, RODOVIA EM LEITO NATURAL</v>
          </cell>
          <cell r="C4254" t="str">
            <v>M3XKM</v>
          </cell>
          <cell r="D4254">
            <v>1.05</v>
          </cell>
        </row>
        <row r="4255">
          <cell r="A4255">
            <v>72883</v>
          </cell>
          <cell r="B4255" t="str">
            <v>TRANSPORTE COMERCIAL COM CAMINHAO CARROCERIA 9 T, RODOVIA COM REVESTIMENTO PRIMARIO</v>
          </cell>
          <cell r="C4255" t="str">
            <v>M3XKM</v>
          </cell>
          <cell r="D4255">
            <v>0.84</v>
          </cell>
        </row>
        <row r="4256">
          <cell r="A4256">
            <v>72884</v>
          </cell>
          <cell r="B4256" t="str">
            <v>TRANSPORTE COMERCIAL COM CAMINHAO CARROCERIA 9 T, RODOVIA PAVIMENTADA</v>
          </cell>
          <cell r="C4256" t="str">
            <v>M3XKM</v>
          </cell>
          <cell r="D4256">
            <v>0.7</v>
          </cell>
        </row>
        <row r="4257">
          <cell r="A4257">
            <v>72885</v>
          </cell>
          <cell r="B4257" t="str">
            <v>TRANSPORTE COMERCIAL COM CAMINHAO BASCULANTE 6 M3, RODOVIA EM LEITO NATURAL</v>
          </cell>
          <cell r="C4257" t="str">
            <v>M3XKM</v>
          </cell>
          <cell r="D4257">
            <v>1.33</v>
          </cell>
        </row>
        <row r="4258">
          <cell r="A4258">
            <v>72886</v>
          </cell>
          <cell r="B4258" t="str">
            <v>TRANSPORTE COMERCIAL COM CAMINHAO BASCULANTE 6 M3, RODOVIA COM REVESTIMENTO PRIMARIO</v>
          </cell>
          <cell r="C4258" t="str">
            <v>M3XKM</v>
          </cell>
          <cell r="D4258">
            <v>1.06</v>
          </cell>
        </row>
        <row r="4259">
          <cell r="A4259">
            <v>72887</v>
          </cell>
          <cell r="B4259" t="str">
            <v>TRANSPORTE COMERCIAL COM CAMINHAO BASCULANTE 6 M3, RODOVIA PAVIMENTADA</v>
          </cell>
          <cell r="C4259" t="str">
            <v>M3XKM</v>
          </cell>
          <cell r="D4259">
            <v>0.89</v>
          </cell>
        </row>
        <row r="4260">
          <cell r="A4260">
            <v>72888</v>
          </cell>
          <cell r="B4260" t="str">
            <v>CARGA, MANOBRAS E DESCARGA DE AREIA, BRITA, PEDRA DE MAO E SOLOS COM CAMINHAO BASCULANTE 6 M3 (DESCARGA LIVRE)</v>
          </cell>
          <cell r="C4260" t="str">
            <v>M3</v>
          </cell>
          <cell r="D4260">
            <v>0.93</v>
          </cell>
        </row>
        <row r="4261">
          <cell r="A4261">
            <v>72890</v>
          </cell>
          <cell r="B4261" t="str">
            <v>CARGA, MANOBRAS E DESCARGA DE BRITA PARA TRATAMENTOS SUPERFICIAIS, COM CAMINHAO BASCULANTE 6 M3, DESCARGA EM DISTRIBUIDOR</v>
          </cell>
          <cell r="C4261" t="str">
            <v>M3</v>
          </cell>
          <cell r="D4261">
            <v>5.64</v>
          </cell>
        </row>
        <row r="4262">
          <cell r="A4262">
            <v>72891</v>
          </cell>
          <cell r="B4262" t="str">
            <v>CARGA, MANOBRAS E DESCARGA DE MISTURA BETUMINOSA A QUENTE, COM CAMINHAO BASCULANTE 6 M3, DESCARGA EM VIBRO-ACABADORA</v>
          </cell>
          <cell r="C4262" t="str">
            <v>M3</v>
          </cell>
          <cell r="D4262">
            <v>4.6500000000000004</v>
          </cell>
        </row>
        <row r="4263">
          <cell r="A4263">
            <v>72892</v>
          </cell>
          <cell r="B4263" t="str">
            <v>CARGA, MANOBRAS E DESCARGA DE DE MISTURA BETUMINOSA A FRIO, COM CAMINHAO BASCULANTE 6 M3, DESCARGA EM VIBRO-ACABADORA</v>
          </cell>
          <cell r="C4263" t="str">
            <v>M3</v>
          </cell>
          <cell r="D4263">
            <v>10.02</v>
          </cell>
        </row>
        <row r="4264">
          <cell r="A4264">
            <v>72893</v>
          </cell>
          <cell r="B4264" t="str">
            <v>CARGA, MANOBRAS E DESCARGA DE BRITA PARA BASE DE MACADAME, COM CAMINHAO BASCULANTE 6 M3, DESCARGA EM DISTRIBUIDOR</v>
          </cell>
          <cell r="C4264" t="str">
            <v>M3</v>
          </cell>
          <cell r="D4264">
            <v>2.5</v>
          </cell>
        </row>
        <row r="4265">
          <cell r="A4265">
            <v>72894</v>
          </cell>
          <cell r="B4265" t="str">
            <v>CARGA, MANOBRAS E DESCARGA DE MISTURAS DE SOLOS E AGREGADOS, COM CAMINHAO BASCULANTE 6 M3, DESCARGA EM DISTRIBUIDOR</v>
          </cell>
          <cell r="C4265" t="str">
            <v>M3</v>
          </cell>
          <cell r="D4265">
            <v>3.2</v>
          </cell>
        </row>
        <row r="4266">
          <cell r="A4266">
            <v>72895</v>
          </cell>
          <cell r="B4266" t="str">
            <v>CARGA, MANOBRAS E DESCARGA DE MATERIAIS DIVERSOS, COM CAMINHAO CARROCERIA 9 T (CARGA E DESCARGA MANUAIS)</v>
          </cell>
          <cell r="C4266" t="str">
            <v>M3</v>
          </cell>
          <cell r="D4266">
            <v>16.91</v>
          </cell>
        </row>
        <row r="4267">
          <cell r="A4267">
            <v>72896</v>
          </cell>
          <cell r="B4267" t="str">
            <v>CARGA MANUAL DE TERRA EM CAMINHAO BASCULANTE 6 M3</v>
          </cell>
          <cell r="C4267" t="str">
            <v>M3</v>
          </cell>
          <cell r="D4267">
            <v>17.77</v>
          </cell>
        </row>
        <row r="4268">
          <cell r="A4268">
            <v>72897</v>
          </cell>
          <cell r="B4268" t="str">
            <v>CARGA MANUAL DE ENTULHO EM CAMINHAO BASCULANTE 6 M3</v>
          </cell>
          <cell r="C4268" t="str">
            <v>M3</v>
          </cell>
          <cell r="D4268">
            <v>21.33</v>
          </cell>
        </row>
        <row r="4269">
          <cell r="A4269">
            <v>72898</v>
          </cell>
          <cell r="B4269" t="str">
            <v>CARGA E DESCARGA MECANIZADAS DE ENTULHO EM CAMINHAO BASCULANTE 6 M3</v>
          </cell>
          <cell r="C4269" t="str">
            <v>M3</v>
          </cell>
          <cell r="D4269">
            <v>0.93</v>
          </cell>
        </row>
        <row r="4270">
          <cell r="A4270">
            <v>72899</v>
          </cell>
          <cell r="B4270" t="str">
            <v>TRANSPORTE DE ENTULHO COM CAMINHÃO BASCULANTE 6 M3, RODOVIA PAVIMENTADA, DMT ATE 0,5 KM</v>
          </cell>
          <cell r="C4270" t="str">
            <v>M3</v>
          </cell>
          <cell r="D4270">
            <v>4.37</v>
          </cell>
        </row>
        <row r="4271">
          <cell r="A4271">
            <v>72900</v>
          </cell>
          <cell r="B4271" t="str">
            <v>TRANSPORTE DE ENTULHO COM CAMINHAO BASCULANTE 6 M3, RODOVIA PAVIMENTADA, DMT 0,5 A 1,0 KM</v>
          </cell>
          <cell r="C4271" t="str">
            <v>M3</v>
          </cell>
          <cell r="D4271">
            <v>4.8099999999999996</v>
          </cell>
        </row>
        <row r="4272">
          <cell r="A4272" t="str">
            <v>74010/1</v>
          </cell>
          <cell r="B4272" t="str">
            <v>CARGA E DESCARGA MECANICA DE SOLO UTILIZANDO CAMINHAO BASCULANTE 6,0M3/16T E PA CARREGADEIRA SOBRE PNEUS 128 HP, CAPACIDADE DA CAÇAMBA 1,7 A 2,8 M3, PESO OPERACIONAL 11632 KG</v>
          </cell>
          <cell r="C4272" t="str">
            <v>M3</v>
          </cell>
          <cell r="D4272">
            <v>1.62</v>
          </cell>
        </row>
        <row r="4273">
          <cell r="A4273" t="str">
            <v>74241/1</v>
          </cell>
          <cell r="B4273" t="str">
            <v>EMPILHAMENTO DE SOLO ORGANICO RETIRADO NA AREA DO ATERRO COM TRATOR SOBRE ESTEIRAS D6</v>
          </cell>
          <cell r="C4273" t="str">
            <v>M3</v>
          </cell>
          <cell r="D4273">
            <v>3.4</v>
          </cell>
        </row>
        <row r="4274">
          <cell r="A4274" t="str">
            <v>74255/1</v>
          </cell>
          <cell r="B4274" t="str">
            <v>CARGA MANUAL DE TERRA EM CAMINHAO BASCULANTE (NAO INCLUI O CUSTO      CUSTO IMPRODUTIVO DO CAMINHAO BASCULANTE)</v>
          </cell>
          <cell r="C4274" t="str">
            <v>M3</v>
          </cell>
          <cell r="D4274">
            <v>10.59</v>
          </cell>
        </row>
        <row r="4275">
          <cell r="A4275" t="str">
            <v>74255/3</v>
          </cell>
          <cell r="B4275" t="str">
            <v>CARGA MANUAL DE MATERIAL A GRANEL (2 SERVENTES) EM CAMINHAO BASCULANTE C/ CACAMBA DE 6,0M3 INCLUINDO DESCARGA MECÂNICA</v>
          </cell>
          <cell r="C4275" t="str">
            <v>M3</v>
          </cell>
          <cell r="D4275">
            <v>27</v>
          </cell>
        </row>
        <row r="4276">
          <cell r="A4276">
            <v>79492</v>
          </cell>
          <cell r="B4276" t="str">
            <v>CARGA MANUAL DE ROCHA EM CAMINHAO BASCULANTE</v>
          </cell>
          <cell r="C4276" t="str">
            <v>M3</v>
          </cell>
          <cell r="D4276">
            <v>46.67</v>
          </cell>
        </row>
        <row r="4277">
          <cell r="A4277">
            <v>83356</v>
          </cell>
          <cell r="B4277" t="str">
            <v>TRANSPORTE COMERCIAL DE BRITA</v>
          </cell>
          <cell r="C4277" t="str">
            <v>M3XKM</v>
          </cell>
          <cell r="D4277">
            <v>0.64</v>
          </cell>
        </row>
        <row r="4278">
          <cell r="A4278">
            <v>83357</v>
          </cell>
          <cell r="B4278" t="str">
            <v>TRANSPORTE LOCAL DE MASSA ASFALTICA - PAVIMENTACAO URBANA</v>
          </cell>
          <cell r="C4278" t="str">
            <v>M3XKM</v>
          </cell>
          <cell r="D4278">
            <v>0.82</v>
          </cell>
        </row>
        <row r="4279">
          <cell r="A4279">
            <v>83358</v>
          </cell>
          <cell r="B4279" t="str">
            <v>TRANSPORTE DE PAVIMENTACAO REMOVIDA (RODOVIAS NAO URBANAS)</v>
          </cell>
          <cell r="C4279" t="str">
            <v>M3XKM</v>
          </cell>
          <cell r="D4279">
            <v>1.32</v>
          </cell>
        </row>
        <row r="4280">
          <cell r="A4280">
            <v>94097</v>
          </cell>
          <cell r="B4280" t="str">
            <v>PREPARO DE FUNDO DE VALA COM LARGURA MENOR QUE 1,5 M, EM LOCAL COM NÍVEL BAIXO DE INTERFERÊNCIA. AF_06/2016</v>
          </cell>
          <cell r="C4280" t="str">
            <v>M2</v>
          </cell>
          <cell r="D4280">
            <v>5.36</v>
          </cell>
        </row>
        <row r="4281">
          <cell r="A4281">
            <v>94098</v>
          </cell>
          <cell r="B4281" t="str">
            <v>PREPARO DE FUNDO DE VALA  COM LARGURA MENOR QUE 1,5 M, EM LOCAL COM NÍVEL ALTO DE INTERFERÊNCIA. AF_06/2016</v>
          </cell>
          <cell r="C4281" t="str">
            <v>M2</v>
          </cell>
          <cell r="D4281">
            <v>6.08</v>
          </cell>
        </row>
        <row r="4282">
          <cell r="A4282">
            <v>94099</v>
          </cell>
          <cell r="B4282" t="str">
            <v>PREPARO DE FUNDO DE VALA COM LARGURA MAIOR OU IGUAL A 1,5 M E MENOR QUE 2,5 M, EM LOCAL COM NÍVEL BAIXO DE INTERFERÊNCIA. AF_06/2016</v>
          </cell>
          <cell r="C4282" t="str">
            <v>M2</v>
          </cell>
          <cell r="D4282">
            <v>2.65</v>
          </cell>
        </row>
        <row r="4283">
          <cell r="A4283">
            <v>94100</v>
          </cell>
          <cell r="B4283" t="str">
            <v>PREPARO DE FUNDO DE VALA  COM LARGURA MAIOR OU IGUAL A 1,5 M E MENOR QUE 2,5 M, EM LOCAL COM NÍVEL ALTO DE INTERFERÊNCIA. AF_06/2016</v>
          </cell>
          <cell r="C4283" t="str">
            <v>M2</v>
          </cell>
          <cell r="D4283">
            <v>3.37</v>
          </cell>
        </row>
        <row r="4284">
          <cell r="A4284">
            <v>94102</v>
          </cell>
          <cell r="B4284" t="str">
            <v>PREPARO DE FUNDO DE VALA (LASTRO) COM LARGURA MENOR QUE 1,5 M, COM CAMADA DE AREIA, LANÇAMENTO MANUAL, EM LOCAL COM NÍVEL BAIXO DE INTERFERÊNCIA. AF_06/2016</v>
          </cell>
          <cell r="C4284" t="str">
            <v>M3</v>
          </cell>
          <cell r="D4284">
            <v>165.72</v>
          </cell>
        </row>
        <row r="4285">
          <cell r="A4285">
            <v>94103</v>
          </cell>
          <cell r="B4285" t="str">
            <v>PREPARO DE FUNDO DE VALA (LASTRO) COM LARGURA MENOR QUE 1,5 M, COM CAMADA DE BRITA, LANÇAMENTO MANUAL, EM LOCAL COM NÍVEL BAIXO DE INTERFERÊNCIA. AF_06/2016</v>
          </cell>
          <cell r="C4285" t="str">
            <v>M3</v>
          </cell>
          <cell r="D4285">
            <v>228.49</v>
          </cell>
        </row>
        <row r="4286">
          <cell r="A4286">
            <v>94104</v>
          </cell>
          <cell r="B4286" t="str">
            <v>PREPARO DE FUNDO DE VALA (LASTRO) COM LARGURA MENOR QUE 1,5 M, COM CAMADA DE AREIA, LANÇAMENTO MANUAL, EM LOCAL COM NÍVEL ALTO DE INTERFERÊNCIA. AF_06/2016</v>
          </cell>
          <cell r="C4286" t="str">
            <v>M3</v>
          </cell>
          <cell r="D4286">
            <v>169.82</v>
          </cell>
        </row>
        <row r="4287">
          <cell r="A4287">
            <v>94105</v>
          </cell>
          <cell r="B4287" t="str">
            <v>PREPARO DE FUNDO DE VALA (LASTRO) COM LARGURA MENOR QUE 1,5 M, COM CAMADA DE BRITA, LANÇAMENTO MANUAL, EM LOCAL COM NÍVEL ALTO DE INTERFERÊNCIA. AF_06/2016</v>
          </cell>
          <cell r="C4287" t="str">
            <v>M3</v>
          </cell>
          <cell r="D4287">
            <v>232.61</v>
          </cell>
        </row>
        <row r="4288">
          <cell r="A4288">
            <v>94106</v>
          </cell>
          <cell r="B4288" t="str">
            <v>PREPARO DE FUNDO DE VALA (LASTRO) COM LARGURA MAIOR OU IGUAL A 1,5 M E MENOR QUE 2,5 M, COM CAMADA DE AREIA, LANÇAMENTO MANUAL, EM LOCAL COM NÍVEL BAIXO DE INTERFERÊNCIA. AF_06/2016</v>
          </cell>
          <cell r="C4288" t="str">
            <v>M3</v>
          </cell>
          <cell r="D4288">
            <v>145.09</v>
          </cell>
        </row>
        <row r="4289">
          <cell r="A4289">
            <v>94107</v>
          </cell>
          <cell r="B4289" t="str">
            <v>PREPARO DE FUNDO DE VALA (LASTRO) COM LARGURA MAIOR OU IGUAL A 1,5 M E MENOR QUE 2,5 M, COM CAMADA DE BRITA, LANÇAMENTO MANUAL, EM LOCAL COM NÍVEL BAIXO DE INTERFERÊNCIA. AF_06/2016</v>
          </cell>
          <cell r="C4289" t="str">
            <v>M3</v>
          </cell>
          <cell r="D4289">
            <v>207.88</v>
          </cell>
        </row>
        <row r="4290">
          <cell r="A4290">
            <v>94108</v>
          </cell>
          <cell r="B4290" t="str">
            <v>PREPARO DE FUNDO DE VALA (LASTRO) COM LARGURA MAIOR OU IGUAL A 1,5 M E MENOR QUE 2,5 M, COM CAMADA DE AREIA, LANÇAMENTO MANUAL, EM LOCAL COM NÍVEL ALTO DE INTERFERÊNCIA. AF_06/2016</v>
          </cell>
          <cell r="C4290" t="str">
            <v>M3</v>
          </cell>
          <cell r="D4290">
            <v>149.21</v>
          </cell>
        </row>
        <row r="4291">
          <cell r="A4291">
            <v>94110</v>
          </cell>
          <cell r="B4291" t="str">
            <v>PREPARO DE FUNDO DE VALA (LASTRO) COM LARGURA MAIOR OU IGUAL A 1,5 M E MENOR QUE 2,5 M, COM CAMADA DE BRITA, LANÇAMENTO MANUAL, EM LOCAL COM NÍVEL ALTO DE INTERFERÊNCIA. AF_06/2016</v>
          </cell>
          <cell r="C4291" t="str">
            <v>M3</v>
          </cell>
          <cell r="D4291">
            <v>211.98</v>
          </cell>
        </row>
        <row r="4292">
          <cell r="A4292">
            <v>94111</v>
          </cell>
          <cell r="B4292" t="str">
            <v>PREPARO DE FUNDO DE VALA (LASTRO) COM LARGURA MENOR QUE 1,5 M, COM CAMADA DE AREIA, LANÇAMENTO MECANIZADO, EM LOCAL COM NÍVEL BAIXO DE INTERFERÊNCIA. AF_06/2016</v>
          </cell>
          <cell r="C4292" t="str">
            <v>M3</v>
          </cell>
          <cell r="D4292">
            <v>132.59</v>
          </cell>
        </row>
        <row r="4293">
          <cell r="A4293">
            <v>94112</v>
          </cell>
          <cell r="B4293" t="str">
            <v>PREPARO DE FUNDO DE VALA (LASTRO) COM LARGURA MENOR QUE 1,5 M, COM CAMADA DE BRITA, LANÇAMENTO MECANIZADO, EM LOCAL COM NÍVEL BAIXO DE INTERFERÊNCIA. AF_06/2016</v>
          </cell>
          <cell r="C4293" t="str">
            <v>M3</v>
          </cell>
          <cell r="D4293">
            <v>187.64</v>
          </cell>
        </row>
        <row r="4294">
          <cell r="A4294">
            <v>94113</v>
          </cell>
          <cell r="B4294" t="str">
            <v>PREPARO DE FUNDO DE VALA (LASTRO) COM LARGURA MENOR QUE 1,5 M, COM CAMADA DE AREIA, LANÇAMENTO MECANIZADO, EM LOCAL COM NÍVEL ALTO DE INTERFERÊNCIA. AF_06/2016</v>
          </cell>
          <cell r="C4294" t="str">
            <v>M3</v>
          </cell>
          <cell r="D4294">
            <v>138.74</v>
          </cell>
        </row>
        <row r="4295">
          <cell r="A4295">
            <v>94114</v>
          </cell>
          <cell r="B4295" t="str">
            <v>PREPARO DE FUNDO DE VALA (LASTRO) COM LARGURA MENOR QUE 1,5 M, COM CAMADA DE BRITA, LANÇAMENTO MECANIZADO, EM LOCAL COM NÍVEL ALTO DE INTERFERÊNCIA. AF_06/2016</v>
          </cell>
          <cell r="C4295" t="str">
            <v>M3</v>
          </cell>
          <cell r="D4295">
            <v>194.58</v>
          </cell>
        </row>
        <row r="4296">
          <cell r="A4296">
            <v>94115</v>
          </cell>
          <cell r="B4296" t="str">
            <v>PREPARO DE FUNDO DE VALA (LASTRO) COM LARGURA MAIOR OU IGUAL A 1,5 M E MENOR QUE 2,5 M, COM CAMADA DE AREIA, LANÇAMENTO MECANIZADO, EM LOCAL COM NÍVEL BAIXO DE INTERFERÊNCIA. AF_06/2016</v>
          </cell>
          <cell r="C4296" t="str">
            <v>M3</v>
          </cell>
          <cell r="D4296">
            <v>103.79</v>
          </cell>
        </row>
        <row r="4297">
          <cell r="A4297">
            <v>94116</v>
          </cell>
          <cell r="B4297" t="str">
            <v>PREPARO DE FUNDO DE VALA (LASTRO) COM LARGURA MAIOR OU IGUAL A 1,5 M E MENOR QUE 2,5 M, COM CAMADA DE BRITA, LANÇAMENTO MECANIZADO, EM LOCAL COM NÍVEL BAIXO DE INTERFERÊNCIA. AF_06/2016</v>
          </cell>
          <cell r="C4297" t="str">
            <v>M3</v>
          </cell>
          <cell r="D4297">
            <v>154.66999999999999</v>
          </cell>
        </row>
        <row r="4298">
          <cell r="A4298">
            <v>94117</v>
          </cell>
          <cell r="B4298" t="str">
            <v>PREPARO DE FUNDO DE VALA (LASTRO) COM LARGURA MAIOR OU IGUAL A 1,5 M E MENOR QUE 2,5 M, COM CAMADA DE AREIA, LANÇAMENTO MECANIZADO, EM LOCAL COM NÍVEL ALTO DE INTERFERÊNCIA. AF_06/2016</v>
          </cell>
          <cell r="C4298" t="str">
            <v>M3</v>
          </cell>
          <cell r="D4298">
            <v>109.5</v>
          </cell>
        </row>
        <row r="4299">
          <cell r="A4299">
            <v>94118</v>
          </cell>
          <cell r="B4299" t="str">
            <v>PREPARO DE FUNDO DE VALA (LASTRO) COM LARGURA MAIOR OU IGUAL A 1,5 M E MENOR QUE 2,5 M, COM CAMADA DE BRITA, LANÇAMENTO MECANIZADO, EM LOCAL COM NÍVEL ALTO DE INTERFERÊNCIA. AF_06/2016</v>
          </cell>
          <cell r="C4299" t="str">
            <v>M3</v>
          </cell>
          <cell r="D4299">
            <v>161.38</v>
          </cell>
        </row>
        <row r="4300">
          <cell r="A4300">
            <v>6514</v>
          </cell>
          <cell r="B4300" t="str">
            <v>FORNECIMENTO E LANCAMENTO DE BRITA N. 4</v>
          </cell>
          <cell r="C4300" t="str">
            <v>M3</v>
          </cell>
          <cell r="D4300">
            <v>118.37</v>
          </cell>
        </row>
        <row r="4301">
          <cell r="A4301">
            <v>88549</v>
          </cell>
          <cell r="B4301" t="str">
            <v>FORNECIMENTO E ASSENTAMENTO DE BRITA 2-DRENOS E FILTROS   MM</v>
          </cell>
          <cell r="C4301" t="str">
            <v>M3</v>
          </cell>
          <cell r="D4301">
            <v>93.78</v>
          </cell>
        </row>
        <row r="4302">
          <cell r="A4302">
            <v>5622</v>
          </cell>
          <cell r="B4302" t="str">
            <v>REGULARIZACAO E COMPACTACAO MANUAL DE TERRENO COM SOQUETE</v>
          </cell>
          <cell r="C4302" t="str">
            <v>M2</v>
          </cell>
          <cell r="D4302">
            <v>5.82</v>
          </cell>
        </row>
        <row r="4303">
          <cell r="A4303">
            <v>41721</v>
          </cell>
          <cell r="B4303" t="str">
            <v>COMPACTACAO MECANICA A 95% DO PROCTOR NORMAL - PAVIMENTACAO URBANA</v>
          </cell>
          <cell r="C4303" t="str">
            <v>M3</v>
          </cell>
          <cell r="D4303">
            <v>2.66</v>
          </cell>
        </row>
        <row r="4304">
          <cell r="A4304">
            <v>41722</v>
          </cell>
          <cell r="B4304" t="str">
            <v>COMPACTACAO MECANICA A 100% DO PROCTOR NORMAL - PAVIMENTACAO URBANA</v>
          </cell>
          <cell r="C4304" t="str">
            <v>M3</v>
          </cell>
          <cell r="D4304">
            <v>4.01</v>
          </cell>
        </row>
        <row r="4305">
          <cell r="A4305" t="str">
            <v>74005/1</v>
          </cell>
          <cell r="B4305" t="str">
            <v>COMPACTACAO MECANICA, SEM CONTROLE DO GC (C/COMPACTADOR PLACA 400 KG)</v>
          </cell>
          <cell r="C4305" t="str">
            <v>M3</v>
          </cell>
          <cell r="D4305">
            <v>5.21</v>
          </cell>
        </row>
        <row r="4306">
          <cell r="A4306" t="str">
            <v>74005/2</v>
          </cell>
          <cell r="B4306" t="str">
            <v>COMPACTACAO MECANICA C/ CONTROLE DO GC&gt;=95% DO PN (AREAS) (C/MONIVELADORA 140 HP E ROLO COMPRESSOR VIBRATORIO 80 HP)</v>
          </cell>
          <cell r="C4306" t="str">
            <v>M3</v>
          </cell>
          <cell r="D4306">
            <v>4.79</v>
          </cell>
        </row>
        <row r="4307">
          <cell r="A4307" t="str">
            <v>74034/1</v>
          </cell>
          <cell r="B4307" t="str">
            <v>ESPALHAMENTO DE MATERIAL DE 1A CATEGORIA COM TRATOR DE ESTEIRA COM 153HP</v>
          </cell>
          <cell r="C4307" t="str">
            <v>M3</v>
          </cell>
          <cell r="D4307">
            <v>2.08</v>
          </cell>
        </row>
        <row r="4308">
          <cell r="A4308">
            <v>83344</v>
          </cell>
          <cell r="B4308" t="str">
            <v>ESPALHAMENTO DE MATERIAL EM BOTA FORA, COM UTILIZACAO DE TRATOR DE ESTEIRAS DE 165 HP</v>
          </cell>
          <cell r="C4308" t="str">
            <v>M3</v>
          </cell>
          <cell r="D4308">
            <v>1.04</v>
          </cell>
        </row>
        <row r="4309">
          <cell r="A4309">
            <v>6110</v>
          </cell>
          <cell r="B4309" t="str">
            <v>ALVENARIA DE EMBASAMENTO EM TIJOLOS CERAMICOS MACICOS 5X10X20CM, ASSENTADO  COM ARGAMASSA TRACO 1:2:8 (CIMENTO, CAL E AREIA)</v>
          </cell>
          <cell r="C4309" t="str">
            <v>M3</v>
          </cell>
          <cell r="D4309">
            <v>590.44000000000005</v>
          </cell>
        </row>
        <row r="4310">
          <cell r="A4310">
            <v>72131</v>
          </cell>
          <cell r="B4310" t="str">
            <v>ALVENARIA EM TIJOLO CERAMICO MACICO 5X10X20CM 1 VEZ (ESPESSURA 20CM), ASSENTADO COM ARGAMASSA TRACO 1:2:8 (CIMENTO, CAL E AREIA)</v>
          </cell>
          <cell r="C4310" t="str">
            <v>M2</v>
          </cell>
          <cell r="D4310">
            <v>114.59</v>
          </cell>
        </row>
        <row r="4311">
          <cell r="A4311">
            <v>72132</v>
          </cell>
          <cell r="B4311" t="str">
            <v>ALVENARIA EM TIJOLO CERAMICO MACICO 5X10X20CM 1/2 VEZ (ESPESSURA 10CM), ASSENTADO COM ARGAMASSA TRACO 1:2:8 (CIMENTO, CAL E AREIA)</v>
          </cell>
          <cell r="C4311" t="str">
            <v>M2</v>
          </cell>
          <cell r="D4311">
            <v>59.28</v>
          </cell>
        </row>
        <row r="4312">
          <cell r="A4312">
            <v>72133</v>
          </cell>
          <cell r="B4312" t="str">
            <v>ALVENARIA EM TIJOLO CERAMICO MACICO 5X10X20CM 1 1/2 VEZ (ESPESSURA 30CM), ASSENTADO COM ARGAMASSA TRACO 1:2:8 (CIMENTO, CAL E AREIA)</v>
          </cell>
          <cell r="C4312" t="str">
            <v>M2</v>
          </cell>
          <cell r="D4312">
            <v>207.54</v>
          </cell>
        </row>
        <row r="4313">
          <cell r="A4313" t="str">
            <v>73935/2</v>
          </cell>
          <cell r="B4313" t="str">
            <v>ALVENARIA EM TIJOLO CERAMICO FURADO 9X19X19CM, 1 VEZ (ESPESSURA 19 CM), ASSENTADO EM ARGAMASSA TRACO 1:4 (CIMENTO E AREIA MEDIA NAO PENEIRADA), PREPARO MANUAL, JUNTA1 CM</v>
          </cell>
          <cell r="C4313" t="str">
            <v>M2</v>
          </cell>
          <cell r="D4313">
            <v>69.319999999999993</v>
          </cell>
        </row>
        <row r="4314">
          <cell r="A4314">
            <v>87471</v>
          </cell>
          <cell r="B4314" t="str">
            <v>ALVENARIA DE VEDAÇÃO DE BLOCOS CERÂMICOS FURADOS NA VERTICAL DE 9X19X39CM (ESPESSURA 9CM) DE PAREDES COM ÁREA LÍQUIDA MENOR QUE 6M² SEM VÃOS E ARGAMASSA DE ASSENTAMENTO COM PREPARO EM BETONEIRA. AF_06/2014</v>
          </cell>
          <cell r="C4314" t="str">
            <v>M2</v>
          </cell>
          <cell r="D4314">
            <v>36.86</v>
          </cell>
        </row>
        <row r="4315">
          <cell r="A4315">
            <v>87472</v>
          </cell>
          <cell r="B4315" t="str">
            <v>ALVENARIA DE VEDAÇÃO DE BLOCOS CERÂMICOS FURADOS NA VERTICAL DE 9X19X39CM (ESPESSURA 9CM) DE PAREDES COM ÁREA LÍQUIDA MENOR QUE 6M² SEM VÃOS E ARGAMASSA DE ASSENTAMENTO COM PREPARO MANUAL. AF_06/2014</v>
          </cell>
          <cell r="C4315" t="str">
            <v>M2</v>
          </cell>
          <cell r="D4315">
            <v>37.950000000000003</v>
          </cell>
        </row>
        <row r="4316">
          <cell r="A4316">
            <v>87473</v>
          </cell>
          <cell r="B4316" t="str">
            <v>ALVENARIA DE VEDAÇÃO DE BLOCOS CERÂMICOS FURADOS NA VERTICAL DE 14X19X39CM (ESPESSURA 14CM) DE PAREDES COM ÁREA LÍQUIDA MENOR QUE 6M² SEM VÃOS E ARGAMASSA DE ASSENTAMENTO COM PREPARO EM BETONEIRA. AF_06/2014</v>
          </cell>
          <cell r="C4316" t="str">
            <v>M2</v>
          </cell>
          <cell r="D4316">
            <v>51.24</v>
          </cell>
        </row>
        <row r="4317">
          <cell r="A4317">
            <v>87474</v>
          </cell>
          <cell r="B4317" t="str">
            <v>ALVENARIA DE VEDAÇÃO DE BLOCOS CERÂMICOS FURADOS NA VERTICAL DE 14X19X39CM (ESPESSURA 14CM) DE PAREDES COM ÁREA LÍQUIDA MENOR QUE 6M² SEM VÃOS E ARGAMASSA DE ASSENTAMENTO COM PREPARO MANUAL. AF_06/2014</v>
          </cell>
          <cell r="C4317" t="str">
            <v>M2</v>
          </cell>
          <cell r="D4317">
            <v>52.47</v>
          </cell>
        </row>
        <row r="4318">
          <cell r="A4318">
            <v>87475</v>
          </cell>
          <cell r="B4318" t="str">
            <v>ALVENARIA DE VEDAÇÃO DE BLOCOS CERÂMICOS FURADOS NA VERTICAL DE 19X19X39CM (ESPESSURA 19CM) DE PAREDES COM ÁREA LÍQUIDA MENOR QUE 6M² SEM VÃOS E ARGAMASSA DE ASSENTAMENTO COM PREPARO EM BETONEIRA. AF_06/2014</v>
          </cell>
          <cell r="C4318" t="str">
            <v>M2</v>
          </cell>
          <cell r="D4318">
            <v>59.89</v>
          </cell>
        </row>
        <row r="4319">
          <cell r="A4319">
            <v>87476</v>
          </cell>
          <cell r="B4319" t="str">
            <v>ALVENARIA DE VEDAÇÃO DE BLOCOS CERÂMICOS FURADOS NA VERTICAL DE 19X19X39CM (ESPESSURA 19CM) DE PAREDES COM ÁREA LÍQUIDA MENOR QUE 6M² SEM VÃOS E ARGAMASSA DE ASSENTAMENTO COM PREPARO MANUAL. AF_06/2014</v>
          </cell>
          <cell r="C4319" t="str">
            <v>M2</v>
          </cell>
          <cell r="D4319">
            <v>61.33</v>
          </cell>
        </row>
        <row r="4320">
          <cell r="A4320">
            <v>87477</v>
          </cell>
          <cell r="B4320" t="str">
            <v>ALVENARIA DE VEDAÇÃO DE BLOCOS CERÂMICOS FURADOS NA VERTICAL DE 9X19X39CM (ESPESSURA 9CM) DE PAREDES COM ÁREA LÍQUIDA MAIOR OU IGUAL A 6M² SEM VÃOS E ARGAMASSA DE ASSENTAMENTO COM PREPARO EM BETONEIRA. AF_06/2014</v>
          </cell>
          <cell r="C4320" t="str">
            <v>M2</v>
          </cell>
          <cell r="D4320">
            <v>32.76</v>
          </cell>
        </row>
        <row r="4321">
          <cell r="A4321">
            <v>87478</v>
          </cell>
          <cell r="B4321" t="str">
            <v>ALVENARIA DE VEDAÇÃO DE BLOCOS CERÂMICOS FURADOS NA VERTICAL DE 9X19X39CM (ESPESSURA 9CM) DE PAREDES COM ÁREA LÍQUIDA MAIOR OU IGUAL A 6M² SEM VÃOS E ARGAMASSA DE ASSENTAMENTO COM PREPARO MANUAL. AF_06/2014</v>
          </cell>
          <cell r="C4321" t="str">
            <v>M2</v>
          </cell>
          <cell r="D4321">
            <v>33.85</v>
          </cell>
        </row>
        <row r="4322">
          <cell r="A4322">
            <v>87479</v>
          </cell>
          <cell r="B4322" t="str">
            <v>ALVENARIA DE VEDAÇÃO DE BLOCOS CERÂMICOS FURADOS NA VERTICAL DE 14X19X39CM (ESPESSURA 14CM) DE PAREDES COM ÁREA LÍQUIDA MAIOR OU IGUAL A 6M² SEM VÃOS E ARGAMASSA DE ASSENTAMENTO COM PREPARO EM BETONEIRA. AF_06/2014</v>
          </cell>
          <cell r="C4322" t="str">
            <v>M2</v>
          </cell>
          <cell r="D4322">
            <v>46.63</v>
          </cell>
        </row>
        <row r="4323">
          <cell r="A4323">
            <v>87480</v>
          </cell>
          <cell r="B4323" t="str">
            <v>ALVENARIA DE VEDAÇÃO DE BLOCOS CERÂMICOS FURADOS NA VERTICAL DE 14X19X39CM (ESPESSURA 14CM) DE PAREDES COM ÁREA LÍQUIDA MAIOR OU IGUAL A 6M² SEM VÃOS E ARGAMASSA DE ASSENTAMENTO COM PREPARO MANUAL. AF_06/2014</v>
          </cell>
          <cell r="C4323" t="str">
            <v>M2</v>
          </cell>
          <cell r="D4323">
            <v>47.86</v>
          </cell>
        </row>
        <row r="4324">
          <cell r="A4324">
            <v>87481</v>
          </cell>
          <cell r="B4324" t="str">
            <v>ALVENARIA DE VEDAÇÃO DE BLOCOS CERÂMICOS FURADOS NA VERTICAL DE 19X19X39CM (ESPESSURA 19CM) DE PAREDES COM ÁREA LÍQUIDA MAIOR OU IGUAL A 6M² SEM VÃOS E ARGAMASSA DE ASSENTAMENTO COM PREPARO EM BETONEIRA. AF_06/2014</v>
          </cell>
          <cell r="C4324" t="str">
            <v>M2</v>
          </cell>
          <cell r="D4324">
            <v>55.3</v>
          </cell>
        </row>
        <row r="4325">
          <cell r="A4325">
            <v>87482</v>
          </cell>
          <cell r="B4325" t="str">
            <v>ALVENARIA DE VEDAÇÃO DE BLOCOS CERÂMICOS FURADOS NA VERTICAL DE 19X19X39CM (ESPESSURA 19CM) DE PAREDES COM ÁREA LÍQUIDA MAIOR OU IGUAL A 6M² SEM VÃOS E ARGAMASSA DE ASSENTAMENTO COM PREPARO MANUAL. AF_06/2014</v>
          </cell>
          <cell r="C4325" t="str">
            <v>M2</v>
          </cell>
          <cell r="D4325">
            <v>56.74</v>
          </cell>
        </row>
        <row r="4326">
          <cell r="A4326">
            <v>87483</v>
          </cell>
          <cell r="B4326" t="str">
            <v>ALVENARIA DE VEDAÇÃO DE BLOCOS CERÂMICOS FURADOS NA VERTICAL DE 9X19X39CM (ESPESSURA 9CM) DE PAREDES COM ÁREA LÍQUIDA MENOR QUE 6M² COM VÃOS E ARGAMASSA DE ASSENTAMENTO COM PREPARO EM BETONEIRA. AF_06/2014</v>
          </cell>
          <cell r="C4326" t="str">
            <v>M2</v>
          </cell>
          <cell r="D4326">
            <v>43.3</v>
          </cell>
        </row>
        <row r="4327">
          <cell r="A4327">
            <v>87484</v>
          </cell>
          <cell r="B4327" t="str">
            <v>ALVENARIA DE VEDAÇÃO DE BLOCOS CERÂMICOS FURADOS NA VERTICAL DE 9X19X39CM (ESPESSURA 9CM) DE PAREDES COM ÁREA LÍQUIDA MENOR QUE 6M² COM VÃOS E ARGAMASSA DE ASSENTAMENTO COM PREPARO MANUAL. AF_06/2014</v>
          </cell>
          <cell r="C4327" t="str">
            <v>M2</v>
          </cell>
          <cell r="D4327">
            <v>44.38</v>
          </cell>
        </row>
        <row r="4328">
          <cell r="A4328">
            <v>87485</v>
          </cell>
          <cell r="B4328" t="str">
            <v>ALVENARIA DE VEDAÇÃO DE BLOCOS CERÂMICOS FURADOS NA VERTICAL DE 14X19X39CM (ESPESSURA 14CM) DE PAREDES COM ÁREA LÍQUIDA MENOR QUE 6M² COM VÃOS E ARGAMASSA DE ASSENTAMENTO COM PREPARO EM BETONEIRA. AF_06/2014</v>
          </cell>
          <cell r="C4328" t="str">
            <v>M2</v>
          </cell>
          <cell r="D4328">
            <v>57.76</v>
          </cell>
        </row>
        <row r="4329">
          <cell r="A4329">
            <v>87487</v>
          </cell>
          <cell r="B4329" t="str">
            <v>ALVENARIA DE VEDAÇÃO DE BLOCOS CERÂMICOS FURADOS NA VERTICAL DE 19X19X39CM (ESPESSURA 19CM) DE PAREDES COM ÁREA LÍQUIDA MENOR QUE 6M² COM VÃOS E ARGAMASSA DE ASSENTAMENTO COM PREPARO EM BETONEIRA. AF_06/2014</v>
          </cell>
          <cell r="C4329" t="str">
            <v>M2</v>
          </cell>
          <cell r="D4329">
            <v>66.17</v>
          </cell>
        </row>
        <row r="4330">
          <cell r="A4330">
            <v>87488</v>
          </cell>
          <cell r="B4330" t="str">
            <v>ALVENARIA DE VEDAÇÃO DE BLOCOS CERÂMICOS FURADOS NA VERTICAL DE 19X19X39CM (ESPESSURA 19CM) DE PAREDES COM ÁREA LÍQUIDA MENOR QUE 6M² COM VÃOS E ARGAMASSA DE ASSENTAMENTO COM PREPARO MANUAL. AF_06/2014</v>
          </cell>
          <cell r="C4330" t="str">
            <v>M2</v>
          </cell>
          <cell r="D4330">
            <v>67.61</v>
          </cell>
        </row>
        <row r="4331">
          <cell r="A4331">
            <v>87489</v>
          </cell>
          <cell r="B4331" t="str">
            <v>ALVENARIA DE VEDAÇÃO DE BLOCOS CERÂMICOS FURADOS NA VERTICAL DE 9X19X39CM (ESPESSURA 9CM) DE PAREDES COM ÁREA LÍQUIDA MAIOR OU IGUAL A 6M² COM VÃOS E ARGAMASSA DE ASSENTAMENTO COM PREPARO EM BETONEIRA. AF_06/2014</v>
          </cell>
          <cell r="C4331" t="str">
            <v>M2</v>
          </cell>
          <cell r="D4331">
            <v>36.409999999999997</v>
          </cell>
        </row>
        <row r="4332">
          <cell r="A4332">
            <v>87490</v>
          </cell>
          <cell r="B4332" t="str">
            <v>ALVENARIA DE VEDAÇÃO DE BLOCOS CERÂMICOS FURADOS NA VERTICAL DE 9X19X39CM (ESPESSURA 9CM) DE PAREDES COM ÁREA LÍQUIDA MAIOR OU IGUAL A 6M² COM VÃOS E ARGAMASSA DE ASSENTAMENTO COM PREPARO MANUAL. AF_06/2014</v>
          </cell>
          <cell r="C4332" t="str">
            <v>M2</v>
          </cell>
          <cell r="D4332">
            <v>37.49</v>
          </cell>
        </row>
        <row r="4333">
          <cell r="A4333">
            <v>87491</v>
          </cell>
          <cell r="B4333" t="str">
            <v>ALVENARIA DE VEDAÇÃO DE BLOCOS CERÂMICOS FURADOS NA VERTICAL DE 14X19X39CM (ESPESSURA 14CM) DE PAREDES COM ÁREA LÍQUIDA MAIOR OU IGUAL A 6M² COM VÃOS E ARGAMASSA DE ASSENTAMENTO COM PREPARO EM BETONEIRA. AF_06/2014</v>
          </cell>
          <cell r="C4333" t="str">
            <v>M2</v>
          </cell>
          <cell r="D4333">
            <v>50.36</v>
          </cell>
        </row>
        <row r="4334">
          <cell r="A4334">
            <v>87492</v>
          </cell>
          <cell r="B4334" t="str">
            <v>ALVENARIA DE VEDAÇÃO DE BLOCOS CERÂMICOS FURADOS NA VERTICAL DE 14X19X39CM (ESPESSURA 14CM) DE PAREDES COM ÁREA LÍQUIDA MAIOR OU IGUAL A 6M² COM VÃOS E ARGAMASSA DE ASSENTAMENTO COM PREPARO MANUAL. AF_06/2014</v>
          </cell>
          <cell r="C4334" t="str">
            <v>M2</v>
          </cell>
          <cell r="D4334">
            <v>51.59</v>
          </cell>
        </row>
        <row r="4335">
          <cell r="A4335">
            <v>87493</v>
          </cell>
          <cell r="B4335" t="str">
            <v>ALVENARIA DE VEDAÇÃO DE BLOCOS CERÂMICOS FURADOS NA VERTICAL DE 19X19X39CM (ESPESSURA 19CM) DE PAREDES COM ÁREA LÍQUIDA MAIOR OU IGUAL A 6M² COM VÃOS E ARGAMASSA DE ASSENTAMENTO COM PREPARO EM BETONEIRA. AF_06/2014</v>
          </cell>
          <cell r="C4335" t="str">
            <v>M2</v>
          </cell>
          <cell r="D4335">
            <v>59.11</v>
          </cell>
        </row>
        <row r="4336">
          <cell r="A4336">
            <v>87494</v>
          </cell>
          <cell r="B4336" t="str">
            <v>ALVENARIA DE VEDAÇÃO DE BLOCOS CERÂMICOS FURADOS NA VERTICAL DE 19X19X39CM (ESPESSURA 19CM) DE PAREDES COM ÁREA LÍQUIDA MAIOR OU IGUAL A 6M² COM VÃOS E ARGAMASSA DE ASSENTAMENTO COM PREPARO MANUAL. AF_06/2014</v>
          </cell>
          <cell r="C4336" t="str">
            <v>M2</v>
          </cell>
          <cell r="D4336">
            <v>60.54</v>
          </cell>
        </row>
        <row r="4337">
          <cell r="A4337">
            <v>87495</v>
          </cell>
          <cell r="B4337" t="str">
            <v>ALVENARIA DE VEDAÇÃO DE BLOCOS CERÂMICOS FURADOS NA HORIZONTAL DE 9X19X19CM (ESPESSURA 9CM) DE PAREDES COM ÁREA LÍQUIDA MENOR QUE 6M² SEM VÃOS E ARGAMASSA DE ASSENTAMENTO COM PREPARO EM BETONEIRA. AF_06/2014</v>
          </cell>
          <cell r="C4337" t="str">
            <v>M2</v>
          </cell>
          <cell r="D4337">
            <v>68.77</v>
          </cell>
        </row>
        <row r="4338">
          <cell r="A4338">
            <v>87496</v>
          </cell>
          <cell r="B4338" t="str">
            <v>ALVENARIA DE VEDAÇÃO DE BLOCOS CERÂMICOS FURADOS NA HORIZONTAL DE 9X19X19CM (ESPESSURA 9CM) DE PAREDES COM ÁREA LÍQUIDA MENOR QUE 6M² SEM VÃOS E ARGAMASSA DE ASSENTAMENTO COM PREPARO MANUAL. AF_06/2014</v>
          </cell>
          <cell r="C4338" t="str">
            <v>M2</v>
          </cell>
          <cell r="D4338">
            <v>69.790000000000006</v>
          </cell>
        </row>
        <row r="4339">
          <cell r="A4339">
            <v>87497</v>
          </cell>
          <cell r="B4339" t="str">
            <v>ALVENARIA DE VEDAÇÃO DE BLOCOS CERÂMICOS FURADOS NA HORIZONTAL DE 11,5X19X19CM (ESPESSURA 11,5CM) DE PAREDES COM ÁREA LÍQUIDA MENOR QUE 6M² SEM VÃOS E ARGAMASSA DE ASSENTAMENTO COM PREPARO EM BETONEIRA. AF_06/2014_P</v>
          </cell>
          <cell r="C4339" t="str">
            <v>M2</v>
          </cell>
          <cell r="D4339">
            <v>64.7</v>
          </cell>
        </row>
        <row r="4340">
          <cell r="A4340">
            <v>87498</v>
          </cell>
          <cell r="B4340" t="str">
            <v>ALVENARIA DE VEDAÇÃO DE BLOCOS CERÂMICOS FURADOS NA HORIZONTAL DE 11,5X19X19CM (ESPESSURA 11,5CM) DE PAREDES COM ÁREA LÍQUIDA MENOR QUE 6M² SEM VÃOS E ARGAMASSA DE ASSENTAMENTO COM PREPARO MANUAL. AF_06/2014_P</v>
          </cell>
          <cell r="C4340" t="str">
            <v>M2</v>
          </cell>
          <cell r="D4340">
            <v>66.010000000000005</v>
          </cell>
        </row>
        <row r="4341">
          <cell r="A4341">
            <v>87499</v>
          </cell>
          <cell r="B4341" t="str">
            <v>ALVENARIA DE VEDAÇÃO DE BLOCOS CERÂMICOS FURADOS NA HORIZONTAL DE 9X14X19CM (ESPESSURA 9CM) DE PAREDES COM ÁREA LÍQUIDA MENOR QUE 6M² SEM VÃOS E ARGAMASSA DE ASSENTAMENTO COM PREPARO EM BETONEIRA. AF_06/2014</v>
          </cell>
          <cell r="C4341" t="str">
            <v>M2</v>
          </cell>
          <cell r="D4341">
            <v>100.72</v>
          </cell>
        </row>
        <row r="4342">
          <cell r="A4342">
            <v>87500</v>
          </cell>
          <cell r="B4342" t="str">
            <v>ALVENARIA DE VEDAÇÃO DE BLOCOS CERÂMICOS FURADOS NA HORIZONTAL DE 9X14X19CM (ESPESSURA 9CM) DE PAREDES COM ÁREA LÍQUIDA MENOR QUE 6M² SEM VÃOS E ARGAMASSA DE ASSENTAMENTO COM PREPARO MANUAL. AF_06/2014</v>
          </cell>
          <cell r="C4342" t="str">
            <v>M2</v>
          </cell>
          <cell r="D4342">
            <v>101.82</v>
          </cell>
        </row>
        <row r="4343">
          <cell r="A4343">
            <v>87501</v>
          </cell>
          <cell r="B4343" t="str">
            <v>ALVENARIA DE VEDAÇÃO DE BLOCOS CERÂMICOS FURADOS NA HORIZONTAL DE 14X9X19CM (ESPESSURA 14CM) DE PAREDES COM ÁREA LÍQUIDA MENOR QUE 6M² SEM VÃOS E ARGAMASSA DE ASSENTAMENTO COM PREPARO EM BETONEIRA. AF_06/2014</v>
          </cell>
          <cell r="C4343" t="str">
            <v>M2</v>
          </cell>
          <cell r="D4343">
            <v>131.26</v>
          </cell>
        </row>
        <row r="4344">
          <cell r="A4344">
            <v>87502</v>
          </cell>
          <cell r="B4344" t="str">
            <v>ALVENARIA DE VEDAÇÃO DE BLOCOS CERÂMICOS FURADOS NA HORIZONTAL DE 14X9X19CM (ESPESSURA 14CM) DE PAREDES COM ÁREA LÍQUIDA MENOR QUE 6M² SEM VÃOS E ARGAMASSA DE ASSENTAMENTO COM PREPARO MANUAL. AF_06/2014</v>
          </cell>
          <cell r="C4344" t="str">
            <v>M2</v>
          </cell>
          <cell r="D4344">
            <v>132.66</v>
          </cell>
        </row>
        <row r="4345">
          <cell r="A4345">
            <v>87503</v>
          </cell>
          <cell r="B4345" t="str">
            <v>ALVENARIA DE VEDAÇÃO DE BLOCOS CERÂMICOS FURADOS NA HORIZONTAL DE 9X19X19CM (ESPESSURA 9CM) DE PAREDES COM ÁREA LÍQUIDA MAIOR OU IGUAL A 6M² SEM VÃOS E ARGAMASSA DE ASSENTAMENTO COM PREPARO EM BETONEIRA. AF_06/2014</v>
          </cell>
          <cell r="C4345" t="str">
            <v>M2</v>
          </cell>
          <cell r="D4345">
            <v>58.17</v>
          </cell>
        </row>
        <row r="4346">
          <cell r="A4346">
            <v>87504</v>
          </cell>
          <cell r="B4346" t="str">
            <v>ALVENARIA DE VEDAÇÃO DE BLOCOS CERÂMICOS FURADOS NA HORIZONTAL DE 9X19X19CM (ESPESSURA 9CM) DE PAREDES COM ÁREA LÍQUIDA MAIOR OU IGUAL A 6M² SEM VÃOS E ARGAMASSA DE ASSENTAMENTO COM PREPARO MANUAL. AF_06/2014</v>
          </cell>
          <cell r="C4346" t="str">
            <v>M2</v>
          </cell>
          <cell r="D4346">
            <v>59.19</v>
          </cell>
        </row>
        <row r="4347">
          <cell r="A4347">
            <v>87505</v>
          </cell>
          <cell r="B4347" t="str">
            <v>ALVENARIA DE VEDAÇÃO DE BLOCOS CERÂMICOS FURADOS NA HORIZONTAL DE 11,5X19X19CM (ESPESSURA 11,5M) DE PAREDES COM ÁREA LÍQUIDA MAIOR OU IGUAL A 6M² SEM VÃOS E ARGAMASSA DE ASSENTAMENTO COM PREPARO EM BETONEIRA. AF_06/2014_P</v>
          </cell>
          <cell r="C4347" t="str">
            <v>M2</v>
          </cell>
          <cell r="D4347">
            <v>54.2</v>
          </cell>
        </row>
        <row r="4348">
          <cell r="A4348">
            <v>87506</v>
          </cell>
          <cell r="B4348" t="str">
            <v>ALVENARIA DE VEDAÇÃO DE BLOCOS CERÂMICOS FURADOS NA HORIZONTAL DE 11,5X19X19CM (ESPESSURA 11,5M) DE PAREDES COM ÁREA LÍQUIDA MAIOR OU IGUAL A 6M² SEM VÃOS E ARGAMASSA DE ASSENTAMENTO COM PREPARO MANUAL. AF_06/2014_P</v>
          </cell>
          <cell r="C4348" t="str">
            <v>M2</v>
          </cell>
          <cell r="D4348">
            <v>55.5</v>
          </cell>
        </row>
        <row r="4349">
          <cell r="A4349">
            <v>87507</v>
          </cell>
          <cell r="B4349" t="str">
            <v>ALVENARIA DE VEDAÇÃO DE BLOCOS CERÂMICOS FURADOS NA HORIZONTAL DE 9X14X19CM (ESPESSURA 9CM) DE PAREDES COM ÁREA LÍQUIDA MAIOR OU IGUAL A 6M² SEM VÃOS E ARGAMASSA DE ASSENTAMENTO COM PREPARO EM BETONEIRA. AF_06/2014</v>
          </cell>
          <cell r="C4349" t="str">
            <v>M2</v>
          </cell>
          <cell r="D4349">
            <v>90.15</v>
          </cell>
        </row>
        <row r="4350">
          <cell r="A4350">
            <v>87508</v>
          </cell>
          <cell r="B4350" t="str">
            <v>ALVENARIA DE VEDAÇÃO DE BLOCOS CERÂMICOS FURADOS NA HORIZONTAL DE 9X14X19CM (ESPESSURA 9CM) DE PAREDES COM ÁREA LÍQUIDA MAIOR OU IGUAL A 6M² SEM VÃOS E ARGAMASSA DE ASSENTAMENTO COM PREPARO MANUAL. AF_06/2014</v>
          </cell>
          <cell r="C4350" t="str">
            <v>M2</v>
          </cell>
          <cell r="D4350">
            <v>91.25</v>
          </cell>
        </row>
        <row r="4351">
          <cell r="A4351">
            <v>87509</v>
          </cell>
          <cell r="B4351" t="str">
            <v>ALVENARIA DE VEDAÇÃO DE BLOCOS CERÂMICOS FURADOS NA HORIZONTAL DE 14X9X19CM (ESPESSURA 14CM) DE PAREDES COM ÁREA LÍQUIDA MAIOR OU IGUAL A 6M² SEM VÃOS E ARGAMASSA DE ASSENTAMENTO COM PREPARO EM BETONEIRA. AF_06/2014</v>
          </cell>
          <cell r="C4351" t="str">
            <v>M2</v>
          </cell>
          <cell r="D4351">
            <v>119.34</v>
          </cell>
        </row>
        <row r="4352">
          <cell r="A4352">
            <v>87510</v>
          </cell>
          <cell r="B4352" t="str">
            <v>ALVENARIA DE VEDAÇÃO DE BLOCOS CERÂMICOS FURADOS NA HORIZONTAL DE 14X9X19CM (ESPESSURA 14CM) DE PAREDES COM ÁREA LÍQUIDA MAIOR OU IGUAL A 6M² SEM VÃOS E ARGAMASSA DE ASSENTAMENTO COM PREPARO MANUAL. AF_06/2014</v>
          </cell>
          <cell r="C4352" t="str">
            <v>M2</v>
          </cell>
          <cell r="D4352">
            <v>120.75</v>
          </cell>
        </row>
        <row r="4353">
          <cell r="A4353">
            <v>87511</v>
          </cell>
          <cell r="B4353" t="str">
            <v>ALVENARIA DE VEDAÇÃO DE BLOCOS CERÂMICOS FURADOS NA HORIZONTAL DE 9X19X19CM (ESPESSURA 9CM) DE PAREDES COM ÁREA LÍQUIDA MENOR QUE 6M² COM VÃOS E ARGAMASSA DE ASSENTAMENTO COM PREPARO EM BETONEIRA. AF_06/2014</v>
          </cell>
          <cell r="C4353" t="str">
            <v>M2</v>
          </cell>
          <cell r="D4353">
            <v>77.89</v>
          </cell>
        </row>
        <row r="4354">
          <cell r="A4354">
            <v>87512</v>
          </cell>
          <cell r="B4354" t="str">
            <v>ALVENARIA DE VEDAÇÃO DE BLOCOS CERÂMICOS FURADOS NA HORIZONTAL DE 9X19X19CM (ESPESSURA 9CM) DE PAREDES COM ÁREA LÍQUIDA MENOR QUE 6M² COM VÃOS E ARGAMASSA DE ASSENTAMENTO COM PREPARO MANUAL. AF_06/2014</v>
          </cell>
          <cell r="C4354" t="str">
            <v>M2</v>
          </cell>
          <cell r="D4354">
            <v>78.91</v>
          </cell>
        </row>
        <row r="4355">
          <cell r="A4355">
            <v>87513</v>
          </cell>
          <cell r="B4355" t="str">
            <v>ALVENARIA DE VEDAÇÃO DE BLOCOS CERÂMICOS FURADOS NA HORIZONTAL DE 11,5X19X19CM (ESPESSURA 11,5CM) DE PAREDES COM ÁREA LÍQUIDA MENOR QUE 6M² COM VÃOS E ARGAMASSA DE ASSENTAMENTO COM PREPARO EM BETONEIRA. AF_06/2014_P</v>
          </cell>
          <cell r="C4355" t="str">
            <v>M2</v>
          </cell>
          <cell r="D4355">
            <v>74.180000000000007</v>
          </cell>
        </row>
        <row r="4356">
          <cell r="A4356">
            <v>87514</v>
          </cell>
          <cell r="B4356" t="str">
            <v>ALVENARIA DE VEDAÇÃO DE BLOCOS CERÂMICOS FURADOS NA HORIZONTAL DE 11,5X19X19CM (ESPESSURA 11,5CM) DE PAREDES COM ÁREA LÍQUIDA MENOR QUE 6M² COM VÃOS E ARGAMASSA DE ASSENTAMENTO COM PREPARO MANUAL. AF_06/2014_P</v>
          </cell>
          <cell r="C4356" t="str">
            <v>M2</v>
          </cell>
          <cell r="D4356">
            <v>75.48</v>
          </cell>
        </row>
        <row r="4357">
          <cell r="A4357">
            <v>87515</v>
          </cell>
          <cell r="B4357" t="str">
            <v>ALVENARIA DE VEDAÇÃO DE BLOCOS CERÂMICOS FURADOS NA HORIZONTAL DE 9X14X19CM (ESPESSURA 9CM) DE PAREDES COM ÁREA LÍQUIDA MENOR QUE 6M² COM VÃOS E ARGAMASSA DE ASSENTAMENTO COM PREPARO EM BETONEIRA. AF_06/2014</v>
          </cell>
          <cell r="C4357" t="str">
            <v>M2</v>
          </cell>
          <cell r="D4357">
            <v>109.83</v>
          </cell>
        </row>
        <row r="4358">
          <cell r="A4358">
            <v>87516</v>
          </cell>
          <cell r="B4358" t="str">
            <v>ALVENARIA DE VEDAÇÃO DE BLOCOS CERÂMICOS FURADOS NA HORIZONTAL DE 9X14X19CM (ESPESSURA 9CM) DE PAREDES COM ÁREA LÍQUIDA MENOR QUE 6M² COM VÃOS E ARGAMASSA DE ASSENTAMENTO COM PREPARO MANUAL. AF_06/2014</v>
          </cell>
          <cell r="C4358" t="str">
            <v>M2</v>
          </cell>
          <cell r="D4358">
            <v>110.93</v>
          </cell>
        </row>
        <row r="4359">
          <cell r="A4359">
            <v>87517</v>
          </cell>
          <cell r="B4359" t="str">
            <v>ALVENARIA DE VEDAÇÃO DE BLOCOS CERÂMICOS FURADOS NA HORIZONTAL DE 14X9X19CM (ESPESSURA 14CM) DE PAREDES COM ÁREA LÍQUIDA MENOR QUE 6M² COM VÃOS E ARGAMASSA DE ASSENTAMENTO COM PREPARO EM BETONEIRA. AF_06/2014</v>
          </cell>
          <cell r="C4359" t="str">
            <v>M2</v>
          </cell>
          <cell r="D4359">
            <v>140.75</v>
          </cell>
        </row>
        <row r="4360">
          <cell r="A4360">
            <v>87518</v>
          </cell>
          <cell r="B4360" t="str">
            <v>ALVENARIA DE VEDAÇÃO DE BLOCOS CERÂMICOS FURADOS NA HORIZONTAL DE 14X9X19CM (ESPESSURA 14CM) DE PAREDES COM ÁREA LÍQUIDA MENOR QUE 6M² COM VÃOS E ARGAMASSA DE ASSENTAMENTO COM PREPARO MANUAL. AF_06/2014</v>
          </cell>
          <cell r="C4360" t="str">
            <v>M2</v>
          </cell>
          <cell r="D4360">
            <v>142.16</v>
          </cell>
        </row>
        <row r="4361">
          <cell r="A4361">
            <v>87519</v>
          </cell>
          <cell r="B4361" t="str">
            <v>ALVENARIA DE VEDAÇÃO DE BLOCOS CERÂMICOS FURADOS NA HORIZONTAL DE 9X19X19CM (ESPESSURA 9CM) DE PAREDES COM ÁREA LÍQUIDA MAIOR OU IGUAL A 6M² COM VÃOS E ARGAMASSA DE ASSENTAMENTO COM PREPARO EM BETONEIRA. AF_06/2014</v>
          </cell>
          <cell r="C4361" t="str">
            <v>M2</v>
          </cell>
          <cell r="D4361">
            <v>63.89</v>
          </cell>
        </row>
        <row r="4362">
          <cell r="A4362">
            <v>87520</v>
          </cell>
          <cell r="B4362" t="str">
            <v>ALVENARIA DE VEDAÇÃO DE BLOCOS CERÂMICOS FURADOS NA HORIZONTAL DE 9X19X19CM (ESPESSURA 9CM) DE PAREDES COM ÁREA LÍQUIDA MAIOR OU IGUAL A 6M² COM VÃOS E ARGAMASSA DE ASSENTAMENTO COM PREPARO MANUAL. AF_06/2014</v>
          </cell>
          <cell r="C4362" t="str">
            <v>M2</v>
          </cell>
          <cell r="D4362">
            <v>64.91</v>
          </cell>
        </row>
        <row r="4363">
          <cell r="A4363">
            <v>87521</v>
          </cell>
          <cell r="B4363" t="str">
            <v>ALVENARIA DE VEDAÇÃO DE BLOCOS CERÂMICOS FURADOS NA HORIZONTAL DE 11,5X19X19CM (ESPESSURA 11,5CM) DE PAREDES COM ÁREA LÍQUIDA MAIOR OU IGUAL A 6M² COM VÃOS E ARGAMASSA DE ASSENTAMENTO COM PREPARO EM BETONEIRA. AF_06/2014_P</v>
          </cell>
          <cell r="C4363" t="str">
            <v>M2</v>
          </cell>
          <cell r="D4363">
            <v>59.96</v>
          </cell>
        </row>
        <row r="4364">
          <cell r="A4364">
            <v>87522</v>
          </cell>
          <cell r="B4364" t="str">
            <v>ALVENARIA DE VEDAÇÃO DE BLOCOS CERÂMICOS FURADOS NA HORIZONTAL DE 11,5X19X19CM (ESPESSURA 11,5CM) DE PAREDES COM ÁREA LÍQUIDA MAIOR OU IGUAL A 6M² COM VÃOS E ARGAMASSA DE ASSENTAMENTO COM PREPARO MANUAL. AF_06/2014_P</v>
          </cell>
          <cell r="C4364" t="str">
            <v>M2</v>
          </cell>
          <cell r="D4364">
            <v>61.26</v>
          </cell>
        </row>
        <row r="4365">
          <cell r="A4365">
            <v>87523</v>
          </cell>
          <cell r="B4365" t="str">
            <v>ALVENARIA DE VEDAÇÃO DE BLOCOS CERÂMICOS FURADOS NA HORIZONTAL DE 9X14X19CM (ESPESSURA 9CM) DE PAREDES COM ÁREA LÍQUIDA MAIOR OU IGUAL A 6M² COM VÃOS E ARGAMASSA DE ASSENTAMENTO COM PREPARO EM BETONEIRA. AF_06/2014</v>
          </cell>
          <cell r="C4365" t="str">
            <v>M2</v>
          </cell>
          <cell r="D4365">
            <v>95.55</v>
          </cell>
        </row>
        <row r="4366">
          <cell r="A4366">
            <v>87524</v>
          </cell>
          <cell r="B4366" t="str">
            <v>ALVENARIA DE VEDAÇÃO DE BLOCOS CERÂMICOS FURADOS NA HORIZONTAL DE 9X14X19CM (ESPESSURA 9CM) DE PAREDES COM ÁREA LÍQUIDA MAIOR OU IGUAL A 6M² COM VÃOS E ARGAMASSA DE ASSENTAMENTO COM PREPARO MANUAL. AF_06/2014</v>
          </cell>
          <cell r="C4366" t="str">
            <v>M2</v>
          </cell>
          <cell r="D4366">
            <v>96.65</v>
          </cell>
        </row>
        <row r="4367">
          <cell r="A4367">
            <v>87525</v>
          </cell>
          <cell r="B4367" t="str">
            <v>ALVENARIA DE VEDAÇÃO DE BLOCOS CERÂMICOS FURADOS NA HORIZONTAL DE 14X9X19CM (ESPESSURA 14CM) DE PAREDES COM ÁREA LÍQUIDA MAIOR OU IGUAL A 6M² COM VÃOS E ARGAMASSA DE ASSENTAMENTO COM PREPARO EM BETONEIRA. AF_06/2014</v>
          </cell>
          <cell r="C4367" t="str">
            <v>M2</v>
          </cell>
          <cell r="D4367">
            <v>125.13</v>
          </cell>
        </row>
        <row r="4368">
          <cell r="A4368">
            <v>87526</v>
          </cell>
          <cell r="B4368" t="str">
            <v>ALVENARIA DE VEDAÇÃO DE BLOCOS CERÂMICOS FURADOS NA HORIZONTAL DE 14X9X19CM (ESPESSURA 14CM) DE PAREDES COM ÁREA LÍQUIDA MAIOR OU IGUAL A 6M² COM VÃOS E ARGAMASSA DE ASSENTAMENTO COM PREPARO MANUAL. AF_06/2014</v>
          </cell>
          <cell r="C4368" t="str">
            <v>M2</v>
          </cell>
          <cell r="D4368">
            <v>126.53</v>
          </cell>
        </row>
        <row r="4369">
          <cell r="A4369">
            <v>89043</v>
          </cell>
          <cell r="B4369" t="str">
            <v>(COMPOSIÇÃO REPRESENTATIVA) DO SERVIÇO DE ALVENARIA DE VEDAÇÃO DE BLOCOS VAZADOS DE CERÂMICA DE 9X19X19CM (ESPESSURA 9CM), PARA EDIFICAÇÃO HABITACIONAL MULTIFAMILIAR (PRÉDIO). AF_11/2014</v>
          </cell>
          <cell r="C4369" t="str">
            <v>M2</v>
          </cell>
          <cell r="D4369">
            <v>65.260000000000005</v>
          </cell>
        </row>
        <row r="4370">
          <cell r="A4370">
            <v>89168</v>
          </cell>
          <cell r="B4370" t="str">
            <v>(COMPOSIÇÃO REPRESENTATIVA) DO SERVIÇO DE ALVENARIA DE VEDAÇÃO DE BLOCOS VAZADOS DE CERÂMICA DE 9X19X19CM (ESPESSURA 9CM), PARA EDIFICAÇÃO HABITACIONAL UNIFAMILIAR (CASA) E EDIFICAÇÃO PÚBLICA PADRÃO. AF_11/2014</v>
          </cell>
          <cell r="C4370" t="str">
            <v>M2</v>
          </cell>
          <cell r="D4370">
            <v>67.33</v>
          </cell>
        </row>
        <row r="4371">
          <cell r="A4371">
            <v>89977</v>
          </cell>
          <cell r="B4371" t="str">
            <v>(COMPOSIÇÃO REPRESENTATIVA) DO SERVIÇO DE ALVENARIA DE VEDAÇÃO DE BLOCOS VAZADOS DE CERÂMICA DE 14X9X19CM (ESPESSURA 14CM), PARA EDIFICAÇÃO HABITACIONAL UNIFAMILIAR (CASA) E EDIFICAÇÃO PÚBLICA PADRÃO. AF_12/2014</v>
          </cell>
          <cell r="C4371" t="str">
            <v>M2</v>
          </cell>
          <cell r="D4371">
            <v>129.25</v>
          </cell>
        </row>
        <row r="4372">
          <cell r="A4372">
            <v>90112</v>
          </cell>
          <cell r="B4372" t="str">
            <v>ALVENARIA DE VEDAÇÃO DE BLOCOS CERÂMICOS FURADOS NA VERTICAL DE 14X19X39CM (ESPESSURA 14CM) DE PAREDES COM ÁREA LÍQUIDA MENOR QUE 6M2 COM VÃOS E ARGAMASSA DE ASSENTAMENTO COM PREPARO MANUAL. AF_06/2014</v>
          </cell>
          <cell r="C4372" t="str">
            <v>M2</v>
          </cell>
          <cell r="D4372">
            <v>58.98</v>
          </cell>
        </row>
        <row r="4373">
          <cell r="A4373">
            <v>9875</v>
          </cell>
          <cell r="B4373" t="str">
            <v>COBOGO CERAMICO (ELEMENTO VAZADO), 9X20X20CM, ASSENTADO COM ARGAMASSA TRACO 1:4 DE CIMENTO E AREIA</v>
          </cell>
          <cell r="C4373" t="str">
            <v>M2</v>
          </cell>
          <cell r="D4373">
            <v>111.71</v>
          </cell>
        </row>
        <row r="4374">
          <cell r="A4374">
            <v>89282</v>
          </cell>
          <cell r="B4374" t="str">
            <v>ALVENARIA ESTRUTURAL DE BLOCOS CERÂMICOS 14X19X39, (ESPESSURA DE 14 CM), PARA PAREDES COM ÁREA LÍQUIDA MENOR QUE 6M², SEM VÃOS, UTILIZANDO PALHETA E ARGAMASSA DE ASSENTAMENTO COM PREPARO EM BETONEIRA. AF_12/2014</v>
          </cell>
          <cell r="C4374" t="str">
            <v>M2</v>
          </cell>
          <cell r="D4374">
            <v>45.76</v>
          </cell>
        </row>
        <row r="4375">
          <cell r="A4375">
            <v>89283</v>
          </cell>
          <cell r="B4375" t="str">
            <v>ALVENARIA ESTRUTURAL DE BLOCOS CERÂMICOS 14X19X39, (ESPESSURA DE 14 CM), PARA PAREDES COM ÁREA LÍQUIDA MENOR QUE 6M², SEM VÃOS, UTILIZANDO PALHETA E ARGAMASSA DE ASSENTAMENTO COM PREPARO MANUAL. AF_12/2014</v>
          </cell>
          <cell r="C4375" t="str">
            <v>M2</v>
          </cell>
          <cell r="D4375">
            <v>47.94</v>
          </cell>
        </row>
        <row r="4376">
          <cell r="A4376">
            <v>89284</v>
          </cell>
          <cell r="B4376" t="str">
            <v>ALVENARIA ESTRUTURAL DE BLOCOS CERÂMICOS 14X19X39, (ESPESSURA DE 14 CM), PARA PAREDES COM ÁREA LÍQUIDA MAIOR OU IGUAL QUE 6M², SEM VÃOS, UTILIZANDO PALHETA E ARGAMASSA DE ASSENTAMENTO COM PREPARO EM BETONEIRA. AF_12/2014</v>
          </cell>
          <cell r="C4376" t="str">
            <v>M2</v>
          </cell>
          <cell r="D4376">
            <v>41.12</v>
          </cell>
        </row>
        <row r="4377">
          <cell r="A4377">
            <v>89285</v>
          </cell>
          <cell r="B4377" t="str">
            <v>ALVENARIA ESTRUTURAL DE BLOCOS CERÂMICOS 14X19X39, (ESPESSURA DE 14 CM), PARA PAREDES COM ÁREA LÍQUIDA MAIOR OU IGUAL QUE 6M², SEM VÃOS, UTILIZANDO PALHETA E ARGAMASSA DE ASSENTAMENTO COM PREPARO MANUAL. AF_12/2014</v>
          </cell>
          <cell r="C4377" t="str">
            <v>M2</v>
          </cell>
          <cell r="D4377">
            <v>43.31</v>
          </cell>
        </row>
        <row r="4378">
          <cell r="A4378">
            <v>89286</v>
          </cell>
          <cell r="B4378" t="str">
            <v>ALVENARIA ESTRUTURAL DE BLOCOS CERÂMICOS 14X19X39, (ESPESSURA DE 14 CM), PARA PAREDES COM ÁREA LÍQUIDA MENOR QUE 6M², COM VÃOS, UTILIZANDO PALHETA E ARGAMASSA DE ASSENTAMENTO COM PREPARO EM BETONEIRA. AF_12/2014</v>
          </cell>
          <cell r="C4378" t="str">
            <v>M2</v>
          </cell>
          <cell r="D4378">
            <v>50.03</v>
          </cell>
        </row>
        <row r="4379">
          <cell r="A4379">
            <v>89287</v>
          </cell>
          <cell r="B4379" t="str">
            <v>ALVENARIA ESTRUTURAL DE BLOCOS CERÂMICOS 14X19X39, (ESPESSURA DE 14 CM), PARA PAREDES COM ÁREA LÍQUIDA MENOR QUE 6M², COM VÃOS, UTILIZANDO PALHETA E ARGAMASSA DE ASSENTAMENTO COM PREPARO MANUAL. AF_12/2014</v>
          </cell>
          <cell r="C4379" t="str">
            <v>M2</v>
          </cell>
          <cell r="D4379">
            <v>52.22</v>
          </cell>
        </row>
        <row r="4380">
          <cell r="A4380">
            <v>89288</v>
          </cell>
          <cell r="B4380" t="str">
            <v>ALVENARIA ESTRUTURAL DE BLOCOS CERÂMICOS 14X19X39, (ESPESSURA DE 14 CM), PARA PAREDES COM ÁREA LÍQUIDA MAIOR OU IGUAL A 6M², COM VÃOS, UTILIZANDO PALHETA E ARGAMASSA DE ASSENTAMENTO COM PREPARO EM BETONEIRA. AF_12/2014</v>
          </cell>
          <cell r="C4380" t="str">
            <v>M2</v>
          </cell>
          <cell r="D4380">
            <v>43.58</v>
          </cell>
        </row>
        <row r="4381">
          <cell r="A4381">
            <v>89289</v>
          </cell>
          <cell r="B4381" t="str">
            <v>ALVENARIA ESTRUTURAL DE BLOCOS CERÂMICOS 14X19X39, (ESPESSURA DE 14 CM), PARA PAREDES COM ÁREA LÍQUIDA MAIOR OU IGUAL A 6M², COM VÃOS, UTILIZANDO PALHETA E ARGAMASSA DE ASSENTAMENTO COM PREPARO MANUAL. AF_12/2014</v>
          </cell>
          <cell r="C4381" t="str">
            <v>M2</v>
          </cell>
          <cell r="D4381">
            <v>45.77</v>
          </cell>
        </row>
        <row r="4382">
          <cell r="A4382">
            <v>89290</v>
          </cell>
          <cell r="B4382" t="str">
            <v>ALVENARIA ESTRUTURAL DE BLOCOS CERÂMICOS 14X19X29, (ESPESSURA DE 14 CM), PARA PAREDES COM ÁREA LÍQUIDA MENOR QUE 6M², SEM VÃOS, UTILIZANDO PALHETA E ARGAMASSA DE ASSENTAMENTO COM PREPARO EM BETONEIRA. AF_12/2014</v>
          </cell>
          <cell r="C4382" t="str">
            <v>M2</v>
          </cell>
          <cell r="D4382">
            <v>54.82</v>
          </cell>
        </row>
        <row r="4383">
          <cell r="A4383">
            <v>89291</v>
          </cell>
          <cell r="B4383" t="str">
            <v>ALVENARIA ESTRUTURAL DE BLOCOS CERÂMICOS 14X19X29, (ESPESSURA DE 14 CM), PARA PAREDES COM ÁREA LÍQUIDA MENOR QUE 6M², SEM VÃOS, UTILIZANDO PALHETA E ARGAMASSA DE ASSENTAMENTO COM PREPARO MANUAL. AF_12/2014</v>
          </cell>
          <cell r="C4383" t="str">
            <v>M2</v>
          </cell>
          <cell r="D4383">
            <v>57.25</v>
          </cell>
        </row>
        <row r="4384">
          <cell r="A4384">
            <v>89292</v>
          </cell>
          <cell r="B4384" t="str">
            <v>ALVENARIA ESTRUTURAL DE BLOCOS CERÂMICOS 14X19X29, (ESPESSURA DE 14 CM), PARA PAREDES COM ÁREA LÍQUIDA MAIOR OU IGUAL A 6M², SEM VÃOS, UTILIZANDO PALHETA E ARGAMASSA DE ASSENTAMENTO COM PREPARO EM BETONEIRA. AF_12/2014</v>
          </cell>
          <cell r="C4384" t="str">
            <v>M2</v>
          </cell>
          <cell r="D4384">
            <v>50.23</v>
          </cell>
        </row>
        <row r="4385">
          <cell r="A4385">
            <v>89293</v>
          </cell>
          <cell r="B4385" t="str">
            <v>ALVENARIA ESTRUTURAL DE BLOCOS CERÂMICOS 14X19X29, (ESPESSURA DE 14 CM), PARA PAREDES COM ÁREA LÍQUIDA MAIOR OU IGUAL A 6M2, SEM VÃOS, UTILIZANDO PALHETA E ARGAMASSA DE ASSENTAMENTO COM PREPARO MANUAL. AF_12/2014</v>
          </cell>
          <cell r="C4385" t="str">
            <v>M2</v>
          </cell>
          <cell r="D4385">
            <v>52.66</v>
          </cell>
        </row>
        <row r="4386">
          <cell r="A4386">
            <v>89294</v>
          </cell>
          <cell r="B4386" t="str">
            <v>ALVENARIA ESTRUTURAL DE BLOCOS CERÂMICOS 14X19X29, (ESPESSURA DE 14 CM), PARA PAREDES COM ÁREA LÍQUIDA MENOR QUE 6M², COM VÃOS, UTILIZANDO PALHETA E ARGAMASSA DE ASSENTAMENTO COM PREPARO EM BETONEIRA. AF_12/2014</v>
          </cell>
          <cell r="C4386" t="str">
            <v>M2</v>
          </cell>
          <cell r="D4386">
            <v>60.76</v>
          </cell>
        </row>
        <row r="4387">
          <cell r="A4387">
            <v>89295</v>
          </cell>
          <cell r="B4387" t="str">
            <v>ALVENARIA ESTRUTURAL DE BLOCOS CERÂMICOS 14X19X29, (ESPESSURA DE 14 CM), PARA PAREDES COM ÁREA LÍQUIDA MENOR QUE 6M², COM VÃOS, UTILIZANDO PALHETA E ARGAMASSA DE ASSENTAMENTO COM PREPARO MANUAL. AF_12/2014</v>
          </cell>
          <cell r="C4387" t="str">
            <v>M2</v>
          </cell>
          <cell r="D4387">
            <v>63.19</v>
          </cell>
        </row>
        <row r="4388">
          <cell r="A4388">
            <v>89296</v>
          </cell>
          <cell r="B4388" t="str">
            <v>ALVENARIA ESTRUTURAL DE BLOCOS CERÂMICOS 14X19X29, (ESPESSURA DE 14 CM), PARA PAREDES COM ÁREA LÍQUIDA MAIOR OU IGUAL A 6M², COM VÃOS, UTILIZANDO PALHETA E ARGAMASSA DE ASSENTAMENTO COM PREPARO EM BETONEIRA. AF_12/2014</v>
          </cell>
          <cell r="C4388" t="str">
            <v>M2</v>
          </cell>
          <cell r="D4388">
            <v>53.6</v>
          </cell>
        </row>
        <row r="4389">
          <cell r="A4389">
            <v>89297</v>
          </cell>
          <cell r="B4389" t="str">
            <v>ALVENARIA ESTRUTURAL DE BLOCOS CERÂMICOS 14X19X29, (ESPESSURA DE 14 CM), PARA PAREDES COM ÁREA LÍQUIDA MAIOR OU IGUAL A 6M², COM VÃOS, UTILIZANDO PALHETA E ARGAMASSA DE ASSENTAMENTO COM PREPARO MANUAL. AF_12/2014</v>
          </cell>
          <cell r="C4389" t="str">
            <v>M2</v>
          </cell>
          <cell r="D4389">
            <v>56.03</v>
          </cell>
        </row>
        <row r="4390">
          <cell r="A4390">
            <v>89298</v>
          </cell>
          <cell r="B4390" t="str">
            <v>ALVENARIA ESTRUTURAL DE BLOCOS CERÂMICOS 14X19X39, (ESPESSURA DE 14 CM), PARA PAREDES COM ÁREA LÍQUIDA MENOR QUE 6M², SEM VÃOS, UTILIZANDO COLHER DE PEDREIRO E ARGAMASSA DE ASSENTAMENTO COM PREPARO EM BETONEIRA. AF_12/2014</v>
          </cell>
          <cell r="C4390" t="str">
            <v>M2</v>
          </cell>
          <cell r="D4390">
            <v>56.28</v>
          </cell>
        </row>
        <row r="4391">
          <cell r="A4391">
            <v>89299</v>
          </cell>
          <cell r="B4391" t="str">
            <v>ALVENARIA ESTRUTURAL DE BLOCOS CERÂMICOS 14X19X39, (ESPESSURA DE 14 CM), PARA PAREDES COM ÁREA LÍQUIDA MENOR QUE 6M², SEM VÃOS, UTILIZANDO COLHER DE PEDREIRO E ARGAMASSA DE ASSENTAMENTO COM PREPARO MANUAL. AF_12/2014</v>
          </cell>
          <cell r="C4391" t="str">
            <v>M2</v>
          </cell>
          <cell r="D4391">
            <v>59.38</v>
          </cell>
        </row>
        <row r="4392">
          <cell r="A4392">
            <v>89300</v>
          </cell>
          <cell r="B4392" t="str">
            <v>ALVENARIA ESTRUTURAL DE BLOCOS CERÂMICOS 14X19X39, (ESPESSURA DE 14 CM), PARA PAREDES COM ÁREA LÍQUIDA MAIOR OU IGUAL A 6M², SEM VÃOS, UTILIZANDO COLHER DE PEDREIRO E ARGAMASSA DE ASSENTAMENTO COM PREPARO EM BETONEIRA. AF_12/2014</v>
          </cell>
          <cell r="C4392" t="str">
            <v>M2</v>
          </cell>
          <cell r="D4392">
            <v>51.65</v>
          </cell>
        </row>
        <row r="4393">
          <cell r="A4393">
            <v>89301</v>
          </cell>
          <cell r="B4393" t="str">
            <v>ALVENARIA ESTRUTURAL DE BLOCOS CERÂMICOS 14X19X39, (ESPESSURA DE 14 CM), PARA PAREDES COM ÁREA LÍQUIDA MAIOR OU IGUAL A 6M², SEM VÃOS, UTILIZANDO COLHER DE PEDREIRO E ARGAMASSA DE ASSENTAMENTO COM PREPARO MANUAL. AF_12/2014</v>
          </cell>
          <cell r="C4393" t="str">
            <v>M2</v>
          </cell>
          <cell r="D4393">
            <v>54.75</v>
          </cell>
        </row>
        <row r="4394">
          <cell r="A4394">
            <v>89302</v>
          </cell>
          <cell r="B4394" t="str">
            <v>ALVENARIA ESTRUTURAL DE BLOCOS CERÂMICOS 14X19X39, (ESPESSURA DE 14 CM), PARA PAREDES COM ÁREA LÍQUIDA MENOR QUE 6M², COM VÃOS, UTILIZANDO COLHER DE PEDREIRO E ARGAMASSA DE ASSENTAMENTO COM PREPARO EM BETONEIRA. AF_12/2014</v>
          </cell>
          <cell r="C4394" t="str">
            <v>M2</v>
          </cell>
          <cell r="D4394">
            <v>63.83</v>
          </cell>
        </row>
        <row r="4395">
          <cell r="A4395">
            <v>89303</v>
          </cell>
          <cell r="B4395" t="str">
            <v>ALVENARIA ESTRUTURAL DE BLOCOS CERÂMICOS 14X19X39, (ESPESSURA DE 14 CM), PARA PAREDES COM ÁREA LÍQUIDA MENOR QUE 6M², COM VÃOS, UTILIZANDO COLHER DE PEDREIRO E ARGAMASSA DE ASSENTAMENTO COM PREPARO MANUAL. AF_12/2014</v>
          </cell>
          <cell r="C4395" t="str">
            <v>M2</v>
          </cell>
          <cell r="D4395">
            <v>66.930000000000007</v>
          </cell>
        </row>
        <row r="4396">
          <cell r="A4396">
            <v>89304</v>
          </cell>
          <cell r="B4396" t="str">
            <v>ALVENARIA ESTRUTURAL DE BLOCOS CERÂMICOS 14X19X39, (ESPESSURA DE 14 CM), PARA PAREDES COM ÁREA LÍQUIDA MAIOR OU IGUAL A 6M², COM VÃOS, UTILIZANDO COLHER DE PEDREIRO E ARGAMASSA DE ASSENTAMENTO COM PREPARO EM BETONEIRA. AF_12/2014</v>
          </cell>
          <cell r="C4396" t="str">
            <v>M2</v>
          </cell>
          <cell r="D4396">
            <v>56.14</v>
          </cell>
        </row>
        <row r="4397">
          <cell r="A4397">
            <v>89305</v>
          </cell>
          <cell r="B4397" t="str">
            <v>ALVENARIA ESTRUTURAL DE BLOCOS CERÂMICOS 14X19X39, (ESPESSURA DE 14 CM), PARA PAREDES COM ÁREA LÍQUIDA MAIOR OU IGUAL A 6M², COM VÃOS, UTILIZANDO COLHER DE PEDREIRO E ARGAMASSA DE ASSENTAMENTO COM PREPARO MANUAL. AF_12/2014</v>
          </cell>
          <cell r="C4397" t="str">
            <v>M2</v>
          </cell>
          <cell r="D4397">
            <v>59.24</v>
          </cell>
        </row>
        <row r="4398">
          <cell r="A4398">
            <v>89306</v>
          </cell>
          <cell r="B4398" t="str">
            <v>ALVENARIA ESTRUTURAL DE BLOCOS CERÂMICOS 14X19X29, (ESPESSURA DE 14 CM), PARA PAREDES COM ÁREA LÍQUIDA MENOR QUE 6M², SEM VÃOS, UTILIZANDO COLHER DE PEDREIRO E ARGAMASSA DE ASSENTAMENTO COM PREPARO EM BETONEIRA. AF_12/2014</v>
          </cell>
          <cell r="C4398" t="str">
            <v>M2</v>
          </cell>
          <cell r="D4398">
            <v>65.53</v>
          </cell>
        </row>
        <row r="4399">
          <cell r="A4399">
            <v>89307</v>
          </cell>
          <cell r="B4399" t="str">
            <v>ALVENARIA ESTRUTURAL DE BLOCOS CERÂMICOS 14X19X29, (ESPESSURA DE 14 CM), PARA PAREDES COM ÁREA LÍQUIDA MENOR QUE 6M², SEM VÃOS, UTILIZANDO COLHER DE PEDREIRO E ARGAMASSA DE ASSENTAMENTO COM PREPARO MANUAL. AF_12/2014</v>
          </cell>
          <cell r="C4399" t="str">
            <v>M2</v>
          </cell>
          <cell r="D4399">
            <v>68.97</v>
          </cell>
        </row>
        <row r="4400">
          <cell r="A4400">
            <v>89308</v>
          </cell>
          <cell r="B4400" t="str">
            <v>ALVENARIA ESTRUTURAL DE BLOCOS CERÂMICOS 14X19X29, (ESPESSURA DE 14 CM), PARA PAREDES COM ÁREA LÍQUIDA MAIOR OU IGUAL A 6M², SEM VÃOS, UTILIZANDO COLHER DE PEDREIRO E ARGAMASSA DE ASSENTAMENTO COM PREPARO EM BETONEIRA. AF_12/2014</v>
          </cell>
          <cell r="C4400" t="str">
            <v>M2</v>
          </cell>
          <cell r="D4400">
            <v>60.94</v>
          </cell>
        </row>
        <row r="4401">
          <cell r="A4401">
            <v>89309</v>
          </cell>
          <cell r="B4401" t="str">
            <v>ALVENARIA ESTRUTURAL DE BLOCOS CERÂMICOS 14X19X29, (ESPESSURA DE 14 CM), PARA PAREDES COM ÁREA LÍQUIDA MAIOR OU IGUAL A 6M², SEM VÃOS, UTILIZANDO COLHER DE PEDREIRO E ARGAMASSA DE ASSENTAMENTO COM PREPARO MANUAL. AF_12/2014</v>
          </cell>
          <cell r="C4401" t="str">
            <v>M2</v>
          </cell>
          <cell r="D4401">
            <v>64.38</v>
          </cell>
        </row>
        <row r="4402">
          <cell r="A4402">
            <v>89310</v>
          </cell>
          <cell r="B4402" t="str">
            <v>ALVENARIA ESTRUTURAL DE BLOCOS CERÂMICOS 14X19X29, (ESPESSURA DE 14 CM), PARA PAREDES COM ÁREA LÍQUIDA MENOR QUE 6M², COM VÃOS, UTILIZANDO COLHER DE PEDREIRO E ARGAMASSA DE ASSENTAMENTO COM PREPARO EM BETONEIRA. AF_12/2014</v>
          </cell>
          <cell r="C4402" t="str">
            <v>M2</v>
          </cell>
          <cell r="D4402">
            <v>74.69</v>
          </cell>
        </row>
        <row r="4403">
          <cell r="A4403">
            <v>89311</v>
          </cell>
          <cell r="B4403" t="str">
            <v>ALVENARIA ESTRUTURAL DE BLOCOS CERÂMICOS 14X19X29, (ESPESSURA DE 14 CM), PARA PAREDES COM ÁREA LÍQUIDA MENOR QUE 6M², COM VÃOS, UTILIZANDO COLHER DE PEDREIRO E ARGAMASSA DE ASSENTAMENTO COM PREPARO MANUAL. AF_12/2014</v>
          </cell>
          <cell r="C4403" t="str">
            <v>M2</v>
          </cell>
          <cell r="D4403">
            <v>78.13</v>
          </cell>
        </row>
        <row r="4404">
          <cell r="A4404">
            <v>89312</v>
          </cell>
          <cell r="B4404" t="str">
            <v>ALVENARIA ESTRUTURAL DE BLOCOS CERÂMICOS 14X19X29, (ESPESSURA DE 14 CM), PARA PAREDES COM ÁREA LÍQUIDA MAIOR OU IGUAL A 6M², COM VÃOS, UTILIZANDO COLHER DE PEDREIRO E ARGAMASSA DE ASSENTAMENTO COM PREPARO EM BETONEIRA. AF_12/2014</v>
          </cell>
          <cell r="C4404" t="str">
            <v>M2</v>
          </cell>
          <cell r="D4404">
            <v>66.34</v>
          </cell>
        </row>
        <row r="4405">
          <cell r="A4405">
            <v>89313</v>
          </cell>
          <cell r="B4405" t="str">
            <v>ALVENARIA ESTRUTURAL DE BLOCOS CERÂMICOS 14X19X29, (ESPESSURA DE 14 CM), PARA PAREDES COM ÁREA LÍQUIDA MAIOR OU IGUAL A 6M², COM VÃOS, UTILIZANDO COLHER DE PEDREIRO E ARGAMASSA DE ASSENTAMENTO COM PREPARO MANUAL. AF_12/2014</v>
          </cell>
          <cell r="C4405" t="str">
            <v>M2</v>
          </cell>
          <cell r="D4405">
            <v>69.78</v>
          </cell>
        </row>
        <row r="4406">
          <cell r="A4406">
            <v>87447</v>
          </cell>
          <cell r="B4406" t="str">
            <v>ALVENARIA DE VEDAÇÃO DE BLOCOS VAZADOS DE CONCRETO DE 9X19X39CM (ESPESSURA 9CM) DE PAREDES COM ÁREA LÍQUIDA MENOR QUE 6M² SEM VÃOS E ARGAMASSA DE ASSENTAMENTO COM PREPARO EM BETONEIRA. AF_06/2014</v>
          </cell>
          <cell r="C4406" t="str">
            <v>M2</v>
          </cell>
          <cell r="D4406">
            <v>46.77</v>
          </cell>
        </row>
        <row r="4407">
          <cell r="A4407">
            <v>87448</v>
          </cell>
          <cell r="B4407" t="str">
            <v>ALVENARIA DE VEDAÇÃO DE BLOCOS VAZADOS DE CONCRETO DE 9X19X39CM (ESPESSURA 9CM) DE PAREDES COM ÁREA LÍQUIDA MENOR QUE 6M² SEM VÃOS E ARGAMASSA DE ASSENTAMENTO COM PREPARO MANUAL. AF_06/2014</v>
          </cell>
          <cell r="C4407" t="str">
            <v>M2</v>
          </cell>
          <cell r="D4407">
            <v>47.29</v>
          </cell>
        </row>
        <row r="4408">
          <cell r="A4408">
            <v>87449</v>
          </cell>
          <cell r="B4408" t="str">
            <v>ALVENARIA DE VEDAÇÃO DE BLOCOS VAZADOS DE CONCRETO DE 14X19X39CM (ESPESSURA 14CM) DE PAREDES COM ÁREA LÍQUIDA MENOR QUE 6M² SEM VÃOS E ARGAMASSA DE ASSENTAMENTO COM PREPARO EM BETONEIRA. AF_06/2014</v>
          </cell>
          <cell r="C4408" t="str">
            <v>M2</v>
          </cell>
          <cell r="D4408">
            <v>60.26</v>
          </cell>
        </row>
        <row r="4409">
          <cell r="A4409">
            <v>87450</v>
          </cell>
          <cell r="B4409" t="str">
            <v>ALVENARIA DE VEDAÇÃO DE BLOCOS VAZADOS DE CONCRETO DE 14X19X39CM (ESPESSURA 14CM) DE PAREDES COM ÁREA LÍQUIDA MENOR QUE 6M² SEM VÃOS E ARGAMASSA DE ASSENTAMENTO COM PREPARO MANUAL. AF_06/2014</v>
          </cell>
          <cell r="C4409" t="str">
            <v>M2</v>
          </cell>
          <cell r="D4409">
            <v>61.33</v>
          </cell>
        </row>
        <row r="4410">
          <cell r="A4410">
            <v>87451</v>
          </cell>
          <cell r="B4410" t="str">
            <v>ALVENARIA DE VEDAÇÃO DE BLOCOS VAZADOS DE CONCRETO DE 19X19X39CM (ESPESSURA 19CM) DE PAREDES COM ÁREA LÍQUIDA MENOR QUE 6M² SEM VÃOS E ARGAMASSA DE ASSENTAMENTO COM PREPARO EM BETONEIRA. AF_06/2014</v>
          </cell>
          <cell r="C4410" t="str">
            <v>M2</v>
          </cell>
          <cell r="D4410">
            <v>72.94</v>
          </cell>
        </row>
        <row r="4411">
          <cell r="A4411">
            <v>87452</v>
          </cell>
          <cell r="B4411" t="str">
            <v>ALVENARIA DE VEDAÇÃO DE BLOCOS VAZADOS DE CONCRETO DE 19X19X39CM (ESPESSURA 19CM) DE PAREDES COM ÁREA LÍQUIDA MENOR QUE 6M² SEM VÃOS E ARGAMASSA DE ASSENTAMENTO COM PREPARO MANUAL. AF_06/2014</v>
          </cell>
          <cell r="C4411" t="str">
            <v>M2</v>
          </cell>
          <cell r="D4411">
            <v>73.27</v>
          </cell>
        </row>
        <row r="4412">
          <cell r="A4412">
            <v>87453</v>
          </cell>
          <cell r="B4412" t="str">
            <v>ALVENARIA DE VEDAÇÃO DE BLOCOS VAZADOS DE CONCRETO DE 9X19X39CM (ESPESSURA 9CM) DE PAREDES COM ÁREA LÍQUIDA MAIOR OU IGUAL A 6M² SEM VÃOS E ARGAMASSA DE ASSENTAMENTO COM PREPARO EM BETONEIRA. AF_06/2014</v>
          </cell>
          <cell r="C4412" t="str">
            <v>M2</v>
          </cell>
          <cell r="D4412">
            <v>42.98</v>
          </cell>
        </row>
        <row r="4413">
          <cell r="A4413">
            <v>87454</v>
          </cell>
          <cell r="B4413" t="str">
            <v>ALVENARIA DE VEDAÇÃO DE BLOCOS VAZADOS DE CONCRETO DE 9X19X39CM (ESPESSURA 9CM) DE PAREDES COM ÁREA LÍQUIDA MAIOR OU IGUAL A 6M² SEM VÃOS E ARGAMASSA DE ASSENTAMENTO COM PREPARO MANUAL. AF_06/2014</v>
          </cell>
          <cell r="C4413" t="str">
            <v>M2</v>
          </cell>
          <cell r="D4413">
            <v>43.89</v>
          </cell>
        </row>
        <row r="4414">
          <cell r="A4414">
            <v>87455</v>
          </cell>
          <cell r="B4414" t="str">
            <v>ALVENARIA DE VEDAÇÃO DE BLOCOS VAZADOS DE CONCRETO DE 14X19X39CM (ESPESSURA 14CM) DE PAREDES COM ÁREA LÍQUIDA MAIOR OU IGUAL A 6M² SEM VÃOS E ARGAMASSA DE ASSENTAMENTO COM PREPARO EM BETONEIRA. AF_06/2014</v>
          </cell>
          <cell r="C4414" t="str">
            <v>M2</v>
          </cell>
          <cell r="D4414">
            <v>55.7</v>
          </cell>
        </row>
        <row r="4415">
          <cell r="A4415">
            <v>87456</v>
          </cell>
          <cell r="B4415" t="str">
            <v>ALVENARIA DE VEDAÇÃO DE BLOCOS VAZADOS DE CONCRETO DE 14X19X39CM (ESPESSURA 14CM) DE PAREDES COM ÁREA LÍQUIDA MAIOR OU IGUAL A 6M² SEM VÃOS E ARGAMASSA DE ASSENTAMENTO COM PREPARO MANUAL. AF_06/2014</v>
          </cell>
          <cell r="C4415" t="str">
            <v>M2</v>
          </cell>
          <cell r="D4415">
            <v>57.03</v>
          </cell>
        </row>
        <row r="4416">
          <cell r="A4416">
            <v>87457</v>
          </cell>
          <cell r="B4416" t="str">
            <v>ALVENARIA DE VEDAÇÃO DE BLOCOS VAZADOS DE CONCRETO DE 19X19X39CM (ESPESSURA 19CM) DE PAREDES COM ÁREA LÍQUIDA MAIOR OU IGUAL A 6M² SEM VÃOS E ARGAMASSA DE ASSENTAMENTO COM PREPARO EM BETONEIRA. AF_06/2014</v>
          </cell>
          <cell r="C4416" t="str">
            <v>M2</v>
          </cell>
          <cell r="D4416">
            <v>67.319999999999993</v>
          </cell>
        </row>
        <row r="4417">
          <cell r="A4417">
            <v>87458</v>
          </cell>
          <cell r="B4417" t="str">
            <v>ALVENARIA DE VEDAÇÃO DE BLOCOS VAZADOS DE CONCRETO DE 19X19X39CM (ESPESSURA 19CM) DE PAREDES COM ÁREA LÍQUIDA MAIOR OU IGUAL A 6M² SEM VÃOS E ARGAMASSA DE ASSENTAMENTO COM PREPARO MANUAL. AF_06/2014</v>
          </cell>
          <cell r="C4417" t="str">
            <v>M2</v>
          </cell>
          <cell r="D4417">
            <v>68.66</v>
          </cell>
        </row>
        <row r="4418">
          <cell r="A4418">
            <v>87459</v>
          </cell>
          <cell r="B4418" t="str">
            <v>ALVENARIA DE VEDAÇÃO DE BLOCOS VAZADOS DE CONCRETO DE 9X19X39CM (ESPESSURA 9CM) DE PAREDES COM ÁREA LÍQUIDA MENOR QUE 6M² COM VÃOS E ARGAMASSA DE ASSENTAMENTO COM PREPARO EM BETONEIRA. AF_06/2014</v>
          </cell>
          <cell r="C4418" t="str">
            <v>M2</v>
          </cell>
          <cell r="D4418">
            <v>53.1</v>
          </cell>
        </row>
        <row r="4419">
          <cell r="A4419">
            <v>87460</v>
          </cell>
          <cell r="B4419" t="str">
            <v>ALVENARIA DE VEDAÇÃO DE BLOCOS VAZADOS DE CONCRETO DE 9X19X39CM (ESPESSURA 9CM) DE PAREDES COM ÁREA LÍQUIDA MENOR QUE 6M² COM VÃOS E ARGAMASSA DE ASSENTAMENTO COM PREPARO MANUAL. AF_06/2014</v>
          </cell>
          <cell r="C4419" t="str">
            <v>M2</v>
          </cell>
          <cell r="D4419">
            <v>54.02</v>
          </cell>
        </row>
        <row r="4420">
          <cell r="A4420">
            <v>87461</v>
          </cell>
          <cell r="B4420" t="str">
            <v>ALVENARIA DE VEDAÇÃO DE BLOCOS VAZADOS DE CONCRETO DE 14X19X39CM (ESPESSURA 14CM) DE PAREDES COM ÁREA LÍQUIDA MENOR QUE 6M² COM VÃOS E ARGAMASSA DE ASSENTAMENTO COM PREPARO EM BETONEIRA. AF_06/2014</v>
          </cell>
          <cell r="C4420" t="str">
            <v>M2</v>
          </cell>
          <cell r="D4420">
            <v>66.62</v>
          </cell>
        </row>
        <row r="4421">
          <cell r="A4421">
            <v>87462</v>
          </cell>
          <cell r="B4421" t="str">
            <v>ALVENARIA DE VEDAÇÃO DE BLOCOS VAZADOS DE CONCRETO DE 14X19X39CM (ESPESSURA 14CM) DE PAREDES COM ÁREA LÍQUIDA MENOR QUE 6M² COM VÃOS E ARGAMASSA DE ASSENTAMENTO COM PREPARO MANUAL. AF_06/2014</v>
          </cell>
          <cell r="C4421" t="str">
            <v>M2</v>
          </cell>
          <cell r="D4421">
            <v>67.69</v>
          </cell>
        </row>
        <row r="4422">
          <cell r="A4422">
            <v>87463</v>
          </cell>
          <cell r="B4422" t="str">
            <v>ALVENARIA DE VEDAÇÃO DE BLOCOS VAZADOS DE CONCRETO DE 19X19X39CM (ESPESSURA 19CM) DE PAREDES COM ÁREA LÍQUIDA MENOR QUE 6M² COM VÃOS E ARGAMASSA DE ASSENTAMENTO COM PREPARO EM BETONEIRA. AF_06/2014</v>
          </cell>
          <cell r="C4422" t="str">
            <v>M2</v>
          </cell>
          <cell r="D4422">
            <v>78.33</v>
          </cell>
        </row>
        <row r="4423">
          <cell r="A4423">
            <v>87464</v>
          </cell>
          <cell r="B4423" t="str">
            <v>ALVENARIA DE VEDAÇÃO DE BLOCOS VAZADOS DE CONCRETO DE 19X19X39CM (ESPESSURA 19CM) DE PAREDES COM ÁREA LÍQUIDA MENOR QUE 6M² COM VÃOS E ARGAMASSA DE ASSENTAMENTO COM PREPARO MANUAL. AF_06/2014</v>
          </cell>
          <cell r="C4423" t="str">
            <v>M2</v>
          </cell>
          <cell r="D4423">
            <v>79.680000000000007</v>
          </cell>
        </row>
        <row r="4424">
          <cell r="A4424">
            <v>87465</v>
          </cell>
          <cell r="B4424" t="str">
            <v>ALVENARIA DE VEDAÇÃO DE BLOCOS VAZADOS DE CONCRETO DE 9X19X39CM (ESPESSURA 9CM) DE PAREDES COM ÁREA LÍQUIDA MAIOR OU IGUAL A 6M² COM VÃOS E ARGAMASSA DE ASSENTAMENTO COM PREPARO EM BETONEIRA. AF_06/2014</v>
          </cell>
          <cell r="C4424" t="str">
            <v>M2</v>
          </cell>
          <cell r="D4424">
            <v>46.52</v>
          </cell>
        </row>
        <row r="4425">
          <cell r="A4425">
            <v>87466</v>
          </cell>
          <cell r="B4425" t="str">
            <v>ALVENARIA DE VEDAÇÃO DE BLOCOS VAZADOS DE CONCRETO DE 9X19X39CM (ESPESSURA 9CM) DE PAREDES COM ÁREA LÍQUIDA MAIOR OU IGUAL A 6M² COM VÃOS E ARGAMASSA DE ASSENTAMENTO COM PREPARO MANUAL. AF_06/2014</v>
          </cell>
          <cell r="C4425" t="str">
            <v>M2</v>
          </cell>
          <cell r="D4425">
            <v>47.44</v>
          </cell>
        </row>
        <row r="4426">
          <cell r="A4426">
            <v>87467</v>
          </cell>
          <cell r="B4426" t="str">
            <v>ALVENARIA DE VEDAÇÃO DE BLOCOS VAZADOS DE CONCRETO DE 14X19X39CM (ESPESSURA 14CM) DE PAREDES COM ÁREA LÍQUIDA MAIOR OU IGUAL A 6M² COM VÃOS E ARGAMASSA DE ASSENTAMENTO COM PREPARO EM BETONEIRA. AF_06/2014</v>
          </cell>
          <cell r="C4426" t="str">
            <v>M2</v>
          </cell>
          <cell r="D4426">
            <v>59.53</v>
          </cell>
        </row>
        <row r="4427">
          <cell r="A4427">
            <v>87468</v>
          </cell>
          <cell r="B4427" t="str">
            <v>ALVENARIA DE VEDAÇÃO DE BLOCOS VAZADOS DE CONCRETO DE 14X19X39CM (ESPESSURA 14CM) DE PAREDES COM ÁREA LÍQUIDA MAIOR OU IGUAL A 6M² COM VÃOS E ARGAMASSA DE ASSENTAMENTO COM PREPARO MANUAL. AF_06/2014</v>
          </cell>
          <cell r="C4427" t="str">
            <v>M2</v>
          </cell>
          <cell r="D4427">
            <v>60.61</v>
          </cell>
        </row>
        <row r="4428">
          <cell r="A4428">
            <v>87469</v>
          </cell>
          <cell r="B4428" t="str">
            <v>ALVENARIA DE VEDAÇÃO DE BLOCOS VAZADOS DE CONCRETO DE 19X19X39CM (ESPESSURA 19CM) DE PAREDES COM ÁREA LÍQUIDA MAIOR OU IGUAL A 6M² COM VÃOS E ARGAMASSA DE ASSENTAMENTO COM PREPARO EM BETONEIRA. AF_06/2014</v>
          </cell>
          <cell r="C4428" t="str">
            <v>M2</v>
          </cell>
          <cell r="D4428">
            <v>71.27</v>
          </cell>
        </row>
        <row r="4429">
          <cell r="A4429">
            <v>87470</v>
          </cell>
          <cell r="B4429" t="str">
            <v>ALVENARIA DE VEDAÇÃO DE BLOCOS VAZADOS DE CONCRETO DE 19X19X39CM (ESPESSURA 19CM) DE PAREDES COM ÁREA LÍQUIDA MAIOR OU IGUAL A 6M² COM VÃOS E ARGAMASSA DE ASSENTAMENTO COM PREPARO MANUAL. AF_06/2014</v>
          </cell>
          <cell r="C4429" t="str">
            <v>M2</v>
          </cell>
          <cell r="D4429">
            <v>72.61</v>
          </cell>
        </row>
        <row r="4430">
          <cell r="A4430">
            <v>89044</v>
          </cell>
          <cell r="B4430" t="str">
            <v>(COMPOSIÇÃO REPRESENTATIVA) DO SERVIÇO DE ALVENARIA DE VEDAÇÃO DE BLOCOS VAZADOS DE CONCRETO DE 9X19X39CM (ESPESSURA 9CM), PARA EDIFICAÇÃO HABITACIONAL MULTIFAMILIAR (PRÉDIO). AF_11/2014</v>
          </cell>
          <cell r="C4430" t="str">
            <v>M2</v>
          </cell>
          <cell r="D4430">
            <v>46.66</v>
          </cell>
        </row>
        <row r="4431">
          <cell r="A4431">
            <v>89169</v>
          </cell>
          <cell r="B4431" t="str">
            <v>(COMPOSIÇÃO REPRESENTATIVA) DO SERVIÇO DE ALVENARIA DE VEDAÇÃO DE BLOCOS VAZADOS DE CONCRETO DE 9X19X39CM (ESPESSURA 9CM), PARA EDIFICAÇÃO HABITACIONAL UNIFAMILIAR (CASA) E EDIFICAÇÃO PÚBLICA PADRÃO. AF_11/2014</v>
          </cell>
          <cell r="C4431" t="str">
            <v>M2</v>
          </cell>
          <cell r="D4431">
            <v>47.49</v>
          </cell>
        </row>
        <row r="4432">
          <cell r="A4432">
            <v>89978</v>
          </cell>
          <cell r="B4432" t="str">
            <v>(COMPOSIÇÃO REPRESENTATIVA) DO SERVIÇO DE ALVENARIA DE VEDAÇÃO DE BLOCOS VAZADOS DE CONCRETO DE 14X19X39CM (ESPESSURA 14CM), PARA EDIFICAÇÃO HABITACIONAL UNIFAMILIAR (CASA) E EDIFICAÇÃO PÚBLICA PADRÃO. AF_12/2014</v>
          </cell>
          <cell r="C4432" t="str">
            <v>M2</v>
          </cell>
          <cell r="D4432">
            <v>60.68</v>
          </cell>
        </row>
        <row r="4433">
          <cell r="A4433" t="str">
            <v>73937/1</v>
          </cell>
          <cell r="B4433" t="str">
            <v>COBOGO DE CONCRETO (ELEMENTO VAZADO), 7X50X50CM, ASSENTADO COM ARGAMASSA TRACO 1:4 (CIMENTO E AREIA)</v>
          </cell>
          <cell r="C4433" t="str">
            <v>M2</v>
          </cell>
          <cell r="D4433">
            <v>101.12</v>
          </cell>
        </row>
        <row r="4434">
          <cell r="A4434" t="str">
            <v>73937/3</v>
          </cell>
          <cell r="B4434" t="str">
            <v>COBOGO DE CONCRETO (ELEMENTO VAZADO), 7X50X50CM, ASSENTADO COM ARGAMASSA TRACO 1:3 (CIMENTO E AREIA)</v>
          </cell>
          <cell r="C4434" t="str">
            <v>M2</v>
          </cell>
          <cell r="D4434">
            <v>101.3</v>
          </cell>
        </row>
        <row r="4435">
          <cell r="A4435" t="str">
            <v>73937/4</v>
          </cell>
          <cell r="B4435" t="str">
            <v>COBOGO DE CONCRETO (ELEMENTO VAZADO), 6X29X29CM, ASSENTADO COM ARGAMASSA TRACO 1:7 (CIMENTO E AREIA)</v>
          </cell>
          <cell r="C4435" t="str">
            <v>M2</v>
          </cell>
          <cell r="D4435">
            <v>99.17</v>
          </cell>
        </row>
        <row r="4436">
          <cell r="A4436" t="str">
            <v>73937/5</v>
          </cell>
          <cell r="B4436" t="str">
            <v>COBOGO DE CONCRETO (ELEMENTO VAZADO), 10X29X39CM ABERTURA COM VIDRO, ASSENTADO COM ARGAMASSA TRACO 1:4 (CIMENTO E AREIA MEDIA NAO PENEIRADA)</v>
          </cell>
          <cell r="C4436" t="str">
            <v>M2</v>
          </cell>
          <cell r="D4436">
            <v>171.73</v>
          </cell>
        </row>
        <row r="4437">
          <cell r="A4437" t="str">
            <v>74196/1</v>
          </cell>
          <cell r="B4437" t="str">
            <v>COBOGO DE CONCRETO (ELEMENTO VAZADO), 5X50X50CM, ASSENTADO COM ARGAMASSA DE CIMENTO E AREIA COM ACO CA-25</v>
          </cell>
          <cell r="C4437" t="str">
            <v>M2</v>
          </cell>
          <cell r="D4437">
            <v>114.13</v>
          </cell>
        </row>
        <row r="4438">
          <cell r="A4438">
            <v>89453</v>
          </cell>
          <cell r="B4438" t="str">
            <v>ALVENARIA DE BLOCOS DE CONCRETO ESTRUTURAL 14X19X39 CM, (ESPESSURA 14 CM), FBK = 4,5 MPA, PARA PAREDES COM ÁREA LÍQUIDA MENOR QUE 6M², SEM VÃOS, UTILIZANDO PALHETA. AF_12/2014</v>
          </cell>
          <cell r="C4438" t="str">
            <v>M2</v>
          </cell>
          <cell r="D4438">
            <v>51.27</v>
          </cell>
        </row>
        <row r="4439">
          <cell r="A4439">
            <v>89454</v>
          </cell>
          <cell r="B4439" t="str">
            <v>ALVENARIA DE BLOCOS DE CONCRETO ESTRUTURAL 14X19X39 CM, (ESPESSURA 14 CM), FBK = 4,5 MPA, PARA PAREDES COM ÁREA LÍQUIDA MAIOR OU IGUAL A 6M², SEM VÃOS, UTILIZANDO PALHETA. AF_12/2014</v>
          </cell>
          <cell r="C4439" t="str">
            <v>M2</v>
          </cell>
          <cell r="D4439">
            <v>48.74</v>
          </cell>
        </row>
        <row r="4440">
          <cell r="A4440">
            <v>89455</v>
          </cell>
          <cell r="B4440" t="str">
            <v>ALVENARIA DE BLOCOS DE CONCRETO ESTRUTURAL 14X19X39 CM, (ESPESSURA 14 CM) FBK = 14,0 MPA, PARA PAREDES COM ÁREA LÍQUIDA MENOR QUE 6M², SEM VÃOS, UTILIZANDO PALHETA. AF_12/2014</v>
          </cell>
          <cell r="C4440" t="str">
            <v>M2</v>
          </cell>
          <cell r="D4440">
            <v>62.83</v>
          </cell>
        </row>
        <row r="4441">
          <cell r="A4441">
            <v>89456</v>
          </cell>
          <cell r="B4441" t="str">
            <v>ALVENARIA DE BLOCOS DE CONCRETO ESTRUTURAL 14X19X39 CM, (ESPESSURA 14 CM) FBK = 14,0 MPA, PARA PAREDES COM ÁREA LÍQUIDA MAIOR OU IGUAL A 6M², SEM VÃOS, UTILIZANDO PALHETA. AF_12/2014</v>
          </cell>
          <cell r="C4441" t="str">
            <v>M2</v>
          </cell>
          <cell r="D4441">
            <v>59.73</v>
          </cell>
        </row>
        <row r="4442">
          <cell r="A4442">
            <v>89457</v>
          </cell>
          <cell r="B4442" t="str">
            <v>ALVENARIA DE BLOCOS DE CONCRETO ESTRUTURAL 14X19X39 CM, (ESPESSURA 14 CM), FBK = 4,5 MPA, PARA PAREDES COM ÁREA LÍQUIDA MENOR QUE 6M², COM VÃOS, UTILIZANDO PALHETA. AF_12/2014</v>
          </cell>
          <cell r="C4442" t="str">
            <v>M2</v>
          </cell>
          <cell r="D4442">
            <v>55.04</v>
          </cell>
        </row>
        <row r="4443">
          <cell r="A4443">
            <v>89458</v>
          </cell>
          <cell r="B4443" t="str">
            <v>ALVENARIA DE BLOCOS DE CONCRETO ESTRUTURAL 14X19X39 CM, (ESPESSURA 14 CM), FBK = 4,5 MPA, PARA PAREDES COM ÁREA LÍQUIDA MAIOR OU IGUAL A 6M², COM VÃOS, UTILIZANDO PALHETA. AF_12/2014</v>
          </cell>
          <cell r="C4443" t="str">
            <v>M2</v>
          </cell>
          <cell r="D4443">
            <v>50.86</v>
          </cell>
        </row>
        <row r="4444">
          <cell r="A4444">
            <v>89459</v>
          </cell>
          <cell r="B4444" t="str">
            <v>ALVENARIA DE BLOCOS DE CONCRETO ESTRUTURAL 14X19X39 CM, (ESPESSURA 14 CM) FBK = 14,0 MPA, PARA PAREDES COM ÁREA LÍQUIDA MENOR QUE 6M², COM VÃOS, UTILIZANDO PALHETA. AF_12/2014</v>
          </cell>
          <cell r="C4444" t="str">
            <v>M2</v>
          </cell>
          <cell r="D4444">
            <v>67.83</v>
          </cell>
        </row>
        <row r="4445">
          <cell r="A4445">
            <v>89460</v>
          </cell>
          <cell r="B4445" t="str">
            <v>ALVENARIA DE BLOCOS DE CONCRETO ESTRUTURAL 14X19X39 CM, (ESPESSURA 14 CM) FBK = 14,0 MPA, PARA PAREDES COM ÁREA LÍQUIDA MAIOR OU IGUAL A 6M², COM VÃOS, UTILIZANDO PALHETA. AF_12/2014</v>
          </cell>
          <cell r="C4445" t="str">
            <v>M2</v>
          </cell>
          <cell r="D4445">
            <v>62.78</v>
          </cell>
        </row>
        <row r="4446">
          <cell r="A4446">
            <v>89462</v>
          </cell>
          <cell r="B4446" t="str">
            <v>ALVENARIA DE BLOCOS DE CONCRETO ESTRUTURAL 14X19X29 CM, (ESPESSURA 14 CM), FBK = 4,5 MPA, PARA PAREDES COM ÁREA LÍQUIDA MENOR QUE 6M², SEM VÃOS, UTILIZANDO PALHETA. AF_12/2014</v>
          </cell>
          <cell r="C4446" t="str">
            <v>M2</v>
          </cell>
          <cell r="D4446">
            <v>59.42</v>
          </cell>
        </row>
        <row r="4447">
          <cell r="A4447">
            <v>89463</v>
          </cell>
          <cell r="B4447" t="str">
            <v>ALVENARIA DE BLOCOS DE CONCRETO ESTRUTURAL 14X19X29 CM, (ESPESSURA 14 CM), FBK = 4,5 MPA, PARA PAREDES COM ÁREA LÍQUIDA MAIOR OU IGUAL A 6M², SEM VÃOS, UTILIZANDO PALHETA. AF_12/2014</v>
          </cell>
          <cell r="C4447" t="str">
            <v>M2</v>
          </cell>
          <cell r="D4447">
            <v>57.08</v>
          </cell>
        </row>
        <row r="4448">
          <cell r="A4448">
            <v>89464</v>
          </cell>
          <cell r="B4448" t="str">
            <v>ALVENARIA DE BLOCOS DE CONCRETO ESTRUTURAL 14X19X29 CM, (ESPESSURA 14 CM) FBK = 14,0 MPA, PARA PAREDES COM ÁREA LÍQUIDA MENOR QUE 6M², SEM VÃOS, UTILIZANDO PALHETA. AF_12/2014</v>
          </cell>
          <cell r="C4448" t="str">
            <v>M2</v>
          </cell>
          <cell r="D4448">
            <v>77.540000000000006</v>
          </cell>
        </row>
        <row r="4449">
          <cell r="A4449">
            <v>89465</v>
          </cell>
          <cell r="B4449" t="str">
            <v>ALVENARIA DE BLOCOS DE CONCRETO ESTRUTURAL 14X19X29 CM, (ESPESSURA 14 CM) FBK = 14,0 MPA, PARA PAREDES COM ÁREA LÍQUIDA MAIOR OU IGUAL A 6M², SEM VÃOS, UTILIZANDO PALHETA. AF_12/2014</v>
          </cell>
          <cell r="C4449" t="str">
            <v>M2</v>
          </cell>
          <cell r="D4449">
            <v>74.790000000000006</v>
          </cell>
        </row>
        <row r="4450">
          <cell r="A4450">
            <v>89466</v>
          </cell>
          <cell r="B4450" t="str">
            <v>ALVENARIA DE BLOCOS DE CONCRETO ESTRUTURAL 14X19X29 CM, (ESPESSURA 14 CM), FBK = 4,5 MPA, PARA PAREDES COM ÁREA LÍQUIDA MENOR QUE 6M², COM VÃOS, UTILIZANDO PALHETA. AF_12/2014</v>
          </cell>
          <cell r="C4450" t="str">
            <v>M2</v>
          </cell>
          <cell r="D4450">
            <v>63.58</v>
          </cell>
        </row>
        <row r="4451">
          <cell r="A4451">
            <v>89467</v>
          </cell>
          <cell r="B4451" t="str">
            <v>ALVENARIA DE BLOCOS DE CONCRETO ESTRUTURAL 14X19X29 CM, (ESPESSURA 14 CM), FBK = 4,5 MPA, PARA PAREDES COM ÁREA LÍQUIDA MAIOR OU IGUAL A 6M², COM VÃOS, UTILIZANDO PALHETA. AF_12/2014</v>
          </cell>
          <cell r="C4451" t="str">
            <v>M2</v>
          </cell>
          <cell r="D4451">
            <v>59.34</v>
          </cell>
        </row>
        <row r="4452">
          <cell r="A4452">
            <v>89468</v>
          </cell>
          <cell r="B4452" t="str">
            <v>ALVENARIA DE BLOCOS DE CONCRETO ESTRUTURAL 14X19X29 CM, (ESPESSURA 14 CM) FBK = 14,0 MPA, PARA PAREDES COM ÁREA LÍQUIDA MENOR QUE 6M², COM VÃOS, UTILIZANDO PALHETA. AF_12/2014</v>
          </cell>
          <cell r="C4452" t="str">
            <v>M2</v>
          </cell>
          <cell r="D4452">
            <v>82.51</v>
          </cell>
        </row>
        <row r="4453">
          <cell r="A4453">
            <v>89469</v>
          </cell>
          <cell r="B4453" t="str">
            <v>ALVENARIA DE BLOCOS DE CONCRETO ESTRUTURAL 14X19X29 CM, (ESPESSURA 14 CM) FBK = 14,0 MPA, PARA PAREDES COM ÁREA LÍQUIDA MAIOR OU IGUAL A 6M², COM VÃOS, UTILIZANDO PALHETA. AF_12/2014</v>
          </cell>
          <cell r="C4453" t="str">
            <v>M2</v>
          </cell>
          <cell r="D4453">
            <v>77.53</v>
          </cell>
        </row>
        <row r="4454">
          <cell r="A4454">
            <v>89470</v>
          </cell>
          <cell r="B4454" t="str">
            <v>ALVENARIA DE BLOCOS DE CONCRETO ESTRUTURAL 14X19X39 CM, (ESPESSURA 14 CM), FBK = 4,5 MPA, PARA PAREDES COM ÁREA LÍQUIDA MENOR QUE 6M², SEM VÃOS, UTILIZANDO COLHER DE PEDREIRO. AF_12/2014</v>
          </cell>
          <cell r="C4454" t="str">
            <v>M2</v>
          </cell>
          <cell r="D4454">
            <v>63.99</v>
          </cell>
        </row>
        <row r="4455">
          <cell r="A4455">
            <v>89471</v>
          </cell>
          <cell r="B4455" t="str">
            <v>ALVENARIA DE BLOCOS DE CONCRETO ESTRUTURAL 14X19X39 CM, (ESPESSURA 14 CM), FBK = 4,5 MPA, PARA PAREDES COM ÁREA LÍQUIDA MAIOR OU IGUAL A 6M², SEM VÃOS, UTILIZANDO COLHER DE PEDREIRO. AF_12/2014</v>
          </cell>
          <cell r="C4455" t="str">
            <v>M2</v>
          </cell>
          <cell r="D4455">
            <v>61.46</v>
          </cell>
        </row>
        <row r="4456">
          <cell r="A4456">
            <v>89472</v>
          </cell>
          <cell r="B4456" t="str">
            <v>ALVENARIA DE BLOCOS DE CONCRETO ESTRUTURAL 14X19X39 CM, (ESPESSURA 14 CM) FBK = 14,0 MPA, PARA PAREDES COM ÁREA LÍQUIDA MENOR QUE 6M², SEM VÃOS, UTILIZANDO COLHER DE PEDREIRO. AF_12/2014</v>
          </cell>
          <cell r="C4456" t="str">
            <v>M2</v>
          </cell>
          <cell r="D4456">
            <v>75.22</v>
          </cell>
        </row>
        <row r="4457">
          <cell r="A4457">
            <v>89473</v>
          </cell>
          <cell r="B4457" t="str">
            <v>ALVENARIA DE BLOCOS DE CONCRETO ESTRUTURAL 14X19X39 CM, (ESPESSURA 14 CM) FBK = 14,0 MPA, PARA PAREDES COM ÁREA LÍQUIDA MAIOR OU IGUAL A 6M², SEM VÃOS, UTILIZANDO COLHER DE PEDREIRO. AF_12/2014</v>
          </cell>
          <cell r="C4457" t="str">
            <v>M2</v>
          </cell>
          <cell r="D4457">
            <v>72.34</v>
          </cell>
        </row>
        <row r="4458">
          <cell r="A4458">
            <v>89474</v>
          </cell>
          <cell r="B4458" t="str">
            <v>ALVENARIA DE BLOCOS DE CONCRETO ESTRUTURAL 14X19X39 CM, (ESPESSURA 14 CM), FBK = 4,5 MPA, PARA PAREDES COM ÁREA LÍQUIDA MENOR QUE 6M², COM VÃOS, UTILIZANDO COLHER DE PEDREIRO. AF_12/2014</v>
          </cell>
          <cell r="C4458" t="str">
            <v>M2</v>
          </cell>
          <cell r="D4458">
            <v>71.39</v>
          </cell>
        </row>
        <row r="4459">
          <cell r="A4459">
            <v>89475</v>
          </cell>
          <cell r="B4459" t="str">
            <v>ALVENARIA DE BLOCOS DE CONCRETO ESTRUTURAL 14X19X39 CM, (ESPESSURA 14 CM), FBK = 4,5 MPA, PARA PAREDES COM ÁREA LÍQUIDA MAIOR OU IGUAL A 6M², COM VÃOS, UTILIZANDO COLHER DE PEDREIRO. AF_12/2014</v>
          </cell>
          <cell r="C4459" t="str">
            <v>M2</v>
          </cell>
          <cell r="D4459">
            <v>65.569999999999993</v>
          </cell>
        </row>
        <row r="4460">
          <cell r="A4460">
            <v>89476</v>
          </cell>
          <cell r="B4460" t="str">
            <v>ALVENARIA DE BLOCOS DE CONCRETO ESTRUTURAL 14X19X39 CM, (ESPESSURA 14 CM) FBK = 14,0 MPA, PARA PAREDES COM ÁREA LÍQUIDA MENOR QUE 6M², COM VÃOS, UTILIZANDO COLHER DE PEDREIRO. AF_12/2014</v>
          </cell>
          <cell r="C4460" t="str">
            <v>M2</v>
          </cell>
          <cell r="D4460">
            <v>84.07</v>
          </cell>
        </row>
        <row r="4461">
          <cell r="A4461">
            <v>89477</v>
          </cell>
          <cell r="B4461" t="str">
            <v>ALVENARIA DE BLOCOS DE CONCRETO ESTRUTURAL 14X19X39 CM, (ESPESSURA 14 CM) FBK = 14,0 MPA, PARA PAREDES COM ÁREA LÍQUIDA MAIOR OU IGUAL A 6M², COM VÃOS, UTILIZANDO COLHER DE PEDREIRO. AF_12/2014</v>
          </cell>
          <cell r="C4461" t="str">
            <v>M2</v>
          </cell>
          <cell r="D4461">
            <v>77.599999999999994</v>
          </cell>
        </row>
        <row r="4462">
          <cell r="A4462">
            <v>89478</v>
          </cell>
          <cell r="B4462" t="str">
            <v>ALVENARIA DE BLOCOS DE CONCRETO ESTRUTURAL 14X19X29 CM, (ESPESSURA 14 CM), FBK = 4,5 MPA, PARA PAREDES COM ÁREA LÍQUIDA MENOR QUE 6M², SEM VÃOS, UTILIZANDO COLHER DE PEDREIRO. AF_12/2014</v>
          </cell>
          <cell r="C4462" t="str">
            <v>M2</v>
          </cell>
          <cell r="D4462">
            <v>72.36</v>
          </cell>
        </row>
        <row r="4463">
          <cell r="A4463">
            <v>89479</v>
          </cell>
          <cell r="B4463" t="str">
            <v>ALVENARIA DE BLOCOS DE CONCRETO ESTRUTURAL 14X19X29 CM, (ESPESSURA 14 CM), FBK = 4,5 MPA, PARA PAREDES COM ÁREA LÍQUIDA MAIOR OU IGUAL A 6M², SEM VÃOS, UTILIZANDO COLHER DE PEDREIRO. AF_12/2014</v>
          </cell>
          <cell r="C4463" t="str">
            <v>M2</v>
          </cell>
          <cell r="D4463">
            <v>70.03</v>
          </cell>
        </row>
        <row r="4464">
          <cell r="A4464">
            <v>89480</v>
          </cell>
          <cell r="B4464" t="str">
            <v>ALVENARIA DE BLOCOS DE CONCRETO ESTRUTURAL 14X19X29 CM, (ESPESSURA 14 CM) FBK = 14,0 MPA, PARA PAREDES COM ÁREA LÍQUIDA MENOR QUE 6M², SEM VÃOS, UTILIZANDO COLHER DE PEDREIRO. AF_12/2014</v>
          </cell>
          <cell r="C4464" t="str">
            <v>M2</v>
          </cell>
          <cell r="D4464">
            <v>90.14</v>
          </cell>
        </row>
        <row r="4465">
          <cell r="A4465">
            <v>89483</v>
          </cell>
          <cell r="B4465" t="str">
            <v>ALVENARIA DE BLOCOS DE CONCRETO ESTRUTURAL 14X19X29 CM, (ESPESSURA 14 CM) FBK = 14,0 MPA, PARA PAREDES COM ÁREA LÍQUIDA MAIOR OU IGUAL A 6M², SEM VÃOS, UTILIZANDO COLHER DE PEDREIRO. AF_12/2014</v>
          </cell>
          <cell r="C4465" t="str">
            <v>M2</v>
          </cell>
          <cell r="D4465">
            <v>87.61</v>
          </cell>
        </row>
        <row r="4466">
          <cell r="A4466">
            <v>89484</v>
          </cell>
          <cell r="B4466" t="str">
            <v>ALVENARIA DE BLOCOS DE CONCRETO ESTRUTURAL 14X19X29 CM, (ESPESSURA 14 CM), FBK = 4,5 MPA, PARA PAREDES COM ÁREA LÍQUIDA MENOR QUE 6M², COM VÃOS, UTILIZANDO COLHER DE PEDREIRO. AF_12/2014</v>
          </cell>
          <cell r="C4466" t="str">
            <v>M2</v>
          </cell>
          <cell r="D4466">
            <v>80.150000000000006</v>
          </cell>
        </row>
        <row r="4467">
          <cell r="A4467">
            <v>89486</v>
          </cell>
          <cell r="B4467" t="str">
            <v>ALVENARIA DE BLOCOS DE CONCRETO ESTRUTURAL 14X19X29 CM, (ESPESSURA 14 CM), FBK = 4,5 MPA, PARA PAREDES COM ÁREA LÍQUIDA MAIOR OU IGUAL A 6M², COM VÃOS, UTILIZANDO COLHER DE PEDREIRO. AF_12/2014</v>
          </cell>
          <cell r="C4467" t="str">
            <v>M2</v>
          </cell>
          <cell r="D4467">
            <v>74.5</v>
          </cell>
        </row>
        <row r="4468">
          <cell r="A4468">
            <v>89487</v>
          </cell>
          <cell r="B4468" t="str">
            <v>ALVENARIA DE BLOCOS DE CONCRETO ESTRUTURAL 14X19X29 CM, (ESPESSURA 14 CM) FBK = 14,0 MPA, PARA PAREDES COM ÁREA LÍQUIDA MENOR QUE 6M², COM VÃOS, UTILIZANDO COLHER DE PEDREIRO. AF_12/2014</v>
          </cell>
          <cell r="C4468" t="str">
            <v>M2</v>
          </cell>
          <cell r="D4468">
            <v>98.95</v>
          </cell>
        </row>
        <row r="4469">
          <cell r="A4469">
            <v>89488</v>
          </cell>
          <cell r="B4469" t="str">
            <v>ALVENARIA DE BLOCOS DE CONCRETO ESTRUTURAL 14X19X29 CM, (ESPESSURA 14 CM) FBK = 14,0 MPA, PARA PAREDES COM ÁREA LÍQUIDA MAIOR OU IGUAL A 6M², COM VÃOS, UTILIZANDO COLHER DE PEDREIRO. AF_12/2014</v>
          </cell>
          <cell r="C4469" t="str">
            <v>M2</v>
          </cell>
          <cell r="D4469">
            <v>92.56</v>
          </cell>
        </row>
        <row r="4470">
          <cell r="A4470">
            <v>91815</v>
          </cell>
          <cell r="B4470" t="str">
            <v>(COMPOSIÇÃO REPRESENTATIVA) DE ALVENARIA DE BLOCOS DE CONCRETO ESTRUTURAL 14X19X39 CM, (ESPESSURA 14 CM), FBK = 4,5 MPA, UTILIZANDO PALHETA, PARA EDIFICAÇÃO HABITACIONAL. AF_10/2015</v>
          </cell>
          <cell r="C4470" t="str">
            <v>M2</v>
          </cell>
          <cell r="D4470">
            <v>51.37</v>
          </cell>
        </row>
        <row r="4471">
          <cell r="A4471">
            <v>91816</v>
          </cell>
          <cell r="B4471" t="str">
            <v>COMPOSIÇÃO REPRESENTATIVA DE SERVIÇOS DE ALVENARIA DE BLOCOS DE CONCRETO ESTRUTURAL 14X19X29 CM, (ESPESSURA 14 CM), FBK = 4,5 MPA, UTILIZANDO PALHETA, PARA EDIFICAÇÃO HABITACIONAL. AF_10/2015</v>
          </cell>
          <cell r="C4471" t="str">
            <v>M2</v>
          </cell>
          <cell r="D4471">
            <v>59.73</v>
          </cell>
        </row>
        <row r="4472">
          <cell r="A4472">
            <v>72139</v>
          </cell>
          <cell r="B4472" t="str">
            <v>BLOCOS DE VIDRO TIPO CANELADO 19X19X8CM, ASSENTADO COM ARGAMASSA TRACO 1:3 (CIMENTO E AREIA GROSSA) PREPARO MECANICO, COM REJUNTAMENTO EM CIMENTO BRANCO E BARRAS DE ACO</v>
          </cell>
          <cell r="C4472" t="str">
            <v>M2</v>
          </cell>
          <cell r="D4472">
            <v>391.86</v>
          </cell>
        </row>
        <row r="4473">
          <cell r="A4473">
            <v>72175</v>
          </cell>
          <cell r="B4473" t="str">
            <v>BLOCOS DE VIDRO TIPO XADREZ 20X20X10CM, ASSENTADO COM ARGAMASSA TRACO 1:3 (CIMENTO E AREIA GROSSA) PREPARO MECANICO, COM REJUNTAMENTO EM CIMENTO BRANCO E BARRAS DE ACO</v>
          </cell>
          <cell r="C4473" t="str">
            <v>M2</v>
          </cell>
          <cell r="D4473">
            <v>394.36</v>
          </cell>
        </row>
        <row r="4474">
          <cell r="A4474">
            <v>72176</v>
          </cell>
          <cell r="B4474" t="str">
            <v>BLOCOS DE VIDRO TIPO XADREZ 20X10X8CM, ASSENTADO COM ARGAMASSA TRACO 1:3 (CIMENTO E AREIA GROSSA) PREPARO MECANICO, COM REJUNTAMENTO EM CIMENTO BRANCO E BARRAS DE ACO</v>
          </cell>
          <cell r="C4474" t="str">
            <v>M2</v>
          </cell>
          <cell r="D4474">
            <v>396.74</v>
          </cell>
        </row>
        <row r="4475">
          <cell r="A4475" t="str">
            <v>74053/1</v>
          </cell>
          <cell r="B4475" t="str">
            <v>ALVENARIA EM PEDRA RACHAO OU PEDRA DE MAO, ASSENTADA COM ARGAMASSA TRACO 1:6 (CIMENTO E AREIA)</v>
          </cell>
          <cell r="C4475" t="str">
            <v>M3</v>
          </cell>
          <cell r="D4475">
            <v>484.21</v>
          </cell>
        </row>
        <row r="4476">
          <cell r="A4476">
            <v>72178</v>
          </cell>
          <cell r="B4476" t="str">
            <v>RETIRADA DE DIVISORIAS EM CHAPAS DE MADEIRA, COM MONTANTES METALICOS</v>
          </cell>
          <cell r="C4476" t="str">
            <v>M2</v>
          </cell>
          <cell r="D4476">
            <v>26.25</v>
          </cell>
        </row>
        <row r="4477">
          <cell r="A4477">
            <v>72179</v>
          </cell>
          <cell r="B4477" t="str">
            <v>RECOLOCACAO DE PLACAS DIVISORIAS DE GRANILITE, CONSIDERANDO REAPROVEITAMENTO DO MATERIAL</v>
          </cell>
          <cell r="C4477" t="str">
            <v>M2</v>
          </cell>
          <cell r="D4477">
            <v>55.27</v>
          </cell>
        </row>
        <row r="4478">
          <cell r="A4478">
            <v>72180</v>
          </cell>
          <cell r="B4478" t="str">
            <v>RECOLOCACAO DE DIVISORIAS TIPO CHAPAS OU TABUAS, EXCLUSIVE ENTARUGAMENTO, CONSIDERANDO REAPROVEITAMENTO DO MATERIAL</v>
          </cell>
          <cell r="C4478" t="str">
            <v>M2</v>
          </cell>
          <cell r="D4478">
            <v>16.510000000000002</v>
          </cell>
        </row>
        <row r="4479">
          <cell r="A4479">
            <v>72181</v>
          </cell>
          <cell r="B4479" t="str">
            <v>RECOLOCACAO DE DIVISORIAS TIPO CHAPAS OU TABUAS, INCLUSIVE ENTARUGAMENTO, CONSIDERANDO REAPROVEITAMENTO DO MATERIAL</v>
          </cell>
          <cell r="C4479" t="str">
            <v>M2</v>
          </cell>
          <cell r="D4479">
            <v>33.36</v>
          </cell>
        </row>
        <row r="4480">
          <cell r="A4480" t="str">
            <v>73774/1</v>
          </cell>
          <cell r="B4480" t="str">
            <v>DIVISORIA EM MARMORITE ESPESSURA 35MM, CHUMBAMENTO NO PISO E PAREDE COM ARGAMASSA DE CIMENTO E AREIA, POLIMENTO MANUAL, EXCLUSIVE FERRAGENS</v>
          </cell>
          <cell r="C4480" t="str">
            <v>M2</v>
          </cell>
          <cell r="D4480">
            <v>297.95</v>
          </cell>
        </row>
        <row r="4481">
          <cell r="A4481" t="str">
            <v>73909/1</v>
          </cell>
          <cell r="B4481" t="str">
            <v>DIVISORIA EM MADEIRA COMPENSADA RESINADA ESPESSURA 6MM, ESTRUTURADA EM MADEIRA DE LEI 3"X3"</v>
          </cell>
          <cell r="C4481" t="str">
            <v>M2</v>
          </cell>
          <cell r="D4481">
            <v>230.08</v>
          </cell>
        </row>
        <row r="4482">
          <cell r="A4482" t="str">
            <v>74229/1</v>
          </cell>
          <cell r="B4482" t="str">
            <v>DIVISORIA EM MARMORE BRANCO POLIDO, ESPESSURA 3 CM, ASSENTADO COM ARGAMASSA TRACO 1:4 (CIMENTO E AREIA), ARREMATE COM CIMENTO BRANCO, EXCLUSIVE FERRAGENS</v>
          </cell>
          <cell r="C4482" t="str">
            <v>M2</v>
          </cell>
          <cell r="D4482">
            <v>423.04</v>
          </cell>
        </row>
        <row r="4483">
          <cell r="A4483">
            <v>79627</v>
          </cell>
          <cell r="B4483" t="str">
            <v>DIVISORIA EM GRANITO BRANCO POLIDO, ESP = 3CM, ASSENTADO COM ARGAMASSA TRACO 1:4, ARREMATE EM CIMENTO BRANCO, EXCLUSIVE FERRAGENS</v>
          </cell>
          <cell r="C4483" t="str">
            <v>M2</v>
          </cell>
          <cell r="D4483">
            <v>766.8</v>
          </cell>
        </row>
        <row r="4484">
          <cell r="A4484" t="str">
            <v>73863/1</v>
          </cell>
          <cell r="B4484" t="str">
            <v>ALVENARIA COM BLOCOS DE CONCRETO CELULAR 10X30X60CM, ESPESSURA 10CM, ASSENTADOS COM ARGAMASSA TRACO 1:2:9 (CIMENTO, CAL E AREIA) PREPARO MANUAL</v>
          </cell>
          <cell r="C4484" t="str">
            <v>M2</v>
          </cell>
          <cell r="D4484">
            <v>69.62</v>
          </cell>
        </row>
        <row r="4485">
          <cell r="A4485" t="str">
            <v>73863/2</v>
          </cell>
          <cell r="B4485" t="str">
            <v>ALVENARIA COM BLOCOS DE CONCRETO CELULAR 20X30X60CM, ESPESSURA 20CM, ASSENTADOS COM ARGAMASSA TRACO 1:2:9 (CIMENTO, CAL E AREIA) PREPARO MANUAL</v>
          </cell>
          <cell r="C4485" t="str">
            <v>M2</v>
          </cell>
          <cell r="D4485">
            <v>142.47</v>
          </cell>
        </row>
        <row r="4486">
          <cell r="A4486">
            <v>68079</v>
          </cell>
          <cell r="B4486" t="str">
            <v>PAREDE DE ADOBE PARA FORNOS</v>
          </cell>
          <cell r="C4486" t="str">
            <v>M3</v>
          </cell>
          <cell r="D4486">
            <v>714.48</v>
          </cell>
        </row>
        <row r="4487">
          <cell r="A4487">
            <v>72948</v>
          </cell>
          <cell r="B4487" t="str">
            <v>COLCHAO DE AREIA PARA PAVIMENTACAO EM PARALELEPIPEDO OU BLOCOS DE CONCRETO INTERTRAVADOS</v>
          </cell>
          <cell r="C4487" t="str">
            <v>M3</v>
          </cell>
          <cell r="D4487">
            <v>72.37</v>
          </cell>
        </row>
        <row r="4488">
          <cell r="A4488" t="str">
            <v>73790/1</v>
          </cell>
          <cell r="B4488" t="str">
            <v>RETIRADA, LIMPEZA E REASSENTAMENTO DE PARALELEPIPEDO SOBRE COLCHAO DE PO DE PEDRA ESPESSURA 10CM, REJUNTADO COM BETUME E PEDRISCO, CONSIDERANDO APROVEITAMENTO DO PARALELEPIPEDO</v>
          </cell>
          <cell r="C4488" t="str">
            <v>M2</v>
          </cell>
          <cell r="D4488">
            <v>72.319999999999993</v>
          </cell>
        </row>
        <row r="4489">
          <cell r="A4489" t="str">
            <v>73790/2</v>
          </cell>
          <cell r="B4489" t="str">
            <v>REASSENTAMENTO DE PARALELEPIPEDO SOBRE COLCHAO DE PO DE PEDRA ESPESSURA 10CM, REJUNTADO COM BETUME E PEDRISCO, CONSIDERANDO APROVEITAMENTO DO PARALELEPIPEDO</v>
          </cell>
          <cell r="C4489" t="str">
            <v>M2</v>
          </cell>
          <cell r="D4489">
            <v>49.36</v>
          </cell>
        </row>
        <row r="4490">
          <cell r="A4490" t="str">
            <v>73790/3</v>
          </cell>
          <cell r="B4490" t="str">
            <v>RETIRADA, LIMPEZA E REASSENTAMENTO DE PARALELEPIPEDO SOBRE COLCHAO DE PO DE PEDRA ESPESSURA 10CM, REJUNTADO COM ARGAMASSA TRACO 1:3 (CIMENTO E AREIA), CONSIDERANDO APROVEITAMENTO DO PARALELEPIPEDO</v>
          </cell>
          <cell r="C4490" t="str">
            <v>M2</v>
          </cell>
          <cell r="D4490">
            <v>68.16</v>
          </cell>
        </row>
        <row r="4491">
          <cell r="A4491" t="str">
            <v>73790/4</v>
          </cell>
          <cell r="B4491" t="str">
            <v>REASSENTAMENTO DE PARALELEPIPEDO SOBRE COLCHAO DE PO DE PEDRA ESPESSURA 10CM, REJUNTADO COM ARGAMASSA TRACO 1:3 (CIMENTO E AREIA), CONSIDERANDO APROVEITAMENTO DO PARALELEPIPEDO</v>
          </cell>
          <cell r="C4491" t="str">
            <v>M2</v>
          </cell>
          <cell r="D4491">
            <v>45.19</v>
          </cell>
        </row>
        <row r="4492">
          <cell r="A4492">
            <v>83694</v>
          </cell>
          <cell r="B4492" t="str">
            <v>RECOMPOSICAO DE PAVIMENTACAO TIPO BLOKRET SOBRE COLCHAO DE AREIA COM REAPROVEITAMENTO DE MATERIAL</v>
          </cell>
          <cell r="C4492" t="str">
            <v>M2</v>
          </cell>
          <cell r="D4492">
            <v>16.010000000000002</v>
          </cell>
        </row>
        <row r="4493">
          <cell r="A4493" t="str">
            <v>83695/1</v>
          </cell>
          <cell r="B4493" t="str">
            <v>REJUNTAMENTO PAVIMENTACAO PARALELEPIPEDO BETUME CASCALH INCL MATERIAIS</v>
          </cell>
          <cell r="C4493" t="str">
            <v>M2</v>
          </cell>
          <cell r="D4493">
            <v>19.97</v>
          </cell>
        </row>
        <row r="4494">
          <cell r="A4494">
            <v>83771</v>
          </cell>
          <cell r="B4494" t="str">
            <v>RECOMPOSICAO DE REVESTIMENTO PRIMARIO MEDIDO P/ VOLUME COMPACTADO</v>
          </cell>
          <cell r="C4494" t="str">
            <v>M3</v>
          </cell>
          <cell r="D4494">
            <v>6.78</v>
          </cell>
        </row>
        <row r="4495">
          <cell r="A4495">
            <v>92970</v>
          </cell>
          <cell r="B4495" t="str">
            <v>DEMOLIÇÃO DE PAVIMENTAÇÃO ASFÁLTICA COM UTILIZAÇÃO DE MARTELO PERFURADOR, ESPESSURA ATÉ 15 CM, EXCLUSIVE CARGA E TRANSPORTE</v>
          </cell>
          <cell r="C4495" t="str">
            <v>M2</v>
          </cell>
          <cell r="D4495">
            <v>11.25</v>
          </cell>
        </row>
        <row r="4496">
          <cell r="A4496">
            <v>41879</v>
          </cell>
          <cell r="B4496" t="str">
            <v>CONFORMACAO GEOMETRICA DE PLATAFORMA PARA EXECUCAO DE REVESTIMENTO PRIMARIO EM RODOVIAS VICINAIS</v>
          </cell>
          <cell r="C4496" t="str">
            <v>M2</v>
          </cell>
          <cell r="D4496">
            <v>0.12</v>
          </cell>
        </row>
        <row r="4497">
          <cell r="A4497">
            <v>72910</v>
          </cell>
          <cell r="B4497" t="str">
            <v>BASE DE SOLO ARENOSO FINO, COMPACTACAO 100% PROCTOR MODIFICADO</v>
          </cell>
          <cell r="C4497" t="str">
            <v>M3</v>
          </cell>
          <cell r="D4497">
            <v>7.76</v>
          </cell>
        </row>
        <row r="4498">
          <cell r="A4498">
            <v>72911</v>
          </cell>
          <cell r="B4498" t="str">
            <v>BASE DE SOLO ESTABILIZADO SEM MISTURA, COMPACTACAO 100% PROCTOR NORMAL, EXCLUSIVE ESCAVACAO, CARGA E TRANSPORTE DO SOLO</v>
          </cell>
          <cell r="C4498" t="str">
            <v>M3</v>
          </cell>
          <cell r="D4498">
            <v>9.41</v>
          </cell>
        </row>
        <row r="4499">
          <cell r="A4499">
            <v>72912</v>
          </cell>
          <cell r="B4499" t="str">
            <v>BASE DE SOLO CIMENTO 2% MISTURA EM PISTA, COMPACTACAO 100% PROCTOR INTERMEDIARIO, EXCLUSIVE ESCAVACAO, CARGA E TRANSPORTE DO SOLO</v>
          </cell>
          <cell r="C4499" t="str">
            <v>M3</v>
          </cell>
          <cell r="D4499">
            <v>28.23</v>
          </cell>
        </row>
        <row r="4500">
          <cell r="A4500">
            <v>72913</v>
          </cell>
          <cell r="B4500" t="str">
            <v>BASE DE SOLO CIMENTO 4% MISTURA EM PISTA, COMPACTACAO 100% PROCTOR NORMAL, EXCLUSIVE TRANSPORTE DO SOLO</v>
          </cell>
          <cell r="C4500" t="str">
            <v>M3</v>
          </cell>
          <cell r="D4500">
            <v>45.05</v>
          </cell>
        </row>
        <row r="4501">
          <cell r="A4501">
            <v>72914</v>
          </cell>
          <cell r="B4501" t="str">
            <v>BASE DE SOLO CIMENTO 6% MISTURA EM PISTA, COMPACTACAO 100% PROCTOR NORMAL, EXCLUSIVE ESCAVACAO, CARGA E TRANSPORTE DO SOLO</v>
          </cell>
          <cell r="C4501" t="str">
            <v>M3</v>
          </cell>
          <cell r="D4501">
            <v>64.47</v>
          </cell>
        </row>
        <row r="4502">
          <cell r="A4502">
            <v>72916</v>
          </cell>
          <cell r="B4502" t="str">
            <v>BASE DE SOLO CIMENTO 2% MISTURA EM USINA, COMPACTACAO 100% PROCTOR INTERMEDIARIO, EXCLUSIVE ESCAVACAO, CARGA E TRANSPORTE DO SOLO</v>
          </cell>
          <cell r="C4502" t="str">
            <v>M3</v>
          </cell>
          <cell r="D4502">
            <v>30.05</v>
          </cell>
        </row>
        <row r="4503">
          <cell r="A4503">
            <v>72919</v>
          </cell>
          <cell r="B4503" t="str">
            <v>BASE DE SOLO CIMENTO 4% MISTURA EM USINA, COMPACTACAO 100% PROCTOR NORMAL, EXCLUSIVE ESCAVACAO, CARGA E TRANSPORTE DO SOLO</v>
          </cell>
          <cell r="C4503" t="str">
            <v>M3</v>
          </cell>
          <cell r="D4503">
            <v>44.46</v>
          </cell>
        </row>
        <row r="4504">
          <cell r="A4504">
            <v>72922</v>
          </cell>
          <cell r="B4504" t="str">
            <v>BASE DE SOLO CIMENTO 6% COM MISTURA EM USINA, COMPACTACAO 100% PROCTOR NORMAL, EXCLUSIVE ESCAVACAO, CARGA E TRANSPORTE DO SOLO</v>
          </cell>
          <cell r="C4504" t="str">
            <v>M3</v>
          </cell>
          <cell r="D4504">
            <v>61.39</v>
          </cell>
        </row>
        <row r="4505">
          <cell r="A4505">
            <v>72923</v>
          </cell>
          <cell r="B4505" t="str">
            <v>BASE DE SOLO - BRITA (40/60), MISTURA EM USINA, COMPACTACAO 100% PROCTOR MODIFICADO, EXCLUSIVE ESCAVACAO, CARGA E TRANSPORTE</v>
          </cell>
          <cell r="C4505" t="str">
            <v>M3</v>
          </cell>
          <cell r="D4505">
            <v>72.81</v>
          </cell>
        </row>
        <row r="4506">
          <cell r="A4506">
            <v>72924</v>
          </cell>
          <cell r="B4506" t="str">
            <v>BASE DE SOLO - BRITA (50/50), MISTURA EM USINA, COMPACTACAO 100% PROCTOR MODIFICADO, EXCLUSIVE ESCAVACAO, CARGA E TRANSPORTE</v>
          </cell>
          <cell r="C4506" t="str">
            <v>M3</v>
          </cell>
          <cell r="D4506">
            <v>62.13</v>
          </cell>
        </row>
        <row r="4507">
          <cell r="A4507">
            <v>72961</v>
          </cell>
          <cell r="B4507" t="str">
            <v>REGULARIZACAO E COMPACTACAO DE SUBLEITO ATE 20 CM DE ESPESSURA</v>
          </cell>
          <cell r="C4507" t="str">
            <v>M2</v>
          </cell>
          <cell r="D4507">
            <v>1.23</v>
          </cell>
        </row>
        <row r="4508">
          <cell r="A4508">
            <v>73710</v>
          </cell>
          <cell r="B4508" t="str">
            <v>BASE PARA PAVIMENTACAO COM BRITA GRADUADA, INCLUSIVE COMPACTACAO</v>
          </cell>
          <cell r="C4508" t="str">
            <v>M3</v>
          </cell>
          <cell r="D4508">
            <v>123.25</v>
          </cell>
        </row>
        <row r="4509">
          <cell r="A4509">
            <v>73711</v>
          </cell>
          <cell r="B4509" t="str">
            <v>BASE PARA PAVIMENTACAO COM BRITA CORRIDA, INCLUSIVE COMPACTACAO</v>
          </cell>
          <cell r="C4509" t="str">
            <v>M3</v>
          </cell>
          <cell r="D4509">
            <v>109.67</v>
          </cell>
        </row>
        <row r="4510">
          <cell r="A4510" t="str">
            <v>73766/1</v>
          </cell>
          <cell r="B4510" t="str">
            <v>BASE PARA PAVIMENTACAO COM MACADAME HIDRAULICO, INCLUSIVE COMPACTACAO</v>
          </cell>
          <cell r="C4510" t="str">
            <v>M3</v>
          </cell>
          <cell r="D4510">
            <v>135.56</v>
          </cell>
        </row>
        <row r="4511">
          <cell r="A4511">
            <v>83772</v>
          </cell>
          <cell r="B4511" t="str">
            <v>BASE SOLO ESTABIL C/ MATERIAIS MISTURADOS NA USINA / TRANSP AGUA EXCL. ESCAV., CARGA E TRANSPORTE DOS SOLOS UTILIZADOS E BRITA</v>
          </cell>
          <cell r="C4511" t="str">
            <v>M3</v>
          </cell>
          <cell r="D4511">
            <v>13.09</v>
          </cell>
        </row>
        <row r="4512">
          <cell r="A4512">
            <v>72799</v>
          </cell>
          <cell r="B4512" t="str">
            <v>PAVIMENTO EM PARALELEPIPEDO SOBRE COLCHAO DE AREIA REJUNTADO COM ARGAMASSA DE CIMENTO E AREIA NO TRAÇO 1:3 (PEDRAS PEQUENAS 30 A 35 PECAS POR M2)</v>
          </cell>
          <cell r="C4512" t="str">
            <v>M2</v>
          </cell>
          <cell r="D4512">
            <v>83.77</v>
          </cell>
        </row>
        <row r="4513">
          <cell r="A4513">
            <v>72942</v>
          </cell>
          <cell r="B4513" t="str">
            <v>PINTURA DE LIGACAO COM EMULSAO RR-1C</v>
          </cell>
          <cell r="C4513" t="str">
            <v>M2</v>
          </cell>
          <cell r="D4513">
            <v>1.35</v>
          </cell>
        </row>
        <row r="4514">
          <cell r="A4514">
            <v>72943</v>
          </cell>
          <cell r="B4514" t="str">
            <v>PINTURA DE LIGACAO COM EMULSAO RR-2C</v>
          </cell>
          <cell r="C4514" t="str">
            <v>M2</v>
          </cell>
          <cell r="D4514">
            <v>1.45</v>
          </cell>
        </row>
        <row r="4515">
          <cell r="A4515">
            <v>72944</v>
          </cell>
          <cell r="B4515" t="str">
            <v>PAVIMENTACAO EM PARALELEPIPEDO SOBRE COLCHAO DE AREIA 10CM, REJUNTADO COM AREIA</v>
          </cell>
          <cell r="C4515" t="str">
            <v>M2</v>
          </cell>
          <cell r="D4515">
            <v>68.41</v>
          </cell>
        </row>
        <row r="4516">
          <cell r="A4516">
            <v>72945</v>
          </cell>
          <cell r="B4516" t="str">
            <v>IMPRIMACAO DE BASE DE PAVIMENTACAO COM EMULSAO CM-30</v>
          </cell>
          <cell r="C4516" t="str">
            <v>M2</v>
          </cell>
          <cell r="D4516">
            <v>5.0599999999999996</v>
          </cell>
        </row>
        <row r="4517">
          <cell r="A4517">
            <v>72956</v>
          </cell>
          <cell r="B4517" t="str">
            <v>TRATAMENTO SUPERFICIAL SIMPLES - TSS, COM EMULSAO RR-2C</v>
          </cell>
          <cell r="C4517" t="str">
            <v>M2</v>
          </cell>
          <cell r="D4517">
            <v>5.41</v>
          </cell>
        </row>
        <row r="4518">
          <cell r="A4518">
            <v>72958</v>
          </cell>
          <cell r="B4518" t="str">
            <v>TRATAMENTO SUPERFICIAL DUPLO - TSD, COM EMULSAO RR-2C</v>
          </cell>
          <cell r="C4518" t="str">
            <v>M2</v>
          </cell>
          <cell r="D4518">
            <v>9.83</v>
          </cell>
        </row>
        <row r="4519">
          <cell r="A4519">
            <v>72960</v>
          </cell>
          <cell r="B4519" t="str">
            <v>TRATAMENTO SUPERFICIAL TRIPLO - TST, COM EMULSAO RR-2C</v>
          </cell>
          <cell r="C4519" t="str">
            <v>M2</v>
          </cell>
          <cell r="D4519">
            <v>12.78</v>
          </cell>
        </row>
        <row r="4520">
          <cell r="A4520">
            <v>72967</v>
          </cell>
          <cell r="B4520" t="str">
            <v>MEIO-FIO DE CONCRETO PRE-MOLDADO 12 X 30 CM, SOBRE BASE DE CONCRETO SIMPLES E REJUNTADO COM ARGAMASSA TRACO 1:3 (CIMENTO E AREIA)</v>
          </cell>
          <cell r="C4520" t="str">
            <v>M</v>
          </cell>
          <cell r="D4520">
            <v>31.67</v>
          </cell>
        </row>
        <row r="4521">
          <cell r="A4521">
            <v>72969</v>
          </cell>
          <cell r="B4521" t="str">
            <v>CARGA DE PEDRA PARA PAVIMENTO POLIEDRICO</v>
          </cell>
          <cell r="C4521" t="str">
            <v>M2</v>
          </cell>
          <cell r="D4521">
            <v>1.17</v>
          </cell>
        </row>
        <row r="4522">
          <cell r="A4522">
            <v>72971</v>
          </cell>
          <cell r="B4522" t="str">
            <v>COMPACTACAO DE PAVIMENTO POLIEDRICO</v>
          </cell>
          <cell r="C4522" t="str">
            <v>M2</v>
          </cell>
          <cell r="D4522">
            <v>0.05</v>
          </cell>
        </row>
        <row r="4523">
          <cell r="A4523">
            <v>72972</v>
          </cell>
          <cell r="B4523" t="str">
            <v>CONTENCAO LATERAL COM SOLO LOCAL PARA PAVIMENTO POLIEDRICO</v>
          </cell>
          <cell r="C4523" t="str">
            <v>M2</v>
          </cell>
          <cell r="D4523">
            <v>0.94</v>
          </cell>
        </row>
        <row r="4524">
          <cell r="A4524">
            <v>72973</v>
          </cell>
          <cell r="B4524" t="str">
            <v>CORTE E PREPARO DE CORDAO DE PEDRA PARA PAVIMENTO POLIEDRICO</v>
          </cell>
          <cell r="C4524" t="str">
            <v>M</v>
          </cell>
          <cell r="D4524">
            <v>1.76</v>
          </cell>
        </row>
        <row r="4525">
          <cell r="A4525">
            <v>72974</v>
          </cell>
          <cell r="B4525" t="str">
            <v>CORTE E PREPARO DE PEDRA PARA PAVIMENTO POLIEDRICO</v>
          </cell>
          <cell r="C4525" t="str">
            <v>M2</v>
          </cell>
          <cell r="D4525">
            <v>5.88</v>
          </cell>
        </row>
        <row r="4526">
          <cell r="A4526">
            <v>72975</v>
          </cell>
          <cell r="B4526" t="str">
            <v>DESMONTE MANUAL DE PEDRA PARA PAVIMENTO POLIEDRICO</v>
          </cell>
          <cell r="C4526" t="str">
            <v>M2</v>
          </cell>
          <cell r="D4526">
            <v>0.66</v>
          </cell>
        </row>
        <row r="4527">
          <cell r="A4527">
            <v>72976</v>
          </cell>
          <cell r="B4527" t="str">
            <v>CARGA DE CORDAO DE PEDRA PARA PAVIMENTO POLIEDRICO</v>
          </cell>
          <cell r="C4527" t="str">
            <v>M</v>
          </cell>
          <cell r="D4527">
            <v>0.57999999999999996</v>
          </cell>
        </row>
        <row r="4528">
          <cell r="A4528">
            <v>72978</v>
          </cell>
          <cell r="B4528" t="str">
            <v>EXTRACAO, CARGA E ASSENTAMENTO DE CORDAO DE PEDRA PARA PAVIMENTO POLIEDRICO, EXCLUSIVE TRANSPORTE DE PEDRA E INDENIZACAO PEDREIRA</v>
          </cell>
          <cell r="C4528" t="str">
            <v>M</v>
          </cell>
          <cell r="D4528">
            <v>5.88</v>
          </cell>
        </row>
        <row r="4529">
          <cell r="A4529">
            <v>72979</v>
          </cell>
          <cell r="B4529" t="str">
            <v>EXTRACAO, CARGA, PREPARO E ASSENTAMENTO DE PEDRAS POLIEDRICAS, EXCLUSIVE TRANSPORTE DE PEDRA E INDENIZACAO PEDREIRA</v>
          </cell>
          <cell r="C4529" t="str">
            <v>M2</v>
          </cell>
          <cell r="D4529">
            <v>11.25</v>
          </cell>
        </row>
        <row r="4530">
          <cell r="A4530" t="str">
            <v>73760/1</v>
          </cell>
          <cell r="B4530" t="str">
            <v>CAPA SELANTE COMPREENDENDO APLICAÇÃO DE ASFALTO NA PROPORÇÃO DE 0,7 A 1,5L / M2, DISTRIBUIÇÃO DE AGREGADOS DE 5 A 15KG/M2 E COMPACTAÇÃO COM ROLO - COM USO DA EMULSAO RR-2C, INCLUSO APLICACAO E COMPACTACAO</v>
          </cell>
          <cell r="C4530" t="str">
            <v>M2</v>
          </cell>
          <cell r="D4530">
            <v>3.03</v>
          </cell>
        </row>
        <row r="4531">
          <cell r="A4531" t="str">
            <v>73765/1</v>
          </cell>
          <cell r="B4531" t="str">
            <v>PAVIMENTACAO EM PARALELEPIPEDO SOBRE COLCHAO DE PO DE PEDRA ESPESSURA 10CM, REJUNTADO COM ARGAMASSA DE CIMENTO E AREIA TRACO 1:3 (CIMENTO E AREIA)</v>
          </cell>
          <cell r="C4531" t="str">
            <v>M2</v>
          </cell>
          <cell r="D4531">
            <v>93.8</v>
          </cell>
        </row>
        <row r="4532">
          <cell r="A4532" t="str">
            <v>73765/2</v>
          </cell>
          <cell r="B4532" t="str">
            <v>PAVIMENTACAO EM PARALELEPIPEDO SOBRE COLCHAO DE PO DE PEDRA ESPESSURA 10CM, REJUNTADO COM BETUME E PEDRISCO</v>
          </cell>
          <cell r="C4532" t="str">
            <v>M2</v>
          </cell>
          <cell r="D4532">
            <v>96.58</v>
          </cell>
        </row>
        <row r="4533">
          <cell r="A4533" t="str">
            <v>73849/1</v>
          </cell>
          <cell r="B4533" t="str">
            <v>AREIA ASFALTO A QUENTE (AAUQ) COM CAP 50/70, INCLUSO USINAGEM E APLICACAO, EXCLUSIVE TRANSPORTE</v>
          </cell>
          <cell r="C4533" t="str">
            <v>M3</v>
          </cell>
          <cell r="D4533">
            <v>523.27</v>
          </cell>
        </row>
        <row r="4534">
          <cell r="A4534" t="str">
            <v>73849/2</v>
          </cell>
          <cell r="B4534" t="str">
            <v>AREIA ASFALTO A FRIO (AAUF), COM EMULSAO RR-2C INCLUSO USINAGEM E APLICACAO, EXCLUSIVE TRANSPORTE</v>
          </cell>
          <cell r="C4534" t="str">
            <v>M3</v>
          </cell>
          <cell r="D4534">
            <v>505.69</v>
          </cell>
        </row>
        <row r="4535">
          <cell r="A4535">
            <v>92391</v>
          </cell>
          <cell r="B4535" t="str">
            <v>EXECUÇÃO DE PAVIMENTO EM PISO INTERTRAVADO, COM BLOCO PISOGRAMA DE 35 X 25 CM, ESPESSURA 6 CM. AF_12/2015</v>
          </cell>
          <cell r="C4535" t="str">
            <v>M2</v>
          </cell>
          <cell r="D4535">
            <v>36.299999999999997</v>
          </cell>
        </row>
        <row r="4536">
          <cell r="A4536">
            <v>92392</v>
          </cell>
          <cell r="B4536" t="str">
            <v>EXECUÇÃO DE PAVIMENTO EM PISO INTERTRAVADO, COM BLOCO PISOGRAMA DE 35 X 25 CM, ESPESSURA 8 CM. AF_12/2015</v>
          </cell>
          <cell r="C4536" t="str">
            <v>M2</v>
          </cell>
          <cell r="D4536">
            <v>40.450000000000003</v>
          </cell>
        </row>
        <row r="4537">
          <cell r="A4537">
            <v>92393</v>
          </cell>
          <cell r="B4537" t="str">
            <v>EXECUÇÃO DE PAVIMENTO EM PISO INTERTRAVADO, COM BLOCO SEXTAVADO DE 25 X 25 CM, ESPESSURA 6 CM. AF_12/2015</v>
          </cell>
          <cell r="C4537" t="str">
            <v>M2</v>
          </cell>
          <cell r="D4537">
            <v>41.77</v>
          </cell>
        </row>
        <row r="4538">
          <cell r="A4538">
            <v>92394</v>
          </cell>
          <cell r="B4538" t="str">
            <v>EXECUÇÃO DE PAVIMENTO EM PISO INTERTRAVADO, COM BLOCO SEXTAVADO DE 25 X 25 CM, ESPESSURA 8 CM. AF_12/2015</v>
          </cell>
          <cell r="C4538" t="str">
            <v>M2</v>
          </cell>
          <cell r="D4538">
            <v>50.23</v>
          </cell>
        </row>
        <row r="4539">
          <cell r="A4539">
            <v>92395</v>
          </cell>
          <cell r="B4539" t="str">
            <v>EXECUÇÃO DE PAVIMENTO EM PISO INTERTRAVADO, COM BLOCO SEXTAVADO DE 25 X 25 CM, ESPESSURA 10 CM. AF_12/2015</v>
          </cell>
          <cell r="C4539" t="str">
            <v>M2</v>
          </cell>
          <cell r="D4539">
            <v>63.8</v>
          </cell>
        </row>
        <row r="4540">
          <cell r="A4540">
            <v>92396</v>
          </cell>
          <cell r="B4540" t="str">
            <v>EXECUÇÃO DE PASSEIO EM PISO INTERTRAVADO, COM BLOCO RETANGULAR COR NATURAL DE 20 X 10 CM, ESPESSURA 6 CM. AF_12/2015</v>
          </cell>
          <cell r="C4540" t="str">
            <v>M2</v>
          </cell>
          <cell r="D4540">
            <v>52.48</v>
          </cell>
        </row>
        <row r="4541">
          <cell r="A4541">
            <v>92397</v>
          </cell>
          <cell r="B4541" t="str">
            <v>EXECUÇÃO DE PÁTIO/ESTACIONAMENTO EM PISO INTERTRAVADO, COM BLOCO RETANGULAR COR NATURAL DE 20 X 10 CM, ESPESSURA 6 CM. AF_12/2015</v>
          </cell>
          <cell r="C4541" t="str">
            <v>M2</v>
          </cell>
          <cell r="D4541">
            <v>41.15</v>
          </cell>
        </row>
        <row r="4542">
          <cell r="A4542">
            <v>92398</v>
          </cell>
          <cell r="B4542" t="str">
            <v>EXECUÇÃO DE PÁTIO/ESTACIONAMENTO EM PISO INTERTRAVADO, COM BLOCO RETANGULAR COR NATURAL DE 20 X 10 CM, ESPESSURA 8 CM. AF_12/2015</v>
          </cell>
          <cell r="C4542" t="str">
            <v>M2</v>
          </cell>
          <cell r="D4542">
            <v>50.84</v>
          </cell>
        </row>
        <row r="4543">
          <cell r="A4543">
            <v>92399</v>
          </cell>
          <cell r="B4543" t="str">
            <v>EXECUÇÃO DE VIA EM PISO INTERTRAVADO, COM BLOCO RETANGULAR COR NATURAL DE 20 X 10 CM, ESPESSURA 8 CM. AF_12/2015</v>
          </cell>
          <cell r="C4543" t="str">
            <v>M2</v>
          </cell>
          <cell r="D4543">
            <v>52</v>
          </cell>
        </row>
        <row r="4544">
          <cell r="A4544">
            <v>92400</v>
          </cell>
          <cell r="B4544" t="str">
            <v>EXECUÇÃO DE PÁTIO/ESTACIONAMENTO EM PISO INTERTRAVADO, COM BLOCO RETANGULAR DE 20 X 10 CM, ESPESSURA 10 CM. AF_12/2015</v>
          </cell>
          <cell r="C4544" t="str">
            <v>M2</v>
          </cell>
          <cell r="D4544">
            <v>57.47</v>
          </cell>
        </row>
        <row r="4545">
          <cell r="A4545">
            <v>92401</v>
          </cell>
          <cell r="B4545" t="str">
            <v>EXECUÇÃO DE VIA EM PISO INTERTRAVADO, COM BLOCO RETANGULAR DE 20 X 10 CM, ESPESSURA 10 CM. AF_12/2015</v>
          </cell>
          <cell r="C4545" t="str">
            <v>M2</v>
          </cell>
          <cell r="D4545">
            <v>58.66</v>
          </cell>
        </row>
        <row r="4546">
          <cell r="A4546">
            <v>92402</v>
          </cell>
          <cell r="B4546" t="str">
            <v>EXECUÇÃO DE PASSEIO EM PISO INTERTRAVADO, COM BLOCO 16 FACES DE 22 X 11 CM, ESPESSURA 6 CM. AF_12/2015</v>
          </cell>
          <cell r="C4546" t="str">
            <v>M2</v>
          </cell>
          <cell r="D4546">
            <v>54.1</v>
          </cell>
        </row>
        <row r="4547">
          <cell r="A4547">
            <v>92403</v>
          </cell>
          <cell r="B4547" t="str">
            <v>EXECUÇÃO DE PÁTIO/ESTACIONAMENTO EM PISO INTERTRAVADO, COM BLOCO 16 FACES DE 22 X 11 CM, ESPESSURA 6 CM. AF_12/2015</v>
          </cell>
          <cell r="C4547" t="str">
            <v>M2</v>
          </cell>
          <cell r="D4547">
            <v>42.69</v>
          </cell>
        </row>
        <row r="4548">
          <cell r="A4548">
            <v>92404</v>
          </cell>
          <cell r="B4548" t="str">
            <v>EXECUÇÃO DE PÁTIO/ESTACIONAMENTO EM PISO INTERTRAVADO, COM BLOCO 16 FACES DE 22 X 11 CM, ESPESSURA 8 CM. AF_12/2015</v>
          </cell>
          <cell r="C4548" t="str">
            <v>M2</v>
          </cell>
          <cell r="D4548">
            <v>53.35</v>
          </cell>
        </row>
        <row r="4549">
          <cell r="A4549">
            <v>92405</v>
          </cell>
          <cell r="B4549" t="str">
            <v>EXECUÇÃO DE VIA EM PISO INTERTRAVADO, COM BLOCO 16 FACES DE 22 X 11 CM, ESPESSURA 8 CM. AF_12/2015</v>
          </cell>
          <cell r="C4549" t="str">
            <v>M2</v>
          </cell>
          <cell r="D4549">
            <v>54.51</v>
          </cell>
        </row>
        <row r="4550">
          <cell r="A4550">
            <v>92406</v>
          </cell>
          <cell r="B4550" t="str">
            <v>EXECUÇÃO DE PÁTIO/ESTACIONAMENTO EM PISO INTERTRAVADO, COM BLOCO 16 FACES DE 22 X 11 CM, ESPESSURA 10 CM. AF_12/2015</v>
          </cell>
          <cell r="C4550" t="str">
            <v>M2</v>
          </cell>
          <cell r="D4550">
            <v>60.59</v>
          </cell>
        </row>
        <row r="4551">
          <cell r="A4551">
            <v>92407</v>
          </cell>
          <cell r="B4551" t="str">
            <v>EXECUÇÃO DE VIA EM PISO INTERTRAVADO, COM BLOCO 16 FACES DE 22 X 11 CM, ESPESSURA 10 CM. AF_12/2015</v>
          </cell>
          <cell r="C4551" t="str">
            <v>M2</v>
          </cell>
          <cell r="D4551">
            <v>61.77</v>
          </cell>
        </row>
        <row r="4552">
          <cell r="A4552">
            <v>93679</v>
          </cell>
          <cell r="B4552" t="str">
            <v>EXECUÇÃO DE PASSEIO EM PISO INTERTRAVADO, COM BLOCO RETANGULAR COLORIDO DE 20 X 10 CM, ESPESSURA 6 CM. AF_12/2015</v>
          </cell>
          <cell r="C4552" t="str">
            <v>M2</v>
          </cell>
          <cell r="D4552">
            <v>60.62</v>
          </cell>
        </row>
        <row r="4553">
          <cell r="A4553">
            <v>93680</v>
          </cell>
          <cell r="B4553" t="str">
            <v>EXECUÇÃO DE PÁTIO/ESTACIONAMENTO EM PISO INTERTRAVADO, COM BLOCO RETANGULAR COLORIDO DE 20 X 10 CM, ESPESSURA 6 CM. AF_12/2015</v>
          </cell>
          <cell r="C4553" t="str">
            <v>M2</v>
          </cell>
          <cell r="D4553">
            <v>48.94</v>
          </cell>
        </row>
        <row r="4554">
          <cell r="A4554">
            <v>93681</v>
          </cell>
          <cell r="B4554" t="str">
            <v>EXECUÇÃO DE PÁTIO/ESTACIONAMENTO EM PISO INTERTRAVADO, COM BLOCO RETANGULAR COLORIDO DE 20 X 10 CM, ESPESSURA 8 CM. AF_12/2015</v>
          </cell>
          <cell r="C4554" t="str">
            <v>M2</v>
          </cell>
          <cell r="D4554">
            <v>59.21</v>
          </cell>
        </row>
        <row r="4555">
          <cell r="A4555">
            <v>93682</v>
          </cell>
          <cell r="B4555" t="str">
            <v>EXECUÇÃO DE VIA EM PISO INTERTRAVADO, COM BLOCO RETANGULAR COLORIDO DE 20 X 10 CM, ESPESSURA 8 CM. AF_12/2015</v>
          </cell>
          <cell r="C4555" t="str">
            <v>M2</v>
          </cell>
          <cell r="D4555">
            <v>60.45</v>
          </cell>
        </row>
        <row r="4556">
          <cell r="A4556">
            <v>72947</v>
          </cell>
          <cell r="B4556" t="str">
            <v>SINALIZACAO HORIZONTAL COM TINTA RETRORREFLETIVA A BASE DE RESINA ACRILICA COM MICROESFERAS DE VIDRO</v>
          </cell>
          <cell r="C4556" t="str">
            <v>M2</v>
          </cell>
          <cell r="D4556">
            <v>16.05</v>
          </cell>
        </row>
        <row r="4557">
          <cell r="A4557">
            <v>83693</v>
          </cell>
          <cell r="B4557" t="str">
            <v>CAIACAO EM MEIO FIO</v>
          </cell>
          <cell r="C4557" t="str">
            <v>M2</v>
          </cell>
          <cell r="D4557">
            <v>3.68</v>
          </cell>
        </row>
        <row r="4558">
          <cell r="A4558" t="str">
            <v>73770/1</v>
          </cell>
          <cell r="B4558" t="str">
            <v>BARREIRA PRE-MOLDADA EXTERNA CONCRETO ARMADO 0,25X0,40X1,14M FCK=25MPA ACO CA-50 INCL VIGOTA HORIZONTAL MONTANTE A CADA 1,00M  FERROS DE LIGACAO E MATERIAIS.</v>
          </cell>
          <cell r="C4558" t="str">
            <v>M</v>
          </cell>
          <cell r="D4558">
            <v>550.64</v>
          </cell>
        </row>
        <row r="4559">
          <cell r="A4559" t="str">
            <v>73770/2</v>
          </cell>
          <cell r="B4559" t="str">
            <v>BARREIRA DUPLA PRE-MOL INTER CONCRETO ARMADO 0,15X0,65X0,77M FCK=25MPA ACO CA-50 INCL FERROS DE LIGACAO E MATERIAIS.</v>
          </cell>
          <cell r="C4559" t="str">
            <v>M</v>
          </cell>
          <cell r="D4559">
            <v>486.34</v>
          </cell>
        </row>
        <row r="4560">
          <cell r="A4560" t="str">
            <v>83696/1</v>
          </cell>
          <cell r="B4560" t="str">
            <v>PINTURA GUARDA-CORPO GUARDA-RODA E MURETA PROTECAO COM CAL EM PONTES EVIADUTOS MEDIDA PELO DOBRO DA AREA TOTAL (LARGURAXALTURA).</v>
          </cell>
          <cell r="C4560" t="str">
            <v>M2</v>
          </cell>
          <cell r="D4560">
            <v>5.79</v>
          </cell>
        </row>
        <row r="4561">
          <cell r="A4561">
            <v>72962</v>
          </cell>
          <cell r="B4561" t="str">
            <v>USINAGEM DE CBUQ COM CAP 50/70, PARA CAPA DE ROLAMENTO</v>
          </cell>
          <cell r="C4561" t="str">
            <v>T</v>
          </cell>
          <cell r="D4561">
            <v>215.1</v>
          </cell>
        </row>
        <row r="4562">
          <cell r="A4562">
            <v>72963</v>
          </cell>
          <cell r="B4562" t="str">
            <v>USINAGEM DE CBUQ COM CAP 50/70, PARA BINDER</v>
          </cell>
          <cell r="C4562" t="str">
            <v>T</v>
          </cell>
          <cell r="D4562">
            <v>181.09</v>
          </cell>
        </row>
        <row r="4563">
          <cell r="A4563">
            <v>72964</v>
          </cell>
          <cell r="B4563" t="str">
            <v>CONCRETO BETUMINOSO USINADO A QUENTE COM CAP 50/70, BINDER, INCLUSO USINAGEM E APLICACAO, EXCLUSIVE TRANSPORTE</v>
          </cell>
          <cell r="C4563" t="str">
            <v>T</v>
          </cell>
          <cell r="D4563">
            <v>190.19</v>
          </cell>
        </row>
        <row r="4564">
          <cell r="A4564">
            <v>72965</v>
          </cell>
          <cell r="B4564" t="str">
            <v>FABRICAÇÃO E APLICAÇÃO DE CONCRETO BETUMINOSO USINADO A QUENTE(CBUQ),CAP 50/70,  EXCLUSIVE TRANSPORTE</v>
          </cell>
          <cell r="C4564" t="str">
            <v>T</v>
          </cell>
          <cell r="D4564">
            <v>226.49</v>
          </cell>
        </row>
        <row r="4565">
          <cell r="A4565" t="str">
            <v>73759/2</v>
          </cell>
          <cell r="B4565" t="str">
            <v>PRE-MISTURADO A FRIO COM EMULSAO RM-1C, INCLUSO USINAGEM E APLICACAO, EXCLUSIVE TRANSPORTE</v>
          </cell>
          <cell r="C4565" t="str">
            <v>M3</v>
          </cell>
          <cell r="D4565">
            <v>417.11</v>
          </cell>
        </row>
        <row r="4566">
          <cell r="A4566">
            <v>72125</v>
          </cell>
          <cell r="B4566" t="str">
            <v>REMOÇÃO DE PINTURA PVA/ACRILICA</v>
          </cell>
          <cell r="C4566" t="str">
            <v>M2</v>
          </cell>
          <cell r="D4566">
            <v>9.1300000000000008</v>
          </cell>
        </row>
        <row r="4567">
          <cell r="A4567">
            <v>73446</v>
          </cell>
          <cell r="B4567" t="str">
            <v>PINTURA DE SUPERFICIE C/TINTA GRAFITE</v>
          </cell>
          <cell r="C4567" t="str">
            <v>M2</v>
          </cell>
          <cell r="D4567">
            <v>19.91</v>
          </cell>
        </row>
        <row r="4568">
          <cell r="A4568" t="str">
            <v>73791/1</v>
          </cell>
          <cell r="B4568" t="str">
            <v>PINTURA COM TINTA EM PO INDUSTRIALIZADA A BASE DE CAL, DUAS DEMAOS</v>
          </cell>
          <cell r="C4568" t="str">
            <v>M2</v>
          </cell>
          <cell r="D4568">
            <v>8.7200000000000006</v>
          </cell>
        </row>
        <row r="4569">
          <cell r="A4569" t="str">
            <v>73999/1</v>
          </cell>
          <cell r="B4569" t="str">
            <v>PINTURA A BASE DE CAL E FIXADOR A BASE DE OLEO DE LINHACA, TRES DEMAOS</v>
          </cell>
          <cell r="C4569" t="str">
            <v>M2</v>
          </cell>
          <cell r="D4569">
            <v>7.9</v>
          </cell>
        </row>
        <row r="4570">
          <cell r="A4570" t="str">
            <v>74133/1</v>
          </cell>
          <cell r="B4570" t="str">
            <v>EMASSAMENTO COM MASA A OLEO, UMA DEMAO</v>
          </cell>
          <cell r="C4570" t="str">
            <v>M2</v>
          </cell>
          <cell r="D4570">
            <v>16.809999999999999</v>
          </cell>
        </row>
        <row r="4571">
          <cell r="A4571" t="str">
            <v>74133/2</v>
          </cell>
          <cell r="B4571" t="str">
            <v>EMASSAMENTO COM MASSA A OLEO, DUAS DEMAOS</v>
          </cell>
          <cell r="C4571" t="str">
            <v>M2</v>
          </cell>
          <cell r="D4571">
            <v>20.99</v>
          </cell>
        </row>
        <row r="4572">
          <cell r="A4572" t="str">
            <v>79334/1</v>
          </cell>
          <cell r="B4572" t="str">
            <v>PINTURA A BASE DE CAL E FIXADOR A BASE DE COLA, DUAS DEMAOS</v>
          </cell>
          <cell r="C4572" t="str">
            <v>M2</v>
          </cell>
          <cell r="D4572">
            <v>7.36</v>
          </cell>
        </row>
        <row r="4573">
          <cell r="A4573">
            <v>79461</v>
          </cell>
          <cell r="B4573" t="str">
            <v>PINTURA COM LIQUIDO PARA BRILHO, UMA DEMAO</v>
          </cell>
          <cell r="C4573" t="str">
            <v>M2</v>
          </cell>
          <cell r="D4573">
            <v>7.66</v>
          </cell>
        </row>
        <row r="4574">
          <cell r="A4574">
            <v>79462</v>
          </cell>
          <cell r="B4574" t="str">
            <v>EMASSAMENTO COM MASSA EPOXI, 2 DEMAOS</v>
          </cell>
          <cell r="C4574" t="str">
            <v>M2</v>
          </cell>
          <cell r="D4574">
            <v>51.91</v>
          </cell>
        </row>
        <row r="4575">
          <cell r="A4575" t="str">
            <v>79494/1</v>
          </cell>
          <cell r="B4575" t="str">
            <v>PINTURA DE QUADRO ESCOLAR COM TINTA ESMALTE ACABAMENTO FOSCO, DUAS DEMAOS SOBRE MASSA ACRILICA</v>
          </cell>
          <cell r="C4575" t="str">
            <v>M2</v>
          </cell>
          <cell r="D4575">
            <v>11.49</v>
          </cell>
        </row>
        <row r="4576">
          <cell r="A4576" t="str">
            <v>79495/3</v>
          </cell>
          <cell r="B4576" t="str">
            <v>PINTURA C/REGULADOR DE BRILHO EM UMA DEMAO ADICIONADO AO PVA</v>
          </cell>
          <cell r="C4576" t="str">
            <v>M2</v>
          </cell>
          <cell r="D4576">
            <v>6.17</v>
          </cell>
        </row>
        <row r="4577">
          <cell r="A4577">
            <v>84649</v>
          </cell>
          <cell r="B4577" t="str">
            <v>PINTURA COM TINTA EM PO INDUSTRIALIZADA A BASE DE CAL, TRES DEMAOS</v>
          </cell>
          <cell r="C4577" t="str">
            <v>M2</v>
          </cell>
          <cell r="D4577">
            <v>9.17</v>
          </cell>
        </row>
        <row r="4578">
          <cell r="A4578">
            <v>84651</v>
          </cell>
          <cell r="B4578" t="str">
            <v>PINTURA COM TINTA IMPERMEAVEL MINERAL EM PO, DUAS DEMAOS</v>
          </cell>
          <cell r="C4578" t="str">
            <v>M2</v>
          </cell>
          <cell r="D4578">
            <v>9.99</v>
          </cell>
        </row>
        <row r="4579">
          <cell r="A4579">
            <v>84652</v>
          </cell>
          <cell r="B4579" t="str">
            <v>PINTURA A BASE DE CAL COM PIGMENTO E FIXADOR A BASE DE OLEO DE LINHAÇA, TRES DEMAOS</v>
          </cell>
          <cell r="C4579" t="str">
            <v>M2</v>
          </cell>
          <cell r="D4579">
            <v>7.84</v>
          </cell>
        </row>
        <row r="4580">
          <cell r="A4580">
            <v>88411</v>
          </cell>
          <cell r="B4580" t="str">
            <v>APLICAÇÃO MANUAL DE FUNDO SELADOR ACRÍLICO EM PANOS COM PRESENÇA DE VÃOS DE EDIFÍCIOS DE MÚLTIPLOS PAVIMENTOS. AF_06/2014</v>
          </cell>
          <cell r="C4580" t="str">
            <v>M2</v>
          </cell>
          <cell r="D4580">
            <v>2.4</v>
          </cell>
        </row>
        <row r="4581">
          <cell r="A4581">
            <v>88412</v>
          </cell>
          <cell r="B4581" t="str">
            <v>APLICAÇÃO MANUAL DE FUNDO SELADOR ACRÍLICO EM PANOS CEGOS DE FACHADA (SEM PRESENÇA DE VÃOS) DE EDIFÍCIOS DE MÚLTIPLOS PAVIMENTOS. AF_06/2014</v>
          </cell>
          <cell r="C4581" t="str">
            <v>M2</v>
          </cell>
          <cell r="D4581">
            <v>1.81</v>
          </cell>
        </row>
        <row r="4582">
          <cell r="A4582">
            <v>88413</v>
          </cell>
          <cell r="B4582" t="str">
            <v>APLICAÇÃO MANUAL DE FUNDO SELADOR ACRÍLICO EM SUPERFÍCIES EXTERNAS DE SACADA DE EDIFÍCIOS DE MÚLTIPLOS PAVIMENTOS. AF_06/2014</v>
          </cell>
          <cell r="C4582" t="str">
            <v>M2</v>
          </cell>
          <cell r="D4582">
            <v>3.59</v>
          </cell>
        </row>
        <row r="4583">
          <cell r="A4583">
            <v>88414</v>
          </cell>
          <cell r="B4583" t="str">
            <v>APLICAÇÃO MANUAL DE FUNDO SELADOR ACRÍLICO EM SUPERFÍCIES INTERNAS DA SACADA DE EDIFÍCIOS DE MÚLTIPLOS PAVIMENTOS. AF_06/2014</v>
          </cell>
          <cell r="C4583" t="str">
            <v>M2</v>
          </cell>
          <cell r="D4583">
            <v>3.97</v>
          </cell>
        </row>
        <row r="4584">
          <cell r="A4584">
            <v>88415</v>
          </cell>
          <cell r="B4584" t="str">
            <v>APLICAÇÃO MANUAL DE FUNDO SELADOR ACRÍLICO EM PAREDES EXTERNAS DE CASAS. AF_06/2014</v>
          </cell>
          <cell r="C4584" t="str">
            <v>M2</v>
          </cell>
          <cell r="D4584">
            <v>2.59</v>
          </cell>
        </row>
        <row r="4585">
          <cell r="A4585">
            <v>88416</v>
          </cell>
          <cell r="B4585" t="str">
            <v>APLICAÇÃO MANUAL DE PINTURA COM TINTA TEXTURIZADA ACRÍLICA EM PANOS COM PRESENÇA DE VÃOS DE EDIFÍCIOS DE MÚLTIPLOS PAVIMENTOS, UMA COR. AF_06/2014</v>
          </cell>
          <cell r="C4585" t="str">
            <v>M2</v>
          </cell>
          <cell r="D4585">
            <v>13.22</v>
          </cell>
        </row>
        <row r="4586">
          <cell r="A4586">
            <v>88417</v>
          </cell>
          <cell r="B4586" t="str">
            <v>APLICAÇÃO MANUAL DE PINTURA COM TINTA TEXTURIZADA ACRÍLICA EM PANOS CEGOS DE FACHADA (SEM PRESENÇA DE VÃOS) DE EDIFÍCIOS DE MÚLTIPLOS PAVIMENTOS, UMA COR. AF_06/2014</v>
          </cell>
          <cell r="C4586" t="str">
            <v>M2</v>
          </cell>
          <cell r="D4586">
            <v>11.12</v>
          </cell>
        </row>
        <row r="4587">
          <cell r="A4587">
            <v>88420</v>
          </cell>
          <cell r="B4587" t="str">
            <v>APLICAÇÃO MANUAL DE PINTURA COM TINTA TEXTURIZADA ACRÍLICA EM SUPERFÍCIES EXTERNAS DE SACADA DE EDIFÍCIOS DE MÚLTIPLOS PAVIMENTOS, UMA COR. AF_06/2014</v>
          </cell>
          <cell r="C4587" t="str">
            <v>M2</v>
          </cell>
          <cell r="D4587">
            <v>17.46</v>
          </cell>
        </row>
        <row r="4588">
          <cell r="A4588">
            <v>88421</v>
          </cell>
          <cell r="B4588" t="str">
            <v>APLICAÇÃO MANUAL DE PINTURA COM TINTA TEXTURIZADA ACRÍLICA EM SUPERFÍCIES INTERNAS DA SACADA DE EDIFÍCIOS DE MÚLTIPLOS PAVIMENTOS, UMA COR. AF_06/2014</v>
          </cell>
          <cell r="C4588" t="str">
            <v>M2</v>
          </cell>
          <cell r="D4588">
            <v>18.8</v>
          </cell>
        </row>
        <row r="4589">
          <cell r="A4589">
            <v>88423</v>
          </cell>
          <cell r="B4589" t="str">
            <v>APLICAÇÃO MANUAL DE PINTURA COM TINTA TEXTURIZADA ACRÍLICA EM PAREDES EXTERNAS DE CASAS, UMA COR. AF_06/2014</v>
          </cell>
          <cell r="C4589" t="str">
            <v>M2</v>
          </cell>
          <cell r="D4589">
            <v>13.87</v>
          </cell>
        </row>
        <row r="4590">
          <cell r="A4590">
            <v>88424</v>
          </cell>
          <cell r="B4590" t="str">
            <v>APLICAÇÃO MANUAL DE PINTURA COM TINTA TEXTURIZADA ACRÍLICA EM PANOS COM PRESENÇA DE VÃOS DE EDIFÍCIOS DE MÚLTIPLOS PAVIMENTOS, DUAS CORES. AF_06/2014</v>
          </cell>
          <cell r="C4590" t="str">
            <v>M2</v>
          </cell>
          <cell r="D4590">
            <v>16.100000000000001</v>
          </cell>
        </row>
        <row r="4591">
          <cell r="A4591">
            <v>88426</v>
          </cell>
          <cell r="B4591" t="str">
            <v>APLICAÇÃO MANUAL DE PINTURA COM TINTA TEXTURIZADA ACRÍLICA EM PANOS CEGOS DE FACHADA (SEM PRESENÇA DE VÃOS) DE EDIFÍCIOS DE MÚLTIPLOS PAVIMENTOS, DUAS CORES. AF_06/2014</v>
          </cell>
          <cell r="C4591" t="str">
            <v>M2</v>
          </cell>
          <cell r="D4591">
            <v>12.47</v>
          </cell>
        </row>
        <row r="4592">
          <cell r="A4592">
            <v>88428</v>
          </cell>
          <cell r="B4592" t="str">
            <v>APLICAÇÃO MANUAL DE PINTURA COM TINTA TEXTURIZADA ACRÍLICA EM SUPERFÍCIES EXTERNAS DE SACADA DE EDIFÍCIOS DE MÚLTIPLOS PAVIMENTOS, DUAS CORES. AF_06/2014</v>
          </cell>
          <cell r="C4592" t="str">
            <v>M2</v>
          </cell>
          <cell r="D4592">
            <v>23.4</v>
          </cell>
        </row>
        <row r="4593">
          <cell r="A4593">
            <v>88429</v>
          </cell>
          <cell r="B4593" t="str">
            <v>APLICAÇÃO MANUAL DE PINTURA COM TINTA TEXTURIZADA ACRÍLICA EM SUPERFÍCIES INTERNAS DA SACADA DE EDIFÍCIOS DE MÚLTIPLOS PAVIMENTOS, DUAS CORES. AF_06/2014</v>
          </cell>
          <cell r="C4593" t="str">
            <v>M2</v>
          </cell>
          <cell r="D4593">
            <v>25.74</v>
          </cell>
        </row>
        <row r="4594">
          <cell r="A4594">
            <v>88431</v>
          </cell>
          <cell r="B4594" t="str">
            <v>APLICAÇÃO MANUAL DE PINTURA COM TINTA TEXTURIZADA ACRÍLICA EM PAREDES EXTERNAS DE CASAS, DUAS CORES. AF_06/2014</v>
          </cell>
          <cell r="C4594" t="str">
            <v>M2</v>
          </cell>
          <cell r="D4594">
            <v>17.25</v>
          </cell>
        </row>
        <row r="4595">
          <cell r="A4595">
            <v>88432</v>
          </cell>
          <cell r="B4595" t="str">
            <v>APLICAÇÃO MANUAL DE PINTURA COM TINTA TEXTURIZADA ACRÍLICA EM MOLDURAS DE EPS, PRÉ-FABRICADOS, OU OUTROS. AF_06/2014</v>
          </cell>
          <cell r="C4595" t="str">
            <v>M2</v>
          </cell>
          <cell r="D4595">
            <v>13.62</v>
          </cell>
        </row>
        <row r="4596">
          <cell r="A4596">
            <v>88482</v>
          </cell>
          <cell r="B4596" t="str">
            <v>APLICAÇÃO DE FUNDO SELADOR LÁTEX PVA EM TETO, UMA DEMÃO. AF_06/2014</v>
          </cell>
          <cell r="C4596" t="str">
            <v>M2</v>
          </cell>
          <cell r="D4596">
            <v>3.21</v>
          </cell>
        </row>
        <row r="4597">
          <cell r="A4597">
            <v>88483</v>
          </cell>
          <cell r="B4597" t="str">
            <v>APLICAÇÃO DE FUNDO SELADOR LÁTEX PVA EM PAREDES, UMA DEMÃO. AF_06/2014</v>
          </cell>
          <cell r="C4597" t="str">
            <v>M2</v>
          </cell>
          <cell r="D4597">
            <v>2.96</v>
          </cell>
        </row>
        <row r="4598">
          <cell r="A4598">
            <v>88484</v>
          </cell>
          <cell r="B4598" t="str">
            <v>APLICAÇÃO DE FUNDO SELADOR ACRÍLICO EM TETO, UMA DEMÃO. AF_06/2014</v>
          </cell>
          <cell r="C4598" t="str">
            <v>M2</v>
          </cell>
          <cell r="D4598">
            <v>2.61</v>
          </cell>
        </row>
        <row r="4599">
          <cell r="A4599">
            <v>88485</v>
          </cell>
          <cell r="B4599" t="str">
            <v>APLICAÇÃO DE FUNDO SELADOR ACRÍLICO EM PAREDES, UMA DEMÃO. AF_06/2014</v>
          </cell>
          <cell r="C4599" t="str">
            <v>M2</v>
          </cell>
          <cell r="D4599">
            <v>2.2599999999999998</v>
          </cell>
        </row>
        <row r="4600">
          <cell r="A4600">
            <v>88486</v>
          </cell>
          <cell r="B4600" t="str">
            <v>APLICAÇÃO MANUAL DE PINTURA COM TINTA LÁTEX PVA EM TETO, DUAS DEMÃOS. AF_06/2014</v>
          </cell>
          <cell r="C4600" t="str">
            <v>M2</v>
          </cell>
          <cell r="D4600">
            <v>9.25</v>
          </cell>
        </row>
        <row r="4601">
          <cell r="A4601">
            <v>88487</v>
          </cell>
          <cell r="B4601" t="str">
            <v>APLICAÇÃO MANUAL DE PINTURA COM TINTA LÁTEX PVA EM PAREDES, DUAS DEMÃOS. AF_06/2014</v>
          </cell>
          <cell r="C4601" t="str">
            <v>M2</v>
          </cell>
          <cell r="D4601">
            <v>8.1199999999999992</v>
          </cell>
        </row>
        <row r="4602">
          <cell r="A4602">
            <v>88488</v>
          </cell>
          <cell r="B4602" t="str">
            <v>APLICAÇÃO MANUAL DE PINTURA COM TINTA LÁTEX ACRÍLICA EM TETO, DUAS DEMÃOS. AF_06/2014</v>
          </cell>
          <cell r="C4602" t="str">
            <v>M2</v>
          </cell>
          <cell r="D4602">
            <v>12.05</v>
          </cell>
        </row>
        <row r="4603">
          <cell r="A4603">
            <v>88489</v>
          </cell>
          <cell r="B4603" t="str">
            <v>APLICAÇÃO MANUAL DE PINTURA COM TINTA LÁTEX ACRÍLICA EM PAREDES, DUAS DEMÃOS. AF_06/2014</v>
          </cell>
          <cell r="C4603" t="str">
            <v>M2</v>
          </cell>
          <cell r="D4603">
            <v>10.44</v>
          </cell>
        </row>
        <row r="4604">
          <cell r="A4604">
            <v>88494</v>
          </cell>
          <cell r="B4604" t="str">
            <v>APLICAÇÃO E LIXAMENTO DE MASSA LÁTEX EM TETO, UMA DEMÃO. AF_06/2014</v>
          </cell>
          <cell r="C4604" t="str">
            <v>M2</v>
          </cell>
          <cell r="D4604">
            <v>16.739999999999998</v>
          </cell>
        </row>
        <row r="4605">
          <cell r="A4605">
            <v>88495</v>
          </cell>
          <cell r="B4605" t="str">
            <v>APLICAÇÃO E LIXAMENTO DE MASSA LÁTEX EM PAREDES, UMA DEMÃO. AF_06/2014</v>
          </cell>
          <cell r="C4605" t="str">
            <v>M2</v>
          </cell>
          <cell r="D4605">
            <v>9.02</v>
          </cell>
        </row>
        <row r="4606">
          <cell r="A4606">
            <v>88496</v>
          </cell>
          <cell r="B4606" t="str">
            <v>APLICAÇÃO E LIXAMENTO DE MASSA LÁTEX EM TETO, DUAS DEMÃOS. AF_06/2014</v>
          </cell>
          <cell r="C4606" t="str">
            <v>M2</v>
          </cell>
          <cell r="D4606">
            <v>22.68</v>
          </cell>
        </row>
        <row r="4607">
          <cell r="A4607">
            <v>88497</v>
          </cell>
          <cell r="B4607" t="str">
            <v>APLICAÇÃO E LIXAMENTO DE MASSA LÁTEX EM PAREDES, DUAS DEMÃOS. AF_06/2014</v>
          </cell>
          <cell r="C4607" t="str">
            <v>M2</v>
          </cell>
          <cell r="D4607">
            <v>12.37</v>
          </cell>
        </row>
        <row r="4608">
          <cell r="A4608">
            <v>92236</v>
          </cell>
          <cell r="B4608" t="str">
            <v>APLICAÇÃO MANUAL DE PINTURA COM TINTA LÁTEX ACRÍLICA EM PAREDES, DUAS DEMÃOS</v>
          </cell>
          <cell r="C4608" t="str">
            <v>M2</v>
          </cell>
          <cell r="D4608">
            <v>7.68</v>
          </cell>
        </row>
        <row r="4609">
          <cell r="A4609">
            <v>79460</v>
          </cell>
          <cell r="B4609" t="str">
            <v>PINTURA EPOXI, DUAS DEMAOS</v>
          </cell>
          <cell r="C4609" t="str">
            <v>M2</v>
          </cell>
          <cell r="D4609">
            <v>39.58</v>
          </cell>
        </row>
        <row r="4610">
          <cell r="A4610">
            <v>79465</v>
          </cell>
          <cell r="B4610" t="str">
            <v>PINTURA COM TINTA A BASE DE BORRACHA CLORADA, 2 DEMAOS</v>
          </cell>
          <cell r="C4610" t="str">
            <v>M2</v>
          </cell>
          <cell r="D4610">
            <v>32.409999999999997</v>
          </cell>
        </row>
        <row r="4611">
          <cell r="A4611" t="str">
            <v>79514/1</v>
          </cell>
          <cell r="B4611" t="str">
            <v>PINTURA EPOXI, TRES DEMAOS</v>
          </cell>
          <cell r="C4611" t="str">
            <v>M2</v>
          </cell>
          <cell r="D4611">
            <v>54.82</v>
          </cell>
        </row>
        <row r="4612">
          <cell r="A4612">
            <v>84647</v>
          </cell>
          <cell r="B4612" t="str">
            <v>PINTURA EPOXI INCLUSO EMASSAMENTO E FUNDO PREPARADOR</v>
          </cell>
          <cell r="C4612" t="str">
            <v>M2</v>
          </cell>
          <cell r="D4612">
            <v>130.52000000000001</v>
          </cell>
        </row>
        <row r="4613">
          <cell r="A4613">
            <v>84656</v>
          </cell>
          <cell r="B4613" t="str">
            <v>TRATAMENTO EM  CONCRETO COM ESTUQUE E LIXAMENTO</v>
          </cell>
          <cell r="C4613" t="str">
            <v>M2</v>
          </cell>
          <cell r="D4613">
            <v>34.86</v>
          </cell>
        </row>
        <row r="4614">
          <cell r="A4614">
            <v>84671</v>
          </cell>
          <cell r="B4614" t="str">
            <v>PINTURA DE NATA DE CIMENTO, 3 DEMAOS</v>
          </cell>
          <cell r="C4614" t="str">
            <v>M2</v>
          </cell>
          <cell r="D4614">
            <v>10.66</v>
          </cell>
        </row>
        <row r="4615">
          <cell r="A4615">
            <v>84677</v>
          </cell>
          <cell r="B4615" t="str">
            <v>VERNIZ SINTETICO BRILHANTE EM CONCRETO OU TIJOLO, DUAS DEMAOS</v>
          </cell>
          <cell r="C4615" t="str">
            <v>M2</v>
          </cell>
          <cell r="D4615">
            <v>10.57</v>
          </cell>
        </row>
        <row r="4616">
          <cell r="A4616">
            <v>84678</v>
          </cell>
          <cell r="B4616" t="str">
            <v>VERNIZ POLIURETANO BRILHANTE EM CONCRETO OU TIJOLO, TRES DEMAOS</v>
          </cell>
          <cell r="C4616" t="str">
            <v>M2</v>
          </cell>
          <cell r="D4616">
            <v>18.260000000000002</v>
          </cell>
        </row>
        <row r="4617">
          <cell r="A4617">
            <v>6081</v>
          </cell>
          <cell r="B4617" t="str">
            <v>PINTURA VERNIZ POLIURETANO BRILHANTE EM MADEIRA, TRES DEMAOS</v>
          </cell>
          <cell r="C4617" t="str">
            <v>M2</v>
          </cell>
          <cell r="D4617">
            <v>20.14</v>
          </cell>
        </row>
        <row r="4618">
          <cell r="A4618">
            <v>6082</v>
          </cell>
          <cell r="B4618" t="str">
            <v>PINTURA EM VERNIZ SINTETICO BRILHANTE EM MADEIRA, TRES DEMAOS</v>
          </cell>
          <cell r="C4618" t="str">
            <v>M2</v>
          </cell>
          <cell r="D4618">
            <v>16.690000000000001</v>
          </cell>
        </row>
        <row r="4619">
          <cell r="A4619">
            <v>40905</v>
          </cell>
          <cell r="B4619" t="str">
            <v>VERNIZ SINTETICO EM MADEIRA, DUAS DEMAOS</v>
          </cell>
          <cell r="C4619" t="str">
            <v>M2</v>
          </cell>
          <cell r="D4619">
            <v>20.079999999999998</v>
          </cell>
        </row>
        <row r="4620">
          <cell r="A4620" t="str">
            <v>73739/1</v>
          </cell>
          <cell r="B4620" t="str">
            <v>PINTURA ESMALTE ACETINADO EM MADEIRA, DUAS DEMAOS</v>
          </cell>
          <cell r="C4620" t="str">
            <v>M2</v>
          </cell>
          <cell r="D4620">
            <v>16.329999999999998</v>
          </cell>
        </row>
        <row r="4621">
          <cell r="A4621" t="str">
            <v>74065/1</v>
          </cell>
          <cell r="B4621" t="str">
            <v>PINTURA ESMALTE FOSCO PARA MADEIRA, DUAS DEMAOS, SOBRE FUNDO NIVELADOR BRANCO</v>
          </cell>
          <cell r="C4621" t="str">
            <v>M2</v>
          </cell>
          <cell r="D4621">
            <v>23.19</v>
          </cell>
        </row>
        <row r="4622">
          <cell r="A4622" t="str">
            <v>74065/2</v>
          </cell>
          <cell r="B4622" t="str">
            <v>PINTURA ESMALTE ACETINADO PARA MADEIRA, DUAS DEMAOS, SOBRE FUNDO NIVELADOR BRANCO</v>
          </cell>
          <cell r="C4622" t="str">
            <v>M2</v>
          </cell>
          <cell r="D4622">
            <v>22.85</v>
          </cell>
        </row>
        <row r="4623">
          <cell r="A4623" t="str">
            <v>74065/3</v>
          </cell>
          <cell r="B4623" t="str">
            <v>PINTURA ESMALTE BRILHANTE PARA MADEIRA, DUAS DEMAOS, SOBRE FUNDO NIVELADOR BRANCO</v>
          </cell>
          <cell r="C4623" t="str">
            <v>M2</v>
          </cell>
          <cell r="D4623">
            <v>22.75</v>
          </cell>
        </row>
        <row r="4624">
          <cell r="A4624">
            <v>79463</v>
          </cell>
          <cell r="B4624" t="str">
            <v>PINTURA A OLEO, 1 DEMAO</v>
          </cell>
          <cell r="C4624" t="str">
            <v>M2</v>
          </cell>
          <cell r="D4624">
            <v>14.15</v>
          </cell>
        </row>
        <row r="4625">
          <cell r="A4625">
            <v>79464</v>
          </cell>
          <cell r="B4625" t="str">
            <v>PINTURA A OLEO, 2 DEMAOS</v>
          </cell>
          <cell r="C4625" t="str">
            <v>M2</v>
          </cell>
          <cell r="D4625">
            <v>18.760000000000002</v>
          </cell>
        </row>
        <row r="4626">
          <cell r="A4626">
            <v>79466</v>
          </cell>
          <cell r="B4626" t="str">
            <v>PINTURA COM VERNIZ POLIURETANO, 2 DEMAOS</v>
          </cell>
          <cell r="C4626" t="str">
            <v>M2</v>
          </cell>
          <cell r="D4626">
            <v>18.149999999999999</v>
          </cell>
        </row>
        <row r="4627">
          <cell r="A4627" t="str">
            <v>79497/1</v>
          </cell>
          <cell r="B4627" t="str">
            <v>PINTURA A OLEO, 3 DEMAOS</v>
          </cell>
          <cell r="C4627" t="str">
            <v>M2</v>
          </cell>
          <cell r="D4627">
            <v>23.15</v>
          </cell>
        </row>
        <row r="4628">
          <cell r="A4628">
            <v>84645</v>
          </cell>
          <cell r="B4628" t="str">
            <v>VERNIZ SINTETICO BRILHANTE, 2 DEMAOS</v>
          </cell>
          <cell r="C4628" t="str">
            <v>M2</v>
          </cell>
          <cell r="D4628">
            <v>17.05</v>
          </cell>
        </row>
        <row r="4629">
          <cell r="A4629">
            <v>84657</v>
          </cell>
          <cell r="B4629" t="str">
            <v>FUNDO SINTETICO NIVELADOR BRANCO</v>
          </cell>
          <cell r="C4629" t="str">
            <v>M2</v>
          </cell>
          <cell r="D4629">
            <v>9.48</v>
          </cell>
        </row>
        <row r="4630">
          <cell r="A4630">
            <v>84658</v>
          </cell>
          <cell r="B4630" t="str">
            <v>REMOÇÃO DE VERNIZ SOBRE MADEIRA</v>
          </cell>
          <cell r="C4630" t="str">
            <v>M2</v>
          </cell>
          <cell r="D4630">
            <v>5.6</v>
          </cell>
        </row>
        <row r="4631">
          <cell r="A4631">
            <v>84659</v>
          </cell>
          <cell r="B4631" t="str">
            <v>PINTURA ESMALTE FOSCO EM MADEIRA, DUAS DEMAOS</v>
          </cell>
          <cell r="C4631" t="str">
            <v>M2</v>
          </cell>
          <cell r="D4631">
            <v>15.09</v>
          </cell>
        </row>
        <row r="4632">
          <cell r="A4632">
            <v>84664</v>
          </cell>
          <cell r="B4632" t="str">
            <v>PINTURA IMUNIZANTE FUNGICIDA A BASE DE CARBOLINEUM, DUAS DEMAOS</v>
          </cell>
          <cell r="C4632" t="str">
            <v>M2</v>
          </cell>
          <cell r="D4632">
            <v>4.2</v>
          </cell>
        </row>
        <row r="4633">
          <cell r="A4633">
            <v>84679</v>
          </cell>
          <cell r="B4633" t="str">
            <v>PINTURA IMUNIZANTE PARA MADEIRA, DUAS DEMAOS</v>
          </cell>
          <cell r="C4633" t="str">
            <v>M2</v>
          </cell>
          <cell r="D4633">
            <v>18.649999999999999</v>
          </cell>
        </row>
        <row r="4634">
          <cell r="A4634">
            <v>6067</v>
          </cell>
          <cell r="B4634" t="str">
            <v>PINTURA ESMALTE BRILHANTE (2 DEMAOS) SOBRE SUPERFICIE METALICA, INCLUSIVE PROTECAO COM ZARCAO (1 DEMAO)</v>
          </cell>
          <cell r="C4634" t="str">
            <v>M2</v>
          </cell>
          <cell r="D4634">
            <v>38.31</v>
          </cell>
        </row>
        <row r="4635">
          <cell r="A4635">
            <v>73656</v>
          </cell>
          <cell r="B4635" t="str">
            <v>JATEAMENTO COM AREIA EM ESTRUTURA METALICA</v>
          </cell>
          <cell r="C4635" t="str">
            <v>M2</v>
          </cell>
          <cell r="D4635">
            <v>15.22</v>
          </cell>
        </row>
        <row r="4636">
          <cell r="A4636" t="str">
            <v>73794/1</v>
          </cell>
          <cell r="B4636" t="str">
            <v>PINTURA COM TINTA PROTETORA ACABAMENTO GRAFITE ESMALTE SOBRE SUPERFICIE METALICA, 2 DEMAOS</v>
          </cell>
          <cell r="C4636" t="str">
            <v>M2</v>
          </cell>
          <cell r="D4636">
            <v>35.64</v>
          </cell>
        </row>
        <row r="4637">
          <cell r="A4637" t="str">
            <v>73865/1</v>
          </cell>
          <cell r="B4637" t="str">
            <v>FUNDO PREPARADOR PRIMER A BASE DE EPOXI, PARA ESTRUTURA METALICA, UMA DEMAO, ESPESSURA DE 25 MICRA.</v>
          </cell>
          <cell r="C4637" t="str">
            <v>M2</v>
          </cell>
          <cell r="D4637">
            <v>7.67</v>
          </cell>
        </row>
        <row r="4638">
          <cell r="A4638" t="str">
            <v>73924/1</v>
          </cell>
          <cell r="B4638" t="str">
            <v>PINTURA ESMALTE ALTO BRILHO, DUAS DEMAOS, SOBRE SUPERFICIE METALICA</v>
          </cell>
          <cell r="C4638" t="str">
            <v>M2</v>
          </cell>
          <cell r="D4638">
            <v>25.31</v>
          </cell>
        </row>
        <row r="4639">
          <cell r="A4639" t="str">
            <v>73924/2</v>
          </cell>
          <cell r="B4639" t="str">
            <v>PINTURA ESMALTE ACETINADO, DUAS DEMAOS, SOBRE SUPERFICIE METALICA</v>
          </cell>
          <cell r="C4639" t="str">
            <v>M2</v>
          </cell>
          <cell r="D4639">
            <v>25.41</v>
          </cell>
        </row>
        <row r="4640">
          <cell r="A4640" t="str">
            <v>73924/3</v>
          </cell>
          <cell r="B4640" t="str">
            <v>PINTURA ESMALTE FOSCO, DUAS DEMAOS, SOBRE SUPERFICIE METALICA</v>
          </cell>
          <cell r="C4640" t="str">
            <v>M2</v>
          </cell>
          <cell r="D4640">
            <v>25.75</v>
          </cell>
        </row>
        <row r="4641">
          <cell r="A4641" t="str">
            <v>74064/1</v>
          </cell>
          <cell r="B4641" t="str">
            <v>FUNDO ANTICORROSIVO A BASE DE OXIDO DE FERRO (ZARCAO), DUAS DEMAOS</v>
          </cell>
          <cell r="C4641" t="str">
            <v>M2</v>
          </cell>
          <cell r="D4641">
            <v>19.2</v>
          </cell>
        </row>
        <row r="4642">
          <cell r="A4642" t="str">
            <v>74064/2</v>
          </cell>
          <cell r="B4642" t="str">
            <v>FUNDO ANTICORROSIVO A BASE DE OXIDO DE FERRO (ZARCAO), UMA DEMAO</v>
          </cell>
          <cell r="C4642" t="str">
            <v>M2</v>
          </cell>
          <cell r="D4642">
            <v>12.69</v>
          </cell>
        </row>
        <row r="4643">
          <cell r="A4643" t="str">
            <v>74145/1</v>
          </cell>
          <cell r="B4643" t="str">
            <v>PINTURA ESMALTE FOSCO, DUAS DEMAOS, SOBRE SUPERFICIE METALICA, INCLUSO UMA DEMAO DE FUNDO ANTICORROSIVO. UTILIZACAO DE REVOLVER ( AR-COMPRIMIDO).</v>
          </cell>
          <cell r="C4643" t="str">
            <v>M2</v>
          </cell>
          <cell r="D4643">
            <v>15.91</v>
          </cell>
        </row>
        <row r="4644">
          <cell r="A4644" t="str">
            <v>79498/1</v>
          </cell>
          <cell r="B4644" t="str">
            <v>PINTURA A OLEO BRILHANTE SOBRE SUPERFICIE METALICA, UMA DEMAO INCLUSO UMA DEMAO DE FUNDO ANTICORROSIVO</v>
          </cell>
          <cell r="C4644" t="str">
            <v>M2</v>
          </cell>
          <cell r="D4644">
            <v>15.62</v>
          </cell>
        </row>
        <row r="4645">
          <cell r="A4645" t="str">
            <v>79499/1</v>
          </cell>
          <cell r="B4645" t="str">
            <v>PINTURA POSTE RETO DE ACO 3,5 A 6M C/1 DEMAO D/TINTA GRAFITE C/PROPRIEDADES DE PRIMER E ACABAMENTO - OBS: C/ALTO TEOR DE ZARCAO</v>
          </cell>
          <cell r="C4645" t="str">
            <v>UN</v>
          </cell>
          <cell r="D4645">
            <v>19.95</v>
          </cell>
        </row>
        <row r="4646">
          <cell r="A4646" t="str">
            <v>79515/1</v>
          </cell>
          <cell r="B4646" t="str">
            <v>PINTURA COM TINTA PROTETORA ACABAMENTO ALUMINIO, TRES DEMAOS</v>
          </cell>
          <cell r="C4646" t="str">
            <v>M2</v>
          </cell>
          <cell r="D4646">
            <v>32.119999999999997</v>
          </cell>
        </row>
        <row r="4647">
          <cell r="A4647" t="str">
            <v>79516/1</v>
          </cell>
          <cell r="B4647" t="str">
            <v>REMOCAO DE PINTURA A OLEO/ESMALTE SOBRE SUPERFICIE METALICA</v>
          </cell>
          <cell r="C4647" t="str">
            <v>M2</v>
          </cell>
          <cell r="D4647">
            <v>12.58</v>
          </cell>
        </row>
        <row r="4648">
          <cell r="A4648">
            <v>84660</v>
          </cell>
          <cell r="B4648" t="str">
            <v>FUNDO PREPARADOR PRIMER SINTETICO, PARA ESTRUTURA METALICA, UMA DEMÃO, ESPESSURA DE 25 MICRA</v>
          </cell>
          <cell r="C4648" t="str">
            <v>M2</v>
          </cell>
          <cell r="D4648">
            <v>5.68</v>
          </cell>
        </row>
        <row r="4649">
          <cell r="A4649">
            <v>84661</v>
          </cell>
          <cell r="B4649" t="str">
            <v>PINTURA COM TINTA PROTETORA ACABAMENTO ALUMINIO, UMA DEMAO SOBRE SUPERFCIE METALICA</v>
          </cell>
          <cell r="C4649" t="str">
            <v>M2</v>
          </cell>
          <cell r="D4649">
            <v>16.16</v>
          </cell>
        </row>
        <row r="4650">
          <cell r="A4650">
            <v>84662</v>
          </cell>
          <cell r="B4650" t="str">
            <v>PINTURA COM TINTA PROTETORA ACABAMENTO ALUMINIO, DUAS DEMAOS SOBRE SUPERFICIE METALICA</v>
          </cell>
          <cell r="C4650" t="str">
            <v>M2</v>
          </cell>
          <cell r="D4650">
            <v>25.76</v>
          </cell>
        </row>
        <row r="4651">
          <cell r="A4651">
            <v>73715</v>
          </cell>
          <cell r="B4651" t="str">
            <v>PINTURA VERNIZ TIPO GOMA LACA DISSOLVIDO EM ALCOOL</v>
          </cell>
          <cell r="C4651" t="str">
            <v>M2</v>
          </cell>
          <cell r="D4651">
            <v>72.28</v>
          </cell>
        </row>
        <row r="4652">
          <cell r="A4652">
            <v>41595</v>
          </cell>
          <cell r="B4652" t="str">
            <v>PINTURA ACRILICA DE FAIXAS DE DEMARCACAO EM QUADRA POLIESPORTIVA, 5 CM DE LARGURA</v>
          </cell>
          <cell r="C4652" t="str">
            <v>M</v>
          </cell>
          <cell r="D4652">
            <v>11.66</v>
          </cell>
        </row>
        <row r="4653">
          <cell r="A4653" t="str">
            <v>73978/1</v>
          </cell>
          <cell r="B4653" t="str">
            <v>PINTURA HIDROFUGANTE COM SILICONE SOBRE PISO CIMENTADO, UMA DEMAO</v>
          </cell>
          <cell r="C4653" t="str">
            <v>M2</v>
          </cell>
          <cell r="D4653">
            <v>18.39</v>
          </cell>
        </row>
        <row r="4654">
          <cell r="A4654" t="str">
            <v>74245/1</v>
          </cell>
          <cell r="B4654" t="str">
            <v>PINTURA ACRILICA EM PISO CIMENTADO DUAS DEMAOS</v>
          </cell>
          <cell r="C4654" t="str">
            <v>M2</v>
          </cell>
          <cell r="D4654">
            <v>13.9</v>
          </cell>
        </row>
        <row r="4655">
          <cell r="A4655">
            <v>79467</v>
          </cell>
          <cell r="B4655" t="str">
            <v>PINTURA COM TINTA A BASE DE BORRACHA CLORADA , DE FAIXAS DE DEMARCACAO, EM QUADRA POLIESPORTIVA, 5 CM DE LARGURA.</v>
          </cell>
          <cell r="C4655" t="str">
            <v>ML</v>
          </cell>
          <cell r="D4655">
            <v>13.1</v>
          </cell>
        </row>
        <row r="4656">
          <cell r="A4656" t="str">
            <v>79500/2</v>
          </cell>
          <cell r="B4656" t="str">
            <v>PINTURA ACRILICA EM PISO CIMENTADO, TRES DEMAOS</v>
          </cell>
          <cell r="C4656" t="str">
            <v>M2</v>
          </cell>
          <cell r="D4656">
            <v>19.22</v>
          </cell>
        </row>
        <row r="4657">
          <cell r="A4657">
            <v>84663</v>
          </cell>
          <cell r="B4657" t="str">
            <v>APLICACAO DE VERNIZ POLIURETANO FOSCO SOBRE PISO DE PEDRAS DECORATIVAS, 3 DEMAOS</v>
          </cell>
          <cell r="C4657" t="str">
            <v>M2</v>
          </cell>
          <cell r="D4657">
            <v>21.53</v>
          </cell>
        </row>
        <row r="4658">
          <cell r="A4658">
            <v>84665</v>
          </cell>
          <cell r="B4658" t="str">
            <v>PINTURA ACRILICA PARA SINALIZAÇÃO HORIZONTAL EM PISO CIMENTADO</v>
          </cell>
          <cell r="C4658" t="str">
            <v>M2</v>
          </cell>
          <cell r="D4658">
            <v>21.49</v>
          </cell>
        </row>
        <row r="4659">
          <cell r="A4659">
            <v>84666</v>
          </cell>
          <cell r="B4659" t="str">
            <v>POLIMENTO E ENCERAMENTO DE PISO EM MADEIRA</v>
          </cell>
          <cell r="C4659" t="str">
            <v>M2</v>
          </cell>
          <cell r="D4659">
            <v>22.38</v>
          </cell>
        </row>
        <row r="4660">
          <cell r="A4660">
            <v>75889</v>
          </cell>
          <cell r="B4660" t="str">
            <v>PINTURA PARA TELHAS DE ALUMINIO COM TINTA ESMALTE AUTOMOTIVA</v>
          </cell>
          <cell r="C4660" t="str">
            <v>M2</v>
          </cell>
          <cell r="D4660">
            <v>17.71</v>
          </cell>
        </row>
        <row r="4661">
          <cell r="A4661">
            <v>73465</v>
          </cell>
          <cell r="B4661" t="str">
            <v>PISO CIMENTADO E=1,5CM C/ARGAMASSA 1:3 CIMENTO AREIA ALISADO COLHER   SOBRE BASE EXISTENTE E ARGAMASSA EM PREPARO MECANIZADO</v>
          </cell>
          <cell r="C4661" t="str">
            <v>M2</v>
          </cell>
          <cell r="D4661">
            <v>37.11</v>
          </cell>
        </row>
        <row r="4662">
          <cell r="A4662">
            <v>73675</v>
          </cell>
          <cell r="B4662" t="str">
            <v>PISO DE CONCRETO ACABAMENTO RÚSTICO ESPESSURA 7CM COM JUNTAS EM MADEIRA</v>
          </cell>
          <cell r="C4662" t="str">
            <v>M2</v>
          </cell>
          <cell r="D4662">
            <v>76.69</v>
          </cell>
        </row>
        <row r="4663">
          <cell r="A4663">
            <v>73676</v>
          </cell>
          <cell r="B4663" t="str">
            <v>PISO CIMENTADO TRAÇO 1:3 (CIMENTO E AREIA) ACABAMENTO LISO PIGMENTADO ESPESSURA 1,5CM COM JUNTAS PLASTICAS DE DILATACAO E ARGAMASSA EM PREPARO MANUAL</v>
          </cell>
          <cell r="C4663" t="str">
            <v>M2</v>
          </cell>
          <cell r="D4663">
            <v>56.86</v>
          </cell>
        </row>
        <row r="4664">
          <cell r="A4664" t="str">
            <v>73922/1</v>
          </cell>
          <cell r="B4664" t="str">
            <v>PISO CIMENTADO TRACO 1:3 (CIMENTO E AREIA) ACABAMENTO LISO ESPESSURA 3,5CM, PREPARO MANUAL DA ARGAMASSA</v>
          </cell>
          <cell r="C4664" t="str">
            <v>M2</v>
          </cell>
          <cell r="D4664">
            <v>54.99</v>
          </cell>
        </row>
        <row r="4665">
          <cell r="A4665" t="str">
            <v>73922/2</v>
          </cell>
          <cell r="B4665" t="str">
            <v>PISO CIMENTADO TRACO 1:4 (CIMENTO E AREIA) ACABAMENTO LISO ESPESSURA 2,5CM PREPARO MANUAL DA ARGAMASSA</v>
          </cell>
          <cell r="C4665" t="str">
            <v>M2</v>
          </cell>
          <cell r="D4665">
            <v>49.73</v>
          </cell>
        </row>
        <row r="4666">
          <cell r="A4666" t="str">
            <v>73922/3</v>
          </cell>
          <cell r="B4666" t="str">
            <v>PISO CIMENTADO TRACO 1:3 (CIMENTO E AREIA) ACABAMENTO LISO ESPESSURA 2,0CM, PREPARO MANUAL DA ARGAMASSA</v>
          </cell>
          <cell r="C4666" t="str">
            <v>M2</v>
          </cell>
          <cell r="D4666">
            <v>48.47</v>
          </cell>
        </row>
        <row r="4667">
          <cell r="A4667" t="str">
            <v>73922/4</v>
          </cell>
          <cell r="B4667" t="str">
            <v>PISO CIMENTADO TRACO 1:4 (CIMENTO E AREIA) ACABAMENTO LISO ESPESSURA 2,0CM, PREPARO MANUAL DA ARGAMASSA</v>
          </cell>
          <cell r="C4667" t="str">
            <v>M2</v>
          </cell>
          <cell r="D4667">
            <v>47.73</v>
          </cell>
        </row>
        <row r="4668">
          <cell r="A4668" t="str">
            <v>73922/5</v>
          </cell>
          <cell r="B4668" t="str">
            <v>PISO CIMENTADO TRACO 1:3 (CIMENTO E AREIA) ACABAMENTO LISO ESPESSURA 3,0CM, PREPARO MANUAL DA ARGAMASSA</v>
          </cell>
          <cell r="C4668" t="str">
            <v>M2</v>
          </cell>
          <cell r="D4668">
            <v>52.82</v>
          </cell>
        </row>
        <row r="4669">
          <cell r="A4669" t="str">
            <v>73923/1</v>
          </cell>
          <cell r="B4669" t="str">
            <v>PISO CIMENTADO TRACO 1:4 (CIMENTO E AREIA) ACABAMENTO RUSTICO ESPESSURA 2CM, ARGAMASSA COM PREPARO MANUAL</v>
          </cell>
          <cell r="C4669" t="str">
            <v>M2</v>
          </cell>
          <cell r="D4669">
            <v>41.77</v>
          </cell>
        </row>
        <row r="4670">
          <cell r="A4670" t="str">
            <v>73923/2</v>
          </cell>
          <cell r="B4670" t="str">
            <v>PISO CIMENTADO TRACO 1:4 (CIMENTO E AREIA), COM ACABAMENTO RUSTICO ESPESSURA 3CM, PREPARO MANUAL</v>
          </cell>
          <cell r="C4670" t="str">
            <v>M2</v>
          </cell>
          <cell r="D4670">
            <v>60.91</v>
          </cell>
        </row>
        <row r="4671">
          <cell r="A4671" t="str">
            <v>73923/3</v>
          </cell>
          <cell r="B4671" t="str">
            <v>PISO CIMENTADO TRACO 1:3 (CIMENTO E AREIA), COM ACABAMENTO RUSTICO E FRISADO ESPESSURA 2CM, PREPARO MANUAL</v>
          </cell>
          <cell r="C4671" t="str">
            <v>M2</v>
          </cell>
          <cell r="D4671">
            <v>48.47</v>
          </cell>
        </row>
        <row r="4672">
          <cell r="A4672" t="str">
            <v>73974/1</v>
          </cell>
          <cell r="B4672" t="str">
            <v>PISO CIMENTADO TRACO 1:3 (CIMENTO E AREIA) ACABAMENTO RUSTICO ESPESSURA 2CM, PREPARO MECANICO DA ARGAMASSA</v>
          </cell>
          <cell r="C4672" t="str">
            <v>M2</v>
          </cell>
          <cell r="D4672">
            <v>40.79</v>
          </cell>
        </row>
        <row r="4673">
          <cell r="A4673" t="str">
            <v>73991/1</v>
          </cell>
          <cell r="B4673" t="str">
            <v>PISO CIMENTADO TRACO 1:4 (CIMENTO E AREIA) COM ACABAMENTO LISO ESPESSURA 1,5CM, PREPARO MANUAL DA ARGAMASSA  INCLUSO ADITIVO IMPERMEABILIZANTE</v>
          </cell>
          <cell r="C4673" t="str">
            <v>M2</v>
          </cell>
          <cell r="D4673">
            <v>47</v>
          </cell>
        </row>
        <row r="4674">
          <cell r="A4674" t="str">
            <v>73991/2</v>
          </cell>
          <cell r="B4674" t="str">
            <v>PISO CIMENTADO TRACO 1:3 (CIMENTO E AREIA) COM ACABAMENTO LISO ESPESSURA 1,5CM PREPARO MANUAL DA ARGAMASSA</v>
          </cell>
          <cell r="C4674" t="str">
            <v>M2</v>
          </cell>
          <cell r="D4674">
            <v>46.29</v>
          </cell>
        </row>
        <row r="4675">
          <cell r="A4675" t="str">
            <v>73991/3</v>
          </cell>
          <cell r="B4675" t="str">
            <v>PISO CIMENTADO TRACO 1:3 (CIMENTO E AREIA) COM ACABAMENTO LISO ESPESSURA 3CM PREPARO MECANICO ARGAMASSA  INCLUSO ADITIVO IMPERMEABILIZANTE</v>
          </cell>
          <cell r="C4675" t="str">
            <v>M2</v>
          </cell>
          <cell r="D4675">
            <v>52.63</v>
          </cell>
        </row>
        <row r="4676">
          <cell r="A4676" t="str">
            <v>73991/4</v>
          </cell>
          <cell r="B4676" t="str">
            <v>PISO CIMENTADO TRACO 1:3 (CIMENTO E AREIA) COM ACABAMENTO LISO ESPESSURA 1,5CM, PREPARO MANUAL DA ARGAMASSA INCLUSO ADITIVO IMPERMEABILIZANTE</v>
          </cell>
          <cell r="C4676" t="str">
            <v>M2</v>
          </cell>
          <cell r="D4676">
            <v>47.48</v>
          </cell>
        </row>
        <row r="4677">
          <cell r="A4677" t="str">
            <v>74079/1</v>
          </cell>
          <cell r="B4677" t="str">
            <v>PISO CIMENTADO TRACO 1:4 (CIMENTO E AREIA) COM ACABAMENTO LISO  ESPESSURA 2,0CM COM JUNTAS PLASTICAS DE DILATACAO E PREPARO MANUAL DA ARGAMASSA</v>
          </cell>
          <cell r="C4677" t="str">
            <v>M2</v>
          </cell>
          <cell r="D4677">
            <v>63.54</v>
          </cell>
        </row>
        <row r="4678">
          <cell r="A4678" t="str">
            <v>74079/2</v>
          </cell>
          <cell r="B4678" t="str">
            <v>PISO CIMENTADO TRAÇO 1:3 (CIMENTO E AREIA) ACABAMENTO LISO ESPESSURA 2CM COM JUNTA BATIDA E PREPARO MANUAL DA ARGAMASSA</v>
          </cell>
          <cell r="C4678" t="str">
            <v>M2</v>
          </cell>
          <cell r="D4678">
            <v>62.39</v>
          </cell>
        </row>
        <row r="4679">
          <cell r="A4679" t="str">
            <v>76447/1</v>
          </cell>
          <cell r="B4679" t="str">
            <v>PISO CIMENTADO TRACO 1:3 (CIMENTO E AREIA) ACABAMENTO LISO ESPESSURA 2,5 CM PREPARO MECANICO DA ARGAMASSA</v>
          </cell>
          <cell r="C4679" t="str">
            <v>M2</v>
          </cell>
          <cell r="D4679">
            <v>48.5</v>
          </cell>
        </row>
        <row r="4680">
          <cell r="A4680" t="str">
            <v>76448/1</v>
          </cell>
          <cell r="B4680" t="str">
            <v>PISO CIMENTADO TRACO 1:4 (CIMENTO E AREIA) ACABAMENTO RUSTICO ESPESSURA 1,5 CM PREPARO MANUAL DA ARGAMASSA</v>
          </cell>
          <cell r="C4680" t="str">
            <v>M2</v>
          </cell>
          <cell r="D4680">
            <v>39.78</v>
          </cell>
        </row>
        <row r="4681">
          <cell r="A4681" t="str">
            <v>76448/2</v>
          </cell>
          <cell r="B4681" t="str">
            <v>PISO CIMENTADO TRAÇO 1:4 (CIMENTO E AREIA) ACABAMENTO RUSTICO ESPESSURA 3,5 CM PREPARO MANUAL DA ARGAMASSA</v>
          </cell>
          <cell r="C4681" t="str">
            <v>M2</v>
          </cell>
          <cell r="D4681">
            <v>47.74</v>
          </cell>
        </row>
        <row r="4682">
          <cell r="A4682" t="str">
            <v>76448/3</v>
          </cell>
          <cell r="B4682" t="str">
            <v>PISO CIMENTADO TRAÇO 1:4 (CIMENTO E AREIA) ACABAMENTO RUSTICO ESPESSURA 2,5 CM PREPARO MANUAL DA ARGAMASSA</v>
          </cell>
          <cell r="C4682" t="str">
            <v>M2</v>
          </cell>
          <cell r="D4682">
            <v>43.76</v>
          </cell>
        </row>
        <row r="4683">
          <cell r="A4683">
            <v>84172</v>
          </cell>
          <cell r="B4683" t="str">
            <v>PISO CIMENTADO TRACO 1:3 (CIMENTO E AREIA) ACABAMENTO RUSTICO ESPESSURA 2 CM COM JUNTAS PLASTICAS DE DILATACAO, PREPARO MANUAL DA ARGAMASSA</v>
          </cell>
          <cell r="C4683" t="str">
            <v>M2</v>
          </cell>
          <cell r="D4683">
            <v>58.65</v>
          </cell>
        </row>
        <row r="4684">
          <cell r="A4684">
            <v>84173</v>
          </cell>
          <cell r="B4684" t="str">
            <v>PISO CIMENTADO TRACO 1:3 (CIMENTO/AREIA) ACABAMENTO LISO ESPESSURA 2,0 CM PREPARO MANUAL DA ARGAMASSA INCLUSO ADITIVO IMPERMEABILIZANTE</v>
          </cell>
          <cell r="C4684" t="str">
            <v>M2</v>
          </cell>
          <cell r="D4684">
            <v>50.14</v>
          </cell>
        </row>
        <row r="4685">
          <cell r="A4685">
            <v>84174</v>
          </cell>
          <cell r="B4685" t="str">
            <v>PISO CIMENTADO TRACO 1:3 (CIMENTO E AREIA) COM ACABAMENTO LISO ESPESSURA 3CM COM JUNTAS DE MADEIRA, PREPARO MANUAL DA ARGAMASSA INCLUSO ADITIVO IMPERMEABILIZANTE</v>
          </cell>
          <cell r="C4685" t="str">
            <v>M2</v>
          </cell>
          <cell r="D4685">
            <v>72.88</v>
          </cell>
        </row>
        <row r="4686">
          <cell r="A4686">
            <v>72191</v>
          </cell>
          <cell r="B4686" t="str">
            <v>RECOLOCACAO DE TACOS DE MADEIRA COM REAPROVEITAMENTO DE MATERIAL E ASSENTAMENTO COM ARGAMASSA 1:4 (CIMENTO E AREIA)</v>
          </cell>
          <cell r="C4686" t="str">
            <v>M2</v>
          </cell>
          <cell r="D4686">
            <v>83.89</v>
          </cell>
        </row>
        <row r="4687">
          <cell r="A4687">
            <v>72192</v>
          </cell>
          <cell r="B4687" t="str">
            <v>RECOLOCACAO DE PISO DE TABUAS DE MADEIRA, CONSIDERANDO REAPROVEITAMENTO DO MATERIAL</v>
          </cell>
          <cell r="C4687" t="str">
            <v>M2</v>
          </cell>
          <cell r="D4687">
            <v>22.03</v>
          </cell>
        </row>
        <row r="4688">
          <cell r="A4688">
            <v>72193</v>
          </cell>
          <cell r="B4688" t="str">
            <v>RECOLOCACAO DE PISO DE TABUAS DE MADEIRA, CONSIDERANDO REAPROVEITAMENTO DO MATERIAL</v>
          </cell>
          <cell r="C4688" t="str">
            <v>M2</v>
          </cell>
          <cell r="D4688">
            <v>61.56</v>
          </cell>
        </row>
        <row r="4689">
          <cell r="A4689">
            <v>73655</v>
          </cell>
          <cell r="B4689" t="str">
            <v>PISO EM TABUA CORRIDA DE MADEIRA ESPESSURA 2,5CM FIXADO EM PECAS DE MADEIRA E ASSENTADO EM ARGAMASSA TRACO 1:4 (CIMENTO/AREIA)</v>
          </cell>
          <cell r="C4689" t="str">
            <v>M2</v>
          </cell>
          <cell r="D4689">
            <v>146.22</v>
          </cell>
        </row>
        <row r="4690">
          <cell r="A4690" t="str">
            <v>73734/1</v>
          </cell>
          <cell r="B4690" t="str">
            <v>PISO EM TACO DE MADEIRA 7X21CM, ASSENTADO COM ARGAMASSA TRACO 1:4 (CIMENTO E AREIA MEDIA)</v>
          </cell>
          <cell r="C4690" t="str">
            <v>M2</v>
          </cell>
          <cell r="D4690">
            <v>139.4</v>
          </cell>
        </row>
        <row r="4691">
          <cell r="A4691">
            <v>84181</v>
          </cell>
          <cell r="B4691" t="str">
            <v>PISO EM TACO DE MADEIRA 7X21CM, FIXADO COM COLA BASE DE PVA</v>
          </cell>
          <cell r="C4691" t="str">
            <v>M2</v>
          </cell>
          <cell r="D4691">
            <v>108.23</v>
          </cell>
        </row>
        <row r="4692">
          <cell r="A4692">
            <v>87246</v>
          </cell>
          <cell r="B4692" t="str">
            <v>REVESTIMENTO CERÂMICO PARA PISO COM PLACAS TIPO GRÊS DE DIMENSÕES 35X35 CM APLICADA EM AMBIENTES DE ÁREA MENOR QUE 5 M2. AF_06/2014</v>
          </cell>
          <cell r="C4692" t="str">
            <v>M2</v>
          </cell>
          <cell r="D4692">
            <v>49.32</v>
          </cell>
        </row>
        <row r="4693">
          <cell r="A4693">
            <v>87247</v>
          </cell>
          <cell r="B4693" t="str">
            <v>REVESTIMENTO CERÂMICO PARA PISO COM PLACAS TIPO GRÊS DE DIMENSÕES 35X35 CM APLICADA EM AMBIENTES DE ÁREA ENTRE 5 M2 E 10 M2. AF_06/2014</v>
          </cell>
          <cell r="C4693" t="str">
            <v>M2</v>
          </cell>
          <cell r="D4693">
            <v>43.43</v>
          </cell>
        </row>
        <row r="4694">
          <cell r="A4694">
            <v>87248</v>
          </cell>
          <cell r="B4694" t="str">
            <v>REVESTIMENTO CERÂMICO PARA PISO COM PLACAS TIPO GRÊS DE DIMENSÕES 35X35 CM APLICADA EM AMBIENTES DE ÁREA MAIOR QUE 10 M2. AF_06/2014</v>
          </cell>
          <cell r="C4694" t="str">
            <v>M2</v>
          </cell>
          <cell r="D4694">
            <v>38.630000000000003</v>
          </cell>
        </row>
        <row r="4695">
          <cell r="A4695">
            <v>87249</v>
          </cell>
          <cell r="B4695" t="str">
            <v>REVESTIMENTO CERÂMICO PARA PISO COM PLACAS TIPO GRÊS DE DIMENSÕES 45X45 CM APLICADA EM AMBIENTES DE ÁREA MENOR QUE 5 M2. AF_06/2014</v>
          </cell>
          <cell r="C4695" t="str">
            <v>M2</v>
          </cell>
          <cell r="D4695">
            <v>55.18</v>
          </cell>
        </row>
        <row r="4696">
          <cell r="A4696">
            <v>87250</v>
          </cell>
          <cell r="B4696" t="str">
            <v>REVESTIMENTO CERÂMICO PARA PISO COM PLACAS TIPO GRÊS DE DIMENSÕES 45X45 CM APLICADA EM AMBIENTES DE ÁREA ENTRE 5 M2 E 10 M2. AF_06/2014</v>
          </cell>
          <cell r="C4696" t="str">
            <v>M2</v>
          </cell>
          <cell r="D4696">
            <v>45.86</v>
          </cell>
        </row>
        <row r="4697">
          <cell r="A4697">
            <v>87251</v>
          </cell>
          <cell r="B4697" t="str">
            <v>REVESTIMENTO CERÂMICO PARA PISO COM PLACAS TIPO GRÊS DE DIMENSÕES 45X45 CM APLICADA EM AMBIENTES DE ÁREA MAIOR QUE 10 M2. AF_06/2014</v>
          </cell>
          <cell r="C4697" t="str">
            <v>M2</v>
          </cell>
          <cell r="D4697">
            <v>39.81</v>
          </cell>
        </row>
        <row r="4698">
          <cell r="A4698">
            <v>87255</v>
          </cell>
          <cell r="B4698" t="str">
            <v>REVESTIMENTO CERÂMICO PARA PISO COM PLACAS TIPO GRÊS DE DIMENSÕES 60X60 CM APLICADA EM AMBIENTES DE ÁREA MENOR QUE 5 M2. AF_06/2014</v>
          </cell>
          <cell r="C4698" t="str">
            <v>M2</v>
          </cell>
          <cell r="D4698">
            <v>88.64</v>
          </cell>
        </row>
        <row r="4699">
          <cell r="A4699">
            <v>87256</v>
          </cell>
          <cell r="B4699" t="str">
            <v>REVESTIMENTO CERÂMICO PARA PISO COM PLACAS TIPO GRÊS DE DIMENSÕES 60X60 CM APLICADA EM AMBIENTES DE ÁREA ENTRE 5 M2 E 10 M2. AF_06/2014</v>
          </cell>
          <cell r="C4699" t="str">
            <v>M2</v>
          </cell>
          <cell r="D4699">
            <v>77.44</v>
          </cell>
        </row>
        <row r="4700">
          <cell r="A4700">
            <v>87257</v>
          </cell>
          <cell r="B4700" t="str">
            <v>REVESTIMENTO CERÂMICO PARA PISO COM PLACAS TIPO GRÊS DE DIMENSÕES 60X60 CM APLICADA EM AMBIENTES DE ÁREA MAIOR QUE 10 M2. AF_06/2014</v>
          </cell>
          <cell r="C4700" t="str">
            <v>M2</v>
          </cell>
          <cell r="D4700">
            <v>70.34</v>
          </cell>
        </row>
        <row r="4701">
          <cell r="A4701">
            <v>87258</v>
          </cell>
          <cell r="B4701" t="str">
            <v>REVESTIMENTO CERÂMICO PARA PISO COM PLACAS TIPO PORCELANATO DE DIMENSÕES 45X45 CM APLICADA EM AMBIENTES DE ÁREA MENOR QUE 5 M². AF_06/2014</v>
          </cell>
          <cell r="C4701" t="str">
            <v>M2</v>
          </cell>
          <cell r="D4701">
            <v>120.8</v>
          </cell>
        </row>
        <row r="4702">
          <cell r="A4702">
            <v>87259</v>
          </cell>
          <cell r="B4702" t="str">
            <v>REVESTIMENTO CERÂMICO PARA PISO COM PLACAS TIPO PORCELANATO DE DIMENSÕES 45X45 CM APLICADA EM AMBIENTES DE ÁREA ENTRE 5 M² E 10 M². AF_06/2014</v>
          </cell>
          <cell r="C4702" t="str">
            <v>M2</v>
          </cell>
          <cell r="D4702">
            <v>110.19</v>
          </cell>
        </row>
        <row r="4703">
          <cell r="A4703">
            <v>87260</v>
          </cell>
          <cell r="B4703" t="str">
            <v>REVESTIMENTO CERÂMICO PARA PISO COM PLACAS TIPO PORCELANATO DE DIMENSÕES 45X45 CM APLICADA EM AMBIENTES DE ÁREA MAIOR QUE 10 M². AF_06/2014</v>
          </cell>
          <cell r="C4703" t="str">
            <v>M2</v>
          </cell>
          <cell r="D4703">
            <v>103.93</v>
          </cell>
        </row>
        <row r="4704">
          <cell r="A4704">
            <v>87261</v>
          </cell>
          <cell r="B4704" t="str">
            <v>REVESTIMENTO CERÂMICO PARA PISO COM PLACAS TIPO PORCELANATO DE DIMENSÕES 60X60 CM APLICADA EM AMBIENTES DE ÁREA MENOR QUE 5 M². AF_06/2014</v>
          </cell>
          <cell r="C4704" t="str">
            <v>M2</v>
          </cell>
          <cell r="D4704">
            <v>137.88999999999999</v>
          </cell>
        </row>
        <row r="4705">
          <cell r="A4705">
            <v>87262</v>
          </cell>
          <cell r="B4705" t="str">
            <v>REVESTIMENTO CERÂMICO PARA PISO COM PLACAS TIPO PORCELANATO DE DIMENSÕES 60X60 CM APLICADA EM AMBIENTES DE ÁREA ENTRE 5 M² E 10 M². AF_06/2014</v>
          </cell>
          <cell r="C4705" t="str">
            <v>M2</v>
          </cell>
          <cell r="D4705">
            <v>125.55</v>
          </cell>
        </row>
        <row r="4706">
          <cell r="A4706">
            <v>87263</v>
          </cell>
          <cell r="B4706" t="str">
            <v>REVESTIMENTO CERÂMICO PARA PISO COM PLACAS TIPO PORCELANATO DE DIMENSÕES 60X60 CM APLICADA EM AMBIENTES DE ÁREA MAIOR QUE 10 M². AF_06/2014</v>
          </cell>
          <cell r="C4706" t="str">
            <v>M2</v>
          </cell>
          <cell r="D4706">
            <v>118.16</v>
          </cell>
        </row>
        <row r="4707">
          <cell r="A4707">
            <v>89046</v>
          </cell>
          <cell r="B4707" t="str">
            <v>(COMPOSIÇÃO REPRESENTATIVA) DO SERVIÇO DE REVESTIMENTO CERÂMICO PARA PISO COM PLACAS TIPO GRÉS DE DIMENSÕES 35X35 CM, PARA EDIFICAÇÃO HABITACIONAL MULTIFAMILIAR (PRÉDIO). AF_11/2014</v>
          </cell>
          <cell r="C4707" t="str">
            <v>M2</v>
          </cell>
          <cell r="D4707">
            <v>43.18</v>
          </cell>
        </row>
        <row r="4708">
          <cell r="A4708">
            <v>89171</v>
          </cell>
          <cell r="B4708" t="str">
            <v>(COMPOSIÇÃO REPRESENTATIVA) DO SERVIÇO DE REVESTIMENTO CERÂMICO PARA PISO COM PLACAS TIPO GRÉS DE DIMENSÕES 35X35 CM, PARA EDIFICAÇÃO HABITACIONAL UNIFAMILIAR (CASA) E EDIFICAÇÃO PÚBLICA PADRÃO. AF_11/2014</v>
          </cell>
          <cell r="C4708" t="str">
            <v>M2</v>
          </cell>
          <cell r="D4708">
            <v>40.83</v>
          </cell>
        </row>
        <row r="4709">
          <cell r="A4709">
            <v>93389</v>
          </cell>
          <cell r="B4709" t="str">
            <v>REVESTIMENTO CERÂMICO PARA PISO COM PLACAS TIPO GRÊS PADRÃO POPULAR DE DIMENSÕES 35X35 CM APLICADA EM AMBIENTES DE ÁREA MENOR QUE 5 M2. AF_06/2014</v>
          </cell>
          <cell r="C4709" t="str">
            <v>M2</v>
          </cell>
          <cell r="D4709">
            <v>36.81</v>
          </cell>
        </row>
        <row r="4710">
          <cell r="A4710">
            <v>93390</v>
          </cell>
          <cell r="B4710" t="str">
            <v>REVESTIMENTO CERÂMICO PARA PISO COM PLACAS TIPO GRÊS PADRÃO POPULAR DE DIMENSÕES 35X35 CM APLICADA EM AMBIENTES DE ÁREA ENTRE 5 M2 E 10 M2. AF_06/2014</v>
          </cell>
          <cell r="C4710" t="str">
            <v>M2</v>
          </cell>
          <cell r="D4710">
            <v>31.16</v>
          </cell>
        </row>
        <row r="4711">
          <cell r="A4711">
            <v>93391</v>
          </cell>
          <cell r="B4711" t="str">
            <v>REVESTIMENTO CERÂMICO PARA PISO COM PLACAS TIPO GRÊS PADRÃO POPULAR DE DIMENSÕES 35X35 CM APLICADA EM AMBIENTES DE ÁREA MAIOR QUE 10 M2. AF_06/2014</v>
          </cell>
          <cell r="C4711" t="str">
            <v>M2</v>
          </cell>
          <cell r="D4711">
            <v>26.35</v>
          </cell>
        </row>
        <row r="4712">
          <cell r="A4712" t="str">
            <v>73743/1</v>
          </cell>
          <cell r="B4712" t="str">
            <v>PISO EM PEDRA SÃO TOME ASSENTADO SOBRE ARGAMASSA 1:3 (CIMENTO E AREIA) REJUNTADO COM CIMENTO BRANCO</v>
          </cell>
          <cell r="C4712" t="str">
            <v>M2</v>
          </cell>
          <cell r="D4712">
            <v>133.12</v>
          </cell>
        </row>
        <row r="4713">
          <cell r="A4713" t="str">
            <v>73818/1</v>
          </cell>
          <cell r="B4713" t="str">
            <v>PAVIMENTACAO EM PEDRISCO, ESPESSURA 5CM</v>
          </cell>
          <cell r="C4713" t="str">
            <v>M2</v>
          </cell>
          <cell r="D4713">
            <v>8.16</v>
          </cell>
        </row>
        <row r="4714">
          <cell r="A4714" t="str">
            <v>73921/1</v>
          </cell>
          <cell r="B4714" t="str">
            <v>PISO EM PEDRA PORTUGUESA ASSENTADO SOBRE BASE DE SAIBRO, REJUNTADO COM CIMENTO BRANCO</v>
          </cell>
          <cell r="C4714" t="str">
            <v>M2</v>
          </cell>
          <cell r="D4714">
            <v>108.67</v>
          </cell>
        </row>
        <row r="4715">
          <cell r="A4715" t="str">
            <v>73921/2</v>
          </cell>
          <cell r="B4715" t="str">
            <v>PISO EM PEDRA ARDOSIA ASSENTADO SOBRE ARGAMASSA COLANTE REJUNTADO COM CIMENTO COMUM</v>
          </cell>
          <cell r="C4715" t="str">
            <v>M2</v>
          </cell>
          <cell r="D4715">
            <v>31.6</v>
          </cell>
        </row>
        <row r="4716">
          <cell r="A4716" t="str">
            <v>73957/1</v>
          </cell>
          <cell r="B4716" t="str">
            <v>RECOMPOSICAO DE PISO EM PEDRA PORTUGUESA, ASSENTADA SOBRE ARGAMASSA TRACO 1:5 (CIMENTO E SAIBRO), REJUNTADO COM CIMENTO COMUM, COM APROVEITAMENTO DA PEDRA</v>
          </cell>
          <cell r="C4716" t="str">
            <v>M2</v>
          </cell>
          <cell r="D4716">
            <v>61.69</v>
          </cell>
        </row>
        <row r="4717">
          <cell r="A4717" t="str">
            <v>74235/1</v>
          </cell>
          <cell r="B4717" t="str">
            <v>PISO EM PEDRA PORTUGUESA ASSENTADO SOBRE ARGAMASSA TRACO 1:5 (CIMENTO E SAIBRO), REJUNTADO COM CIMENTO COMUM</v>
          </cell>
          <cell r="C4717" t="str">
            <v>M2</v>
          </cell>
          <cell r="D4717">
            <v>119.75</v>
          </cell>
        </row>
        <row r="4718">
          <cell r="A4718">
            <v>84183</v>
          </cell>
          <cell r="B4718" t="str">
            <v>PISO EM PEDRA PORTUGUESA ASSENTADO SOBRE BASE DE AREIA, REJUNTADO COM CIMENTO COMUM</v>
          </cell>
          <cell r="C4718" t="str">
            <v>M2</v>
          </cell>
          <cell r="D4718">
            <v>101.03</v>
          </cell>
        </row>
        <row r="4719">
          <cell r="A4719">
            <v>72185</v>
          </cell>
          <cell r="B4719" t="str">
            <v>PISO VINILICO SEMIFLEXIVEL PADRAO LISO, ESPESSURA 2MM, FIXADO COM COLA</v>
          </cell>
          <cell r="C4719" t="str">
            <v>M2</v>
          </cell>
          <cell r="D4719">
            <v>61.45</v>
          </cell>
        </row>
        <row r="4720">
          <cell r="A4720">
            <v>72186</v>
          </cell>
          <cell r="B4720" t="str">
            <v>PISO VINILICO SEMIFLEXIVEL PADRAO LISO, ESPESSURA 3,2MM, FIXADO COM COLA</v>
          </cell>
          <cell r="C4720" t="str">
            <v>M2</v>
          </cell>
          <cell r="D4720">
            <v>95.58</v>
          </cell>
        </row>
        <row r="4721">
          <cell r="A4721">
            <v>72187</v>
          </cell>
          <cell r="B4721" t="str">
            <v>PISO DE BORRACHA FRISADO, ESPESSURA 7MM, ASSENTADO COM ARGAMASSA TRACO 1:3 (CIMENTO E AREIA)</v>
          </cell>
          <cell r="C4721" t="str">
            <v>M2</v>
          </cell>
          <cell r="D4721">
            <v>134.26</v>
          </cell>
        </row>
        <row r="4722">
          <cell r="A4722">
            <v>72188</v>
          </cell>
          <cell r="B4722" t="str">
            <v>PISO DE BORRACHA PASTILHADO, ESPESSURA 7MM, ASSENTADO COM ARGAMASSA TRACO 1:3 (CIMENTO E AREIA)</v>
          </cell>
          <cell r="C4722" t="str">
            <v>M2</v>
          </cell>
          <cell r="D4722">
            <v>134.26</v>
          </cell>
        </row>
        <row r="4723">
          <cell r="A4723" t="str">
            <v>73876/1</v>
          </cell>
          <cell r="B4723" t="str">
            <v>PISO DE BORRACHA PASTILHADO, ESPESSURA 7MM, FIXADO COM COLA</v>
          </cell>
          <cell r="C4723" t="str">
            <v>M2</v>
          </cell>
          <cell r="D4723">
            <v>120.79</v>
          </cell>
        </row>
        <row r="4724">
          <cell r="A4724">
            <v>84186</v>
          </cell>
          <cell r="B4724" t="str">
            <v>PISO DE BORRACHA CANELADA, ESPESSURA 3,5MM, FIXADO COM COLA</v>
          </cell>
          <cell r="C4724" t="str">
            <v>M2</v>
          </cell>
          <cell r="D4724">
            <v>56.06</v>
          </cell>
        </row>
        <row r="4725">
          <cell r="A4725">
            <v>84187</v>
          </cell>
          <cell r="B4725" t="str">
            <v>ASSENTAMENTO DE PISO DE BORRACHA PASTILHADA FIXADO COM COLA</v>
          </cell>
          <cell r="C4725" t="str">
            <v>M2</v>
          </cell>
          <cell r="D4725">
            <v>16.03</v>
          </cell>
        </row>
        <row r="4726">
          <cell r="A4726">
            <v>84188</v>
          </cell>
          <cell r="B4726" t="str">
            <v>TESTEIRA OU RODAPE VINILICO 6CM FIXADO COM COLA</v>
          </cell>
          <cell r="C4726" t="str">
            <v>M</v>
          </cell>
          <cell r="D4726">
            <v>15.62</v>
          </cell>
        </row>
        <row r="4727">
          <cell r="A4727">
            <v>72136</v>
          </cell>
          <cell r="B4727" t="str">
            <v>PISO INDUSTRIAL DE ALTA RESISTENCIA, ESPESSURA 8MM, INCLUSO JUNTAS DE DILATACAO PLASTICAS E POLIMENTO MECANIZADO</v>
          </cell>
          <cell r="C4727" t="str">
            <v>M2</v>
          </cell>
          <cell r="D4727">
            <v>85.85</v>
          </cell>
        </row>
        <row r="4728">
          <cell r="A4728">
            <v>72137</v>
          </cell>
          <cell r="B4728" t="str">
            <v>PISO INDUSTRIAL ALTA RESISTENCIA, ESPESSURA 12MM, INCLUSO JUNTAS DE DILATACAO PLASTICAS E POLIMENTO MECANIZADO</v>
          </cell>
          <cell r="C4728" t="str">
            <v>M2</v>
          </cell>
          <cell r="D4728">
            <v>100.46</v>
          </cell>
        </row>
        <row r="4729">
          <cell r="A4729">
            <v>72815</v>
          </cell>
          <cell r="B4729" t="str">
            <v>APLICACAO DE TINTA A BASE DE EPOXI SOBRE PISO</v>
          </cell>
          <cell r="C4729" t="str">
            <v>M2</v>
          </cell>
          <cell r="D4729">
            <v>40.36</v>
          </cell>
        </row>
        <row r="4730">
          <cell r="A4730">
            <v>84191</v>
          </cell>
          <cell r="B4730" t="str">
            <v>PISO EM GRANILITE, MARMORITE OU GRANITINA ESPESSURA 8 MM, INCLUSO JUNTAS DE DILATACAO PLASTICAS</v>
          </cell>
          <cell r="C4730" t="str">
            <v>M2</v>
          </cell>
          <cell r="D4730">
            <v>85.06</v>
          </cell>
        </row>
        <row r="4731">
          <cell r="A4731">
            <v>72138</v>
          </cell>
          <cell r="B4731" t="str">
            <v>PISO EM GRANITO BRANCO 50X50CM LEVIGADO ESPESSURA 2CM, ASSENTADO COM ARGAMASSA COLANTE DUPLA COLAGEM, COM REJUNTAMENTO EM CIMENTO BRANCO</v>
          </cell>
          <cell r="C4731" t="str">
            <v>M2</v>
          </cell>
          <cell r="D4731">
            <v>352.55</v>
          </cell>
        </row>
        <row r="4732">
          <cell r="A4732">
            <v>84190</v>
          </cell>
          <cell r="B4732" t="str">
            <v>PISO GRANITO ASSENTADO SOBRE ARGAMASSA CIMENTO / CAL / AREIA TRACO 1:0,25:3 INCLUSIVE REJUNTE EM CIMENTO</v>
          </cell>
          <cell r="C4732" t="str">
            <v>M2</v>
          </cell>
          <cell r="D4732">
            <v>305.51</v>
          </cell>
        </row>
        <row r="4733">
          <cell r="A4733">
            <v>84193</v>
          </cell>
          <cell r="B4733" t="str">
            <v>ASSENTAMENTO DE PISO GRANITO/MARMORE SOBRE ARGAMASSA TRACO 1:2:2 (CIMENTO/AREIA/SAIBRO)</v>
          </cell>
          <cell r="C4733" t="str">
            <v>M2</v>
          </cell>
          <cell r="D4733">
            <v>27.02</v>
          </cell>
        </row>
        <row r="4734">
          <cell r="A4734">
            <v>84195</v>
          </cell>
          <cell r="B4734" t="str">
            <v>PISO MARMORE BRANCO ASSENTADO SOBRE ARGAMASSA TRACO 1:4 (CIMENTO/AREIA)</v>
          </cell>
          <cell r="C4734" t="str">
            <v>M2</v>
          </cell>
          <cell r="D4734">
            <v>216.03</v>
          </cell>
        </row>
        <row r="4735">
          <cell r="A4735">
            <v>84192</v>
          </cell>
          <cell r="B4735" t="str">
            <v>SOLEIRA CERAMICA ESMALTADA, COMERCIAL, PADRAO POPULAR, PEI MAIOR OU IGUAL A 3</v>
          </cell>
          <cell r="C4735" t="str">
            <v>M</v>
          </cell>
          <cell r="D4735">
            <v>17.02</v>
          </cell>
        </row>
        <row r="4736">
          <cell r="A4736" t="str">
            <v>74159/1</v>
          </cell>
          <cell r="B4736" t="str">
            <v>SOLEIRA EM ARDOSIA LARGURA 15CM ASSENTADA COM ARGAMASSA DE CIMENTO E AREIA TRACO 1:4 REJUNTE EM CIMENTO BRANCO</v>
          </cell>
          <cell r="C4736" t="str">
            <v>M</v>
          </cell>
          <cell r="D4736">
            <v>15.85</v>
          </cell>
        </row>
        <row r="4737">
          <cell r="A4737" t="str">
            <v>74192/1</v>
          </cell>
          <cell r="B4737" t="str">
            <v>SOLEIRA EM MARMORITE LARGURA 15CM SOBRE ARGAMASSA TRACO 1:4 (CIMENTO E AREIA)</v>
          </cell>
          <cell r="C4737" t="str">
            <v>M</v>
          </cell>
          <cell r="D4737">
            <v>66.5</v>
          </cell>
        </row>
        <row r="4738">
          <cell r="A4738">
            <v>84194</v>
          </cell>
          <cell r="B4738" t="str">
            <v>SOLEIRA DE CIMENTADO LISO LARGURA 15CM  EXECUTADA COM ARGAMASSA TRACO 1:3 (CIMENTO E AREIA)</v>
          </cell>
          <cell r="C4738" t="str">
            <v>M</v>
          </cell>
          <cell r="D4738">
            <v>14.03</v>
          </cell>
        </row>
        <row r="4739">
          <cell r="A4739" t="str">
            <v>74111/1</v>
          </cell>
          <cell r="B4739" t="str">
            <v>SOLEIRA / TABEIRA EM MARMORE BRANCO COMUM, POLIDO, LARGURA 5 CM, ESPESSURA 2 CM, ASSENTADA COM ARGAMASSA COLANTE</v>
          </cell>
          <cell r="C4739" t="str">
            <v>M</v>
          </cell>
          <cell r="D4739">
            <v>22.9</v>
          </cell>
        </row>
        <row r="4740">
          <cell r="A4740">
            <v>84161</v>
          </cell>
          <cell r="B4740" t="str">
            <v>SOLEIRA DE MARMORE BRANCO, LARGURA 15CM, ESPESSURA 3CM, ASSENTADA SOBRE ARGAMASSA TRACO 1:4 (CIMENTO E AREIA)</v>
          </cell>
          <cell r="C4740" t="str">
            <v>M</v>
          </cell>
          <cell r="D4740">
            <v>45.85</v>
          </cell>
        </row>
        <row r="4741">
          <cell r="A4741">
            <v>72194</v>
          </cell>
          <cell r="B4741" t="str">
            <v>RECOLOCACAO DE RODAPE DE MADEIRA E CORDAO, CONSIDERANDO REAPROVEITAMENTO DO MATERIAL</v>
          </cell>
          <cell r="C4741" t="str">
            <v>M</v>
          </cell>
          <cell r="D4741">
            <v>6.02</v>
          </cell>
        </row>
        <row r="4742">
          <cell r="A4742" t="str">
            <v>73886/1</v>
          </cell>
          <cell r="B4742" t="str">
            <v>RODAPE EM MADEIRA, ALTURA 7CM, FIXADO EM PECAS DE MADEIRA</v>
          </cell>
          <cell r="C4742" t="str">
            <v>M</v>
          </cell>
          <cell r="D4742">
            <v>15.41</v>
          </cell>
        </row>
        <row r="4743">
          <cell r="A4743">
            <v>84162</v>
          </cell>
          <cell r="B4743" t="str">
            <v>RODAPE EM MADEIRA, ALTURA 7CM, FIXADO COM COLA</v>
          </cell>
          <cell r="C4743" t="str">
            <v>M</v>
          </cell>
          <cell r="D4743">
            <v>14.7</v>
          </cell>
        </row>
        <row r="4744">
          <cell r="A4744">
            <v>88648</v>
          </cell>
          <cell r="B4744" t="str">
            <v>RODAPÉ CERÂMICO DE 7CM DE ALTURA COM PLACAS TIPO GRÊS DE DIMENSÕES 35X35CM. AF_06/2014</v>
          </cell>
          <cell r="C4744" t="str">
            <v>M</v>
          </cell>
          <cell r="D4744">
            <v>5.91</v>
          </cell>
        </row>
        <row r="4745">
          <cell r="A4745">
            <v>88649</v>
          </cell>
          <cell r="B4745" t="str">
            <v>RODAPÉ CERÂMICO DE 7CM DE ALTURA COM PLACAS TIPO GRÊS DE DIMENSÕES 45X45CM. AF_06/2014</v>
          </cell>
          <cell r="C4745" t="str">
            <v>M</v>
          </cell>
          <cell r="D4745">
            <v>6.65</v>
          </cell>
        </row>
        <row r="4746">
          <cell r="A4746">
            <v>88650</v>
          </cell>
          <cell r="B4746" t="str">
            <v>RODAPÉ CERÂMICO DE 7CM DE ALTURA COM PLACAS TIPO GRÊS DE DIMENSÕES 60X60CM. AF_06/2014</v>
          </cell>
          <cell r="C4746" t="str">
            <v>M</v>
          </cell>
          <cell r="D4746">
            <v>12.58</v>
          </cell>
        </row>
        <row r="4747">
          <cell r="A4747">
            <v>40904</v>
          </cell>
          <cell r="B4747" t="str">
            <v>RODAPE EM ARDOSIA ALTURA 8CM ASSENTADO COM ARGAMASSA TRACO 1:2:8 (CIMENTO, CAL E AREIA) REJUNTE EM CIMENTO BRANCO</v>
          </cell>
          <cell r="C4747" t="str">
            <v>ML</v>
          </cell>
          <cell r="D4747">
            <v>14.26</v>
          </cell>
        </row>
        <row r="4748">
          <cell r="A4748" t="str">
            <v>73742/1</v>
          </cell>
          <cell r="B4748" t="str">
            <v>RODAPE EM MARMORE BRANCO ASSENTADO COM ARGAMASSA TRACO 1:2:8 (CIMENTO, CAL E AREIA) ALTURA 7CM</v>
          </cell>
          <cell r="C4748" t="str">
            <v>M</v>
          </cell>
          <cell r="D4748">
            <v>29.63</v>
          </cell>
        </row>
        <row r="4749">
          <cell r="A4749" t="str">
            <v>73850/1</v>
          </cell>
          <cell r="B4749" t="str">
            <v>RODAPE EM MARMORITE, ALTURA 10CM</v>
          </cell>
          <cell r="C4749" t="str">
            <v>M</v>
          </cell>
          <cell r="D4749">
            <v>26.02</v>
          </cell>
        </row>
        <row r="4750">
          <cell r="A4750">
            <v>84165</v>
          </cell>
          <cell r="B4750" t="str">
            <v>RODAPE EM ARGAMASSA TRACO 1:3 (CIMENTO E AREIA) ALTURA 8CM</v>
          </cell>
          <cell r="C4750" t="str">
            <v>M</v>
          </cell>
          <cell r="D4750">
            <v>12.81</v>
          </cell>
        </row>
        <row r="4751">
          <cell r="A4751">
            <v>84167</v>
          </cell>
          <cell r="B4751" t="str">
            <v>RODAPE EM MARMORE BRANCO ASSENTADO COM ARGAMASSA TRACO 1:4 (CIMENTO E AREIA) ALTURA 7CM</v>
          </cell>
          <cell r="C4751" t="str">
            <v>M</v>
          </cell>
          <cell r="D4751">
            <v>32.049999999999997</v>
          </cell>
        </row>
        <row r="4752">
          <cell r="A4752">
            <v>84168</v>
          </cell>
          <cell r="B4752" t="str">
            <v>RODAPE EM ARDOSIA ASSENTADO COM ARGAMASSA TRACO 1:4 (CIMENTO E AREIA) ALTURA 10CM</v>
          </cell>
          <cell r="C4752" t="str">
            <v>M</v>
          </cell>
          <cell r="D4752">
            <v>14.8</v>
          </cell>
        </row>
        <row r="4753">
          <cell r="A4753">
            <v>68325</v>
          </cell>
          <cell r="B4753" t="str">
            <v>PISO EM CONCRETO 20 MPA PREPARO MECANICO, ESPESSURA 7CM, INCLUSO SELANTE ELASTICO A BASE DE POLIURETANO</v>
          </cell>
          <cell r="C4753" t="str">
            <v>M2</v>
          </cell>
          <cell r="D4753">
            <v>50.41</v>
          </cell>
        </row>
        <row r="4754">
          <cell r="A4754">
            <v>68333</v>
          </cell>
          <cell r="B4754" t="str">
            <v>PISO EM CONCRETO 20 MPA PREPARO MECANICO, ESPESSURA 7CM, INCLUSO JUNTAS DE DILATACAO EM MADEIRA</v>
          </cell>
          <cell r="C4754" t="str">
            <v>M2</v>
          </cell>
          <cell r="D4754">
            <v>54.24</v>
          </cell>
        </row>
        <row r="4755">
          <cell r="A4755">
            <v>72182</v>
          </cell>
          <cell r="B4755" t="str">
            <v>PISO EM CONCRETO 20 MPA PREPARO MECANICO, ESPESSURA 7CM, INCLUSO JUNTAS DE DILATACAO EM POLIURETANO 2X2M</v>
          </cell>
          <cell r="C4755" t="str">
            <v>M2</v>
          </cell>
          <cell r="D4755">
            <v>51.69</v>
          </cell>
        </row>
        <row r="4756">
          <cell r="A4756">
            <v>72183</v>
          </cell>
          <cell r="B4756" t="str">
            <v>PISO EM CONCRETO 20MPA PREPARO MECANICO, ESPESSURA 7 CM, COM ARMACAO EM TELA SOLDADA</v>
          </cell>
          <cell r="C4756" t="str">
            <v>M2</v>
          </cell>
          <cell r="D4756">
            <v>85.63</v>
          </cell>
        </row>
        <row r="4757">
          <cell r="A4757">
            <v>72195</v>
          </cell>
          <cell r="B4757" t="str">
            <v>PISO EM CONCRETO ESPESSURA 7CM, COM JUNTA EM GRAMA</v>
          </cell>
          <cell r="C4757" t="str">
            <v>M2</v>
          </cell>
          <cell r="D4757">
            <v>59.88</v>
          </cell>
        </row>
        <row r="4758">
          <cell r="A4758" t="str">
            <v>73892/1</v>
          </cell>
          <cell r="B4758" t="str">
            <v>EXECUÇÃO DE PASSEIO (CALÇADA) EM CONCRETO (CIMENTO/AREIA/SEIXO ROLADO), PREPARO MECÂNICO, ESPESSURA 7CM, COM JUNTA DE DILATAÇÃO EM MADEIRA, INCLUSO LANÇAMENTO E ADENSAMENTO</v>
          </cell>
          <cell r="C4758" t="str">
            <v>M2</v>
          </cell>
          <cell r="D4758">
            <v>43.59</v>
          </cell>
        </row>
        <row r="4759">
          <cell r="A4759" t="str">
            <v>73892/2</v>
          </cell>
          <cell r="B4759" t="str">
            <v>EXECUÇÃO DE PASSEIO (CALÇADA) EM CONCRETO 12 MPA, TRAÇO 1:3:5 (CIMENTO/AREIA/BRITA), PREPARO MECÂNICO, ESPESSURA 7CM, COM JUNTA DE DILATAÇÃO EM MADEIRA, INCLUSO LANÇAMENTO E ADENSAMENTO</v>
          </cell>
          <cell r="C4759" t="str">
            <v>M2</v>
          </cell>
          <cell r="D4759">
            <v>41.6</v>
          </cell>
        </row>
        <row r="4760">
          <cell r="A4760" t="str">
            <v>74147/1</v>
          </cell>
          <cell r="B4760" t="str">
            <v>PISO EM BLOCO SEXTAVADO 30X30CM, ESPESSURA 8CM, ASSENTADO SOBRE COLCHAO DE AREIA ESPESSURA 6CM</v>
          </cell>
          <cell r="C4760" t="str">
            <v>M2</v>
          </cell>
          <cell r="D4760">
            <v>52.01</v>
          </cell>
        </row>
        <row r="4761">
          <cell r="A4761">
            <v>84175</v>
          </cell>
          <cell r="B4761" t="str">
            <v>JUNTA 5X5CM COM ARGAMASSA TRACO 1:3 (CIMENTO E AREIA) PARA PISO EM PLACAS</v>
          </cell>
          <cell r="C4761" t="str">
            <v>M</v>
          </cell>
          <cell r="D4761">
            <v>13.06</v>
          </cell>
        </row>
        <row r="4762">
          <cell r="A4762">
            <v>84176</v>
          </cell>
          <cell r="B4762" t="str">
            <v>JUNTA 2,5X2,5CM COM ARGAMASSA 1:1:3 IMPERMEABILIZANTE DE HIDRO-ASFALTO CIMENTO E AREIA PARA PISO EM PLACAS</v>
          </cell>
          <cell r="C4762" t="str">
            <v>M</v>
          </cell>
          <cell r="D4762">
            <v>21.36</v>
          </cell>
        </row>
        <row r="4763">
          <cell r="A4763">
            <v>84177</v>
          </cell>
          <cell r="B4763" t="str">
            <v>JUNTA GRAMADA 5CM DE LARGURA</v>
          </cell>
          <cell r="C4763" t="str">
            <v>M</v>
          </cell>
          <cell r="D4763">
            <v>14.77</v>
          </cell>
        </row>
        <row r="4764">
          <cell r="A4764">
            <v>84184</v>
          </cell>
          <cell r="B4764" t="str">
            <v>REPOSICAO DE BLOCOS DE CONCRETO HEXAGONAL, TIPO BLOKRET, SOBRE COXIM AREIA</v>
          </cell>
          <cell r="C4764" t="str">
            <v>M2</v>
          </cell>
          <cell r="D4764">
            <v>17.11</v>
          </cell>
        </row>
        <row r="4765">
          <cell r="A4765">
            <v>84212</v>
          </cell>
          <cell r="B4765" t="str">
            <v>PISO EM CONCRETO 20 MPA USINADO, ESPESSURA 7CM E JUNTAS SERRADAS 2X2M, INCLUSO POLIMENTO COM DESEMPENADEIRA ELETRICA</v>
          </cell>
          <cell r="C4765" t="str">
            <v>M2</v>
          </cell>
          <cell r="D4765">
            <v>50</v>
          </cell>
        </row>
        <row r="4766">
          <cell r="A4766">
            <v>84179</v>
          </cell>
          <cell r="B4766" t="str">
            <v>CARPETE NYLON ESPESSURA 6MM, COLOCADO SOBRE ARGAMASSA TRACO 1:4 (CIMENTO E AREIA)</v>
          </cell>
          <cell r="C4766" t="str">
            <v>M2</v>
          </cell>
          <cell r="D4766">
            <v>115.64</v>
          </cell>
        </row>
        <row r="4767">
          <cell r="A4767">
            <v>87620</v>
          </cell>
          <cell r="B4767" t="str">
            <v>CONTRAPISO EM ARGAMASSA TRAÇO 1:4 (CIMENTO E AREIA), PREPARO MECÂNICO COM BETONEIRA 400 L, APLICADO EM ÁREAS SECAS SOBRE LAJE, ADERIDO, ESPESSURA 2CM. AF_06/2014</v>
          </cell>
          <cell r="C4767" t="str">
            <v>M2</v>
          </cell>
          <cell r="D4767">
            <v>25.21</v>
          </cell>
        </row>
        <row r="4768">
          <cell r="A4768">
            <v>87622</v>
          </cell>
          <cell r="B4768" t="str">
            <v>CONTRAPISO EM ARGAMASSA TRAÇO 1:4 (CIMENTO E AREIA), PREPARO MANUAL, APLICADO EM ÁREAS SECAS SOBRE LAJE, ADERIDO, ESPESSURA 2CM. AF_06/2014</v>
          </cell>
          <cell r="C4768" t="str">
            <v>M2</v>
          </cell>
          <cell r="D4768">
            <v>28.41</v>
          </cell>
        </row>
        <row r="4769">
          <cell r="A4769">
            <v>87623</v>
          </cell>
          <cell r="B4769" t="str">
            <v>CONTRAPISO EM ARGAMASSA PRONTA, PREPARO MECÂNICO COM MISTURADOR 300 KG, APLICADO EM ÁREAS SECAS SOBRE LAJE, ADERIDO, ESPESSURA 2CM. AF_06/2014</v>
          </cell>
          <cell r="C4769" t="str">
            <v>M2</v>
          </cell>
          <cell r="D4769">
            <v>69.930000000000007</v>
          </cell>
        </row>
        <row r="4770">
          <cell r="A4770">
            <v>87624</v>
          </cell>
          <cell r="B4770" t="str">
            <v>CONTRAPISO EM ARGAMASSA PRONTA, PREPARO MANUAL, APLICADO EM ÁREAS SECAS SOBRE LAJE, ADERIDO, ESPESSURA 2CM. AF_06/2014</v>
          </cell>
          <cell r="C4770" t="str">
            <v>M2</v>
          </cell>
          <cell r="D4770">
            <v>76.08</v>
          </cell>
        </row>
        <row r="4771">
          <cell r="A4771">
            <v>87630</v>
          </cell>
          <cell r="B4771" t="str">
            <v>CONTRAPISO EM ARGAMASSA TRAÇO 1:4 (CIMENTO E AREIA), PREPARO MECÂNICO COM BETONEIRA 400 L, APLICADO EM ÁREAS SECAS SOBRE LAJE, ADERIDO, ESPESSURA 3CM. AF_06/2014</v>
          </cell>
          <cell r="C4771" t="str">
            <v>M2</v>
          </cell>
          <cell r="D4771">
            <v>31.31</v>
          </cell>
        </row>
        <row r="4772">
          <cell r="A4772">
            <v>87632</v>
          </cell>
          <cell r="B4772" t="str">
            <v>CONTRAPISO EM ARGAMASSA TRAÇO 1:4 (CIMENTO E AREIA), PREPARO MANUAL, APLICADO EM ÁREAS SECAS SOBRE LAJE, ADERIDO, ESPESSURA 3CM. AF_06/2014</v>
          </cell>
          <cell r="C4772" t="str">
            <v>M2</v>
          </cell>
          <cell r="D4772">
            <v>35.76</v>
          </cell>
        </row>
        <row r="4773">
          <cell r="A4773">
            <v>87633</v>
          </cell>
          <cell r="B4773" t="str">
            <v>CONTRAPISO EM ARGAMASSA PRONTA, PREPARO MECÂNICO COM MISTURADOR 300 KG, APLICADO EM ÁREAS SECAS SOBRE LAJE, ADERIDO, ESPESSURA 3CM. AF_06/2014</v>
          </cell>
          <cell r="C4773" t="str">
            <v>M2</v>
          </cell>
          <cell r="D4773">
            <v>93.48</v>
          </cell>
        </row>
        <row r="4774">
          <cell r="A4774">
            <v>87634</v>
          </cell>
          <cell r="B4774" t="str">
            <v>CONTRAPISO EM ARGAMASSA PRONTA, PREPARO MANUAL, APLICADO EM ÁREAS SECAS SOBRE LAJE, ADERIDO, ESPESSURA 3CM. AF_06/2014</v>
          </cell>
          <cell r="C4774" t="str">
            <v>M2</v>
          </cell>
          <cell r="D4774">
            <v>102.05</v>
          </cell>
        </row>
        <row r="4775">
          <cell r="A4775">
            <v>87640</v>
          </cell>
          <cell r="B4775" t="str">
            <v>CONTRAPISO EM ARGAMASSA TRAÇO 1:4 (CIMENTO E AREIA), PREPARO MECÂNICO COM BETONEIRA 400 L, APLICADO EM ÁREAS SECAS SOBRE LAJE, ADERIDO, ESPESSURA 4CM. AF_06/2014</v>
          </cell>
          <cell r="C4775" t="str">
            <v>M2</v>
          </cell>
          <cell r="D4775">
            <v>36.22</v>
          </cell>
        </row>
        <row r="4776">
          <cell r="A4776">
            <v>87642</v>
          </cell>
          <cell r="B4776" t="str">
            <v>CONTRAPISO EM ARGAMASSA TRAÇO 1:4 (CIMENTO E AREIA), PREPARO MANUAL, APLICADO EM ÁREAS SECAS SOBRE LAJE, ADERIDO, ESPESSURA 4CM. AF_06/2014</v>
          </cell>
          <cell r="C4776" t="str">
            <v>M2</v>
          </cell>
          <cell r="D4776">
            <v>41.69</v>
          </cell>
        </row>
        <row r="4777">
          <cell r="A4777">
            <v>87643</v>
          </cell>
          <cell r="B4777" t="str">
            <v>CONTRAPISO EM ARGAMASSA PRONTA, PREPARO MECÂNICO COM MISTURADOR 300 KG, APLICADO EM ÁREAS SECAS SOBRE LAJE, ADERIDO, ESPESSURA 4CM. AF_06/2014</v>
          </cell>
          <cell r="C4777" t="str">
            <v>M2</v>
          </cell>
          <cell r="D4777">
            <v>112.68</v>
          </cell>
        </row>
        <row r="4778">
          <cell r="A4778">
            <v>87644</v>
          </cell>
          <cell r="B4778" t="str">
            <v>CONTRAPISO EM ARGAMASSA PRONTA, PREPARO MANUAL, APLICADO EM ÁREAS SECAS SOBRE LAJE, ADERIDO, ESPESSURA 4CM. AF_06/2014</v>
          </cell>
          <cell r="C4778" t="str">
            <v>M2</v>
          </cell>
          <cell r="D4778">
            <v>123.2</v>
          </cell>
        </row>
        <row r="4779">
          <cell r="A4779">
            <v>87680</v>
          </cell>
          <cell r="B4779" t="str">
            <v>CONTRAPISO EM ARGAMASSA TRAÇO 1:4 (CIMENTO E AREIA), PREPARO MECÂNICO COM BETONEIRA 400 L, APLICADO EM ÁREAS SECAS SOBRE LAJE, NÃO ADERIDO, ESPESSURA 4CM. AF_06/2014</v>
          </cell>
          <cell r="C4779" t="str">
            <v>M2</v>
          </cell>
          <cell r="D4779">
            <v>30.29</v>
          </cell>
        </row>
        <row r="4780">
          <cell r="A4780">
            <v>87682</v>
          </cell>
          <cell r="B4780" t="str">
            <v>CONTRAPISO EM ARGAMASSA TRAÇO 1:4 (CIMENTO E AREIA), PREPARO MANUAL, APLICADO EM ÁREAS SECAS SOBRE LAJE, NÃO ADERIDO, ESPESSURA 4CM. AF_06/2014</v>
          </cell>
          <cell r="C4780" t="str">
            <v>M2</v>
          </cell>
          <cell r="D4780">
            <v>35.75</v>
          </cell>
        </row>
        <row r="4781">
          <cell r="A4781">
            <v>87683</v>
          </cell>
          <cell r="B4781" t="str">
            <v>CONTRAPISO EM ARGAMASSA PRONTA, PREPARO MECÂNICO COM MISTURADOR 300 KG, APLICADO EM ÁREAS SECAS SOBRE LAJE, NÃO ADERIDO, ESPESSURA 4CM. AF_06/2014</v>
          </cell>
          <cell r="C4781" t="str">
            <v>M2</v>
          </cell>
          <cell r="D4781">
            <v>106.74</v>
          </cell>
        </row>
        <row r="4782">
          <cell r="A4782">
            <v>87684</v>
          </cell>
          <cell r="B4782" t="str">
            <v>CONTRAPISO EM ARGAMASSA PRONTA, PREPARO MANUAL, APLICADO EM ÁREAS SECAS SOBRE LAJE, NÃO ADERIDO, ESPESSURA 4CM. AF_06/2014</v>
          </cell>
          <cell r="C4782" t="str">
            <v>M2</v>
          </cell>
          <cell r="D4782">
            <v>117.26</v>
          </cell>
        </row>
        <row r="4783">
          <cell r="A4783">
            <v>87690</v>
          </cell>
          <cell r="B4783" t="str">
            <v>CONTRAPISO EM ARGAMASSA TRAÇO 1:4 (CIMENTO E AREIA), PREPARO MECÂNICO COM BETONEIRA 400 L, APLICADO EM ÁREAS SECAS SOBRE LAJE, NÃO ADERIDO, ESPESSURA 5CM. AF_06/2014</v>
          </cell>
          <cell r="C4783" t="str">
            <v>M2</v>
          </cell>
          <cell r="D4783">
            <v>35.24</v>
          </cell>
        </row>
        <row r="4784">
          <cell r="A4784">
            <v>87692</v>
          </cell>
          <cell r="B4784" t="str">
            <v>CONTRAPISO EM ARGAMASSA TRAÇO 1:4 (CIMENTO E AREIA), PREPARO MANUAL, APLICADO EM ÁREAS SECAS SOBRE LAJE, NÃO ADERIDO, ESPESSURA 5CM. AF_06/2014</v>
          </cell>
          <cell r="C4784" t="str">
            <v>M2</v>
          </cell>
          <cell r="D4784">
            <v>41.5</v>
          </cell>
        </row>
        <row r="4785">
          <cell r="A4785">
            <v>87693</v>
          </cell>
          <cell r="B4785" t="str">
            <v>CONTRAPISO EM ARGAMASSA PRONTA, PREPARO MECÂNICO COM MISTURADOR 300 KG, APLICADO EM ÁREAS SECAS SOBRE LAJE, NÃO ADERIDO, ESPESSURA 5CM. AF_06/2014</v>
          </cell>
          <cell r="C4785" t="str">
            <v>M2</v>
          </cell>
          <cell r="D4785">
            <v>122.8</v>
          </cell>
        </row>
        <row r="4786">
          <cell r="A4786">
            <v>87694</v>
          </cell>
          <cell r="B4786" t="str">
            <v>CONTRAPISO EM ARGAMASSA PRONTA, PREPARO MANUAL, APLICADO EM ÁREAS SECAS SOBRE LAJE, NÃO ADERIDO, ESPESSURA 5CM. AF_06/2014</v>
          </cell>
          <cell r="C4786" t="str">
            <v>M2</v>
          </cell>
          <cell r="D4786">
            <v>134.85</v>
          </cell>
        </row>
        <row r="4787">
          <cell r="A4787">
            <v>87700</v>
          </cell>
          <cell r="B4787" t="str">
            <v>CONTRAPISO EM ARGAMASSA TRAÇO 1:4 (CIMENTO E AREIA), PREPARO MECÂNICO COM BETONEIRA 400 L, APLICADO EM ÁREAS SECAS SOBRE LAJE, NÃO ADERIDO, ESPESSURA 6CM. AF_06/2014</v>
          </cell>
          <cell r="C4787" t="str">
            <v>M2</v>
          </cell>
          <cell r="D4787">
            <v>38.03</v>
          </cell>
        </row>
        <row r="4788">
          <cell r="A4788">
            <v>87702</v>
          </cell>
          <cell r="B4788" t="str">
            <v>CONTRAPISO EM ARGAMASSA TRAÇO 1:4 (CIMENTO E AREIA), PREPARO MANUAL, APLICADO EM ÁREAS SECAS SOBRE LAJE, NÃO ADERIDO, ESPESSURA 6CM. AF_06/2014</v>
          </cell>
          <cell r="C4788" t="str">
            <v>M2</v>
          </cell>
          <cell r="D4788">
            <v>44.85</v>
          </cell>
        </row>
        <row r="4789">
          <cell r="A4789">
            <v>87703</v>
          </cell>
          <cell r="B4789" t="str">
            <v>CONTRAPISO EM ARGAMASSA PRONTA, PREPARO MECÂNICO COM MISTURADOR 300 KG, APLICADO EM ÁREAS SECAS SOBRE LAJE, NÃO ADERIDO, ESPESSURA 6CM. AF_06/2014</v>
          </cell>
          <cell r="C4789" t="str">
            <v>M2</v>
          </cell>
          <cell r="D4789">
            <v>133.38</v>
          </cell>
        </row>
        <row r="4790">
          <cell r="A4790">
            <v>87704</v>
          </cell>
          <cell r="B4790" t="str">
            <v>CONTRAPISO EM ARGAMASSA PRONTA, PREPARO MANUAL, APLICADO EM ÁREAS SECAS SOBRE LAJE, NÃO ADERIDO, ESPESSURA 6CM. AF_06/2014</v>
          </cell>
          <cell r="C4790" t="str">
            <v>M2</v>
          </cell>
          <cell r="D4790">
            <v>146.51</v>
          </cell>
        </row>
        <row r="4791">
          <cell r="A4791">
            <v>87735</v>
          </cell>
          <cell r="B4791" t="str">
            <v>CONTRAPISO EM ARGAMASSA TRAÇO 1:4 (CIMENTO E AREIA), PREPARO MECÂNICO COM BETONEIRA 400 L, APLICADO EM ÁREAS MOLHADAS SOBRE LAJE, ADERIDO, ESPESSURA 2CM. AF_06/2014</v>
          </cell>
          <cell r="C4791" t="str">
            <v>M2</v>
          </cell>
          <cell r="D4791">
            <v>34.49</v>
          </cell>
        </row>
        <row r="4792">
          <cell r="A4792">
            <v>87737</v>
          </cell>
          <cell r="B4792" t="str">
            <v>CONTRAPISO EM ARGAMASSA TRAÇO 1:4 (CIMENTO E AREIA), PREPARO MANUAL, APLICADO EM ÁREAS MOLHADAS SOBRE LAJE, ADERIDO, ESPESSURA 2CM. AF_06/2014</v>
          </cell>
          <cell r="C4792" t="str">
            <v>M2</v>
          </cell>
          <cell r="D4792">
            <v>37.69</v>
          </cell>
        </row>
        <row r="4793">
          <cell r="A4793">
            <v>87738</v>
          </cell>
          <cell r="B4793" t="str">
            <v>CONTRAPISO EM ARGAMASSA PRONTA, PREPARO MECÂNICO COM MISTURADOR 300 KG, APLICADO EM ÁREAS MOLHADAS SOBRE LAJE, ADERIDO, ESPESSURA 2CM. AF_06/2014</v>
          </cell>
          <cell r="C4793" t="str">
            <v>M2</v>
          </cell>
          <cell r="D4793">
            <v>79.209999999999994</v>
          </cell>
        </row>
        <row r="4794">
          <cell r="A4794">
            <v>87739</v>
          </cell>
          <cell r="B4794" t="str">
            <v>CONTRAPISO EM ARGAMASSA PRONTA, PREPARO MANUAL, APLICADO EM ÁREAS MOLHADAS SOBRE LAJE, ADERIDO, ESPESSURA 2CM. AF_06/2014</v>
          </cell>
          <cell r="C4794" t="str">
            <v>M2</v>
          </cell>
          <cell r="D4794">
            <v>85.37</v>
          </cell>
        </row>
        <row r="4795">
          <cell r="A4795">
            <v>87745</v>
          </cell>
          <cell r="B4795" t="str">
            <v>CONTRAPISO EM ARGAMASSA TRAÇO 1:4 (CIMENTO E AREIA), PREPARO MECÂNICO COM BETONEIRA 400 L, APLICADO EM ÁREAS MOLHADAS SOBRE LAJE, ADERIDO, ESPESSURA 3CM. AF_06/2014</v>
          </cell>
          <cell r="C4795" t="str">
            <v>M2</v>
          </cell>
          <cell r="D4795">
            <v>40.6</v>
          </cell>
        </row>
        <row r="4796">
          <cell r="A4796">
            <v>87747</v>
          </cell>
          <cell r="B4796" t="str">
            <v>CONTRAPISO EM ARGAMASSA TRAÇO 1:4 (CIMENTO E AREIA), PREPARO MANUAL, APLICADO EM ÁREAS MOLHADAS SOBRE LAJE, ADERIDO, ESPESSURA 3CM. AF_06/2014</v>
          </cell>
          <cell r="C4796" t="str">
            <v>M2</v>
          </cell>
          <cell r="D4796">
            <v>45.04</v>
          </cell>
        </row>
        <row r="4797">
          <cell r="A4797">
            <v>87748</v>
          </cell>
          <cell r="B4797" t="str">
            <v>CONTRAPISO EM ARGAMASSA PRONTA, PREPARO MECÂNICO COM MISTURADOR 300 KG, APLICADO EM ÁREAS MOLHADAS SOBRE LAJE, ADERIDO, ESPESSURA 3CM. AF_06/2014</v>
          </cell>
          <cell r="C4797" t="str">
            <v>M2</v>
          </cell>
          <cell r="D4797">
            <v>102.77</v>
          </cell>
        </row>
        <row r="4798">
          <cell r="A4798">
            <v>87749</v>
          </cell>
          <cell r="B4798" t="str">
            <v>CONTRAPISO EM ARGAMASSA PRONTA, PREPARO MANUAL, APLICADO EM ÁREAS MOLHADAS SOBRE LAJE, ADERIDO, ESPESSURA 3CM. AF_06/2014</v>
          </cell>
          <cell r="C4798" t="str">
            <v>M2</v>
          </cell>
          <cell r="D4798">
            <v>111.33</v>
          </cell>
        </row>
        <row r="4799">
          <cell r="A4799">
            <v>87755</v>
          </cell>
          <cell r="B4799" t="str">
            <v>CONTRAPISO EM ARGAMASSA TRAÇO 1:4 (CIMENTO E AREIA), PREPARO MECÂNICO COM BETONEIRA 400 L, APLICADO EM ÁREAS MOLHADAS SOBRE IMPERMEABILIZAÇÃO, ESPESSURA 3CM. AF_06/2014</v>
          </cell>
          <cell r="C4799" t="str">
            <v>M2</v>
          </cell>
          <cell r="D4799">
            <v>38</v>
          </cell>
        </row>
        <row r="4800">
          <cell r="A4800">
            <v>87757</v>
          </cell>
          <cell r="B4800" t="str">
            <v>CONTRAPISO EM ARGAMASSA TRAÇO 1:4 (CIMENTO E AREIA), PREPARO MANUAL, APLICADO EM ÁREAS MOLHADAS SOBRE IMPERMEABILIZAÇÃO, ESPESSURA 3CM. AF_06/2014</v>
          </cell>
          <cell r="C4800" t="str">
            <v>M2</v>
          </cell>
          <cell r="D4800">
            <v>42.44</v>
          </cell>
        </row>
        <row r="4801">
          <cell r="A4801">
            <v>87758</v>
          </cell>
          <cell r="B4801" t="str">
            <v>CONTRAPISO EM ARGAMASSA PRONTA, PREPARO MECÂNICO COM MISTURADOR 300 KG, APLICADO EM ÁREAS MOLHADAS SOBRE IMPERMEABILIZAÇÃO, ESPESSURA 3CM. AF_06/2014</v>
          </cell>
          <cell r="C4801" t="str">
            <v>M2</v>
          </cell>
          <cell r="D4801">
            <v>100.17</v>
          </cell>
        </row>
        <row r="4802">
          <cell r="A4802">
            <v>87759</v>
          </cell>
          <cell r="B4802" t="str">
            <v>CONTRAPISO EM ARGAMASSA PRONTA, PREPARO MANUAL, APLICADO EM ÁREAS MOLHADAS SOBRE IMPERMEABILIZAÇÃO, ESPESSURA 3CM. AF_06/2014</v>
          </cell>
          <cell r="C4802" t="str">
            <v>M2</v>
          </cell>
          <cell r="D4802">
            <v>108.73</v>
          </cell>
        </row>
        <row r="4803">
          <cell r="A4803">
            <v>87765</v>
          </cell>
          <cell r="B4803" t="str">
            <v>CONTRAPISO EM ARGAMASSA TRAÇO 1:4 (CIMENTO E AREIA), PREPARO MECÂNICO COM BETONEIRA 400 L, APLICADO EM ÁREAS MOLHADAS SOBRE IMPERMEABILIZAÇÃO, ESPESSURA 4CM. AF_06/2014</v>
          </cell>
          <cell r="C4803" t="str">
            <v>M2</v>
          </cell>
          <cell r="D4803">
            <v>42.91</v>
          </cell>
        </row>
        <row r="4804">
          <cell r="A4804">
            <v>87767</v>
          </cell>
          <cell r="B4804" t="str">
            <v>CONTRAPISO EM ARGAMASSA TRAÇO 1:4 (CIMENTO E AREIA), PREPARO MANUAL, APLICADO EM ÁREAS MOLHADAS SOBRE IMPERMEABILIZAÇÃO, ESPESSURA 4CM. AF_06/2014</v>
          </cell>
          <cell r="C4804" t="str">
            <v>M2</v>
          </cell>
          <cell r="D4804">
            <v>48.38</v>
          </cell>
        </row>
        <row r="4805">
          <cell r="A4805">
            <v>87768</v>
          </cell>
          <cell r="B4805" t="str">
            <v>CONTRAPISO EM ARGAMASSA PRONTA, PREPARO MECÂNICO COM MISTURADOR 300 KG, APLICADO EM ÁREAS MOLHADAS SOBRE IMPERMEABILIZAÇÃO, ESPESSURA 4CM. AF_06/2014</v>
          </cell>
          <cell r="C4805" t="str">
            <v>M2</v>
          </cell>
          <cell r="D4805">
            <v>119.36</v>
          </cell>
        </row>
        <row r="4806">
          <cell r="A4806">
            <v>87769</v>
          </cell>
          <cell r="B4806" t="str">
            <v>CONTRAPISO EM ARGAMASSA PRONTA, PREPARO MANUAL, APLICADO EM ÁREAS MOLHADAS SOBRE IMPERMEABILIZAÇÃO, ESPESSURA 4CM. AF_06/2014</v>
          </cell>
          <cell r="C4806" t="str">
            <v>M2</v>
          </cell>
          <cell r="D4806">
            <v>129.88999999999999</v>
          </cell>
        </row>
        <row r="4807">
          <cell r="A4807">
            <v>88470</v>
          </cell>
          <cell r="B4807" t="str">
            <v>CONTRAPISO AUTONIVELANTE, APLICADO SOBRE LAJE, NÃO ADERIDO, ESPESSURA 3CM. AF_06/2014</v>
          </cell>
          <cell r="C4807" t="str">
            <v>M2</v>
          </cell>
          <cell r="D4807">
            <v>20.84</v>
          </cell>
        </row>
        <row r="4808">
          <cell r="A4808">
            <v>88471</v>
          </cell>
          <cell r="B4808" t="str">
            <v>CONTRAPISO AUTONIVELANTE, APLICADO SOBRE LAJE, NÃO ADERIDO, ESPESSURA 4CM. AF_06/2014</v>
          </cell>
          <cell r="C4808" t="str">
            <v>M2</v>
          </cell>
          <cell r="D4808">
            <v>25.78</v>
          </cell>
        </row>
        <row r="4809">
          <cell r="A4809">
            <v>88472</v>
          </cell>
          <cell r="B4809" t="str">
            <v>CONTRAPISO AUTONIVELANTE, APLICADO SOBRE LAJE, NÃO ADERIDO, ESPESSURA 5CM. AF_06/2014</v>
          </cell>
          <cell r="C4809" t="str">
            <v>M2</v>
          </cell>
          <cell r="D4809">
            <v>29.65</v>
          </cell>
        </row>
        <row r="4810">
          <cell r="A4810">
            <v>88476</v>
          </cell>
          <cell r="B4810" t="str">
            <v>CONTRAPISO AUTONIVELANTE, APLICADO SOBRE LAJE, ADERIDO, ESPESSURA 2CM. AF_06/2014</v>
          </cell>
          <cell r="C4810" t="str">
            <v>M2</v>
          </cell>
          <cell r="D4810">
            <v>16.68</v>
          </cell>
        </row>
        <row r="4811">
          <cell r="A4811">
            <v>88477</v>
          </cell>
          <cell r="B4811" t="str">
            <v>CONTRAPISO AUTONIVELANTE, APLICADO SOBRE LAJE, ADERIDO, ESPESSURA 3CM. AF_06/2014</v>
          </cell>
          <cell r="C4811" t="str">
            <v>M2</v>
          </cell>
          <cell r="D4811">
            <v>23.06</v>
          </cell>
        </row>
        <row r="4812">
          <cell r="A4812">
            <v>88478</v>
          </cell>
          <cell r="B4812" t="str">
            <v>CONTRAPISO AUTONIVELANTE, APLICADO SOBRE LAJE, ADERIDO, ESPESSURA 4CM. AF_06/2014</v>
          </cell>
          <cell r="C4812" t="str">
            <v>M2</v>
          </cell>
          <cell r="D4812">
            <v>28.23</v>
          </cell>
        </row>
        <row r="4813">
          <cell r="A4813">
            <v>89047</v>
          </cell>
          <cell r="B4813" t="str">
            <v>(COMPOSIÇÃO REPRESENTATIVA) DO SERVIÇO DE CONTRAPISO EM ARGAMASSA TRAÇO 1:4 (CIMENTO E AREIA), PREPARO COM BETONEIRA 400 L, ESPESSURA 4 CM PARA ÁREAS SECAS E 3 CM PARA ÁREAS MOLHADAS, PARA EDIFICAÇÃO HABITACIONAL MULTIFAMILIAR (PRÉDIO). AF_11/2014</v>
          </cell>
          <cell r="C4813" t="str">
            <v>M2</v>
          </cell>
          <cell r="D4813">
            <v>36.549999999999997</v>
          </cell>
        </row>
        <row r="4814">
          <cell r="A4814">
            <v>90900</v>
          </cell>
          <cell r="B4814" t="str">
            <v>CONTRAPISO ACÚSTICO EM ARGAMASSA TRAÇO 1:4 (CIMENTO E AREIA), PREPARO MECÂNICO COM BETONEIRA 400L, APLICADO EM ÁREAS SECAS MENORES QUE 15M2, ESPESSURA 5CM. AF_10/2014</v>
          </cell>
          <cell r="C4814" t="str">
            <v>M2</v>
          </cell>
          <cell r="D4814">
            <v>60.89</v>
          </cell>
        </row>
        <row r="4815">
          <cell r="A4815">
            <v>90902</v>
          </cell>
          <cell r="B4815" t="str">
            <v>CONTRAPISO ACÚSTICO EM ARGAMASSA TRAÇO 1:4 (CIMENTO E AREIA), PREPARO MANUAL, APLICADO EM ÁREAS SECAS MENORES QUE 15M2, ESPESSURA 5CM. AF_10/2014</v>
          </cell>
          <cell r="C4815" t="str">
            <v>M2</v>
          </cell>
          <cell r="D4815">
            <v>67.150000000000006</v>
          </cell>
        </row>
        <row r="4816">
          <cell r="A4816">
            <v>90903</v>
          </cell>
          <cell r="B4816" t="str">
            <v>CONTRAPISO ACÚSTICO EM ARGAMASSA PRONTA, PREPARO MECÂNICO COM MISTURADOR 300 KG, APLICADO EM ÁREAS SECAS MENORES QUE 15M2, ESPESSURA 5CM. AF_10/2014</v>
          </cell>
          <cell r="C4816" t="str">
            <v>M2</v>
          </cell>
          <cell r="D4816">
            <v>148.44999999999999</v>
          </cell>
        </row>
        <row r="4817">
          <cell r="A4817">
            <v>90904</v>
          </cell>
          <cell r="B4817" t="str">
            <v>CONTRAPISO ACÚSTICO EM ARGAMASSA PRONTA, PREPARO MANUAL, APLICADO EM ÁREAS SECAS MENORES QUE 15M2, ESPESSURA 5CM. AF_10/2014</v>
          </cell>
          <cell r="C4817" t="str">
            <v>M2</v>
          </cell>
          <cell r="D4817">
            <v>160.51</v>
          </cell>
        </row>
        <row r="4818">
          <cell r="A4818">
            <v>90910</v>
          </cell>
          <cell r="B4818" t="str">
            <v>CONTRAPISO ACÚSTICO EM ARGAMASSA TRAÇO 1:4 (CIMENTO E AREIA), PREPARO MECÂNICO COM BETONEIRA 400L, APLICADO EM ÁREAS SECAS MENORES QUE 15M2, ESPESSURA 6CM. AF_10/2014</v>
          </cell>
          <cell r="C4818" t="str">
            <v>M2</v>
          </cell>
          <cell r="D4818">
            <v>64.52</v>
          </cell>
        </row>
        <row r="4819">
          <cell r="A4819">
            <v>90912</v>
          </cell>
          <cell r="B4819" t="str">
            <v>CONTRAPISO ACÚSTICO EM ARGAMASSA TRAÇO 1:4 (CIMENTO E AREIA), PREPARO MANUAL, APLICADO EM ÁREAS SECAS MENORES QUE 15M2, ESPESSURA 6CM. AF_10/2014</v>
          </cell>
          <cell r="C4819" t="str">
            <v>M2</v>
          </cell>
          <cell r="D4819">
            <v>71.33</v>
          </cell>
        </row>
        <row r="4820">
          <cell r="A4820">
            <v>90913</v>
          </cell>
          <cell r="B4820" t="str">
            <v>CONTRAPISO ACÚSTICO EM ARGAMASSA PRONTA, PREPARO MECÂNICO COM MISTURADOR 300 KG, APLICADO EM ÁREAS SECAS MENORES QUE 15M2, ESPESSURA 6CM. AF_10/2014</v>
          </cell>
          <cell r="C4820" t="str">
            <v>M2</v>
          </cell>
          <cell r="D4820">
            <v>159.86000000000001</v>
          </cell>
        </row>
        <row r="4821">
          <cell r="A4821">
            <v>90914</v>
          </cell>
          <cell r="B4821" t="str">
            <v>CONTRAPISO ACÚSTICO EM ARGAMASSA PRONTA, PREPARO MANUAL, APLICADO EM ÁREAS SECAS MENORES QUE 15M2, ESPESSURA 6CM. AF_10/2014</v>
          </cell>
          <cell r="C4821" t="str">
            <v>M2</v>
          </cell>
          <cell r="D4821">
            <v>172.99</v>
          </cell>
        </row>
        <row r="4822">
          <cell r="A4822">
            <v>90920</v>
          </cell>
          <cell r="B4822" t="str">
            <v>CONTRAPISO ACÚSTICO EM ARGAMASSA TRAÇO 1:4 (CIMENTO E AREIA), PREPARO MECÂNICO COM BETONEIRA 400L, APLICADO EM ÁREAS SECAS MENORES QUE 15M2, ESPESSURA 7CM. AF_10/2014</v>
          </cell>
          <cell r="C4822" t="str">
            <v>M2</v>
          </cell>
          <cell r="D4822">
            <v>71.22</v>
          </cell>
        </row>
        <row r="4823">
          <cell r="A4823">
            <v>90922</v>
          </cell>
          <cell r="B4823" t="str">
            <v>CONTRAPISO ACÚSTICO EM ARGAMASSA TRAÇO 1:4 (CIMENTO E AREIA), PREPARO MANUAL, APLICADO EM ÁREAS SECAS MENORES QUE 15M2, ESPESSURA 7CM. AF_10/2014</v>
          </cell>
          <cell r="C4823" t="str">
            <v>M2</v>
          </cell>
          <cell r="D4823">
            <v>79.06</v>
          </cell>
        </row>
        <row r="4824">
          <cell r="A4824">
            <v>90923</v>
          </cell>
          <cell r="B4824" t="str">
            <v>CONTRAPISO ACÚSTICO EM ARGAMASSA PRONTA, PREPARO MECÂNICO COM MISTURADOR 300 KG, APLICADO EM ÁREAS SECAS MENORES QUE 15M2, ESPESSURA 7CM. AF_10/2014</v>
          </cell>
          <cell r="C4824" t="str">
            <v>M2</v>
          </cell>
          <cell r="D4824">
            <v>180.85</v>
          </cell>
        </row>
        <row r="4825">
          <cell r="A4825">
            <v>90924</v>
          </cell>
          <cell r="B4825" t="str">
            <v>CONTRAPISO ACÚSTICO EM ARGAMASSA PRONTA, PREPARO MANUAL, APLICADO EM ÁREAS SECAS MENORES QUE 15M2, ESPESSURA 7CM. AF_10/2014</v>
          </cell>
          <cell r="C4825" t="str">
            <v>M2</v>
          </cell>
          <cell r="D4825">
            <v>195.95</v>
          </cell>
        </row>
        <row r="4826">
          <cell r="A4826">
            <v>90930</v>
          </cell>
          <cell r="B4826" t="str">
            <v>CONTRAPISO ACÚSTICO EM ARGAMASSA TRAÇO 1:4 (CIMENTO E AREIA), PREPARO MECÂNICO COM BETONEIRA 400L, APLICADO EM ÁREAS SECAS MAIORES QUE 15M2, ESPESSURA 5CM. AF_10/2014</v>
          </cell>
          <cell r="C4826" t="str">
            <v>M2</v>
          </cell>
          <cell r="D4826">
            <v>55.1</v>
          </cell>
        </row>
        <row r="4827">
          <cell r="A4827">
            <v>90932</v>
          </cell>
          <cell r="B4827" t="str">
            <v>CONTRAPISO ACÚSTICO EM ARGAMASSA TRAÇO 1:4 (CIMENTO E AREIA), PREPARO MANUAL, APLICADO EM ÁREAS SECAS MAIORES QUE 15M2, ESPESSURA 5CM. AF_10/2014</v>
          </cell>
          <cell r="C4827" t="str">
            <v>M2</v>
          </cell>
          <cell r="D4827">
            <v>61.35</v>
          </cell>
        </row>
        <row r="4828">
          <cell r="A4828">
            <v>90933</v>
          </cell>
          <cell r="B4828" t="str">
            <v>CONTRAPISO ACÚSTICO EM ARGAMASSA PRONTA, PREPARO MECÂNICO COM MISTURADOR 300 KG, APLICADO EM ÁREAS SECAS MAIORES QUE 15M2, ESPESSURA 5CM. AF_10/2014</v>
          </cell>
          <cell r="C4828" t="str">
            <v>M2</v>
          </cell>
          <cell r="D4828">
            <v>142.65</v>
          </cell>
        </row>
        <row r="4829">
          <cell r="A4829">
            <v>90934</v>
          </cell>
          <cell r="B4829" t="str">
            <v>CONTRAPISO ACÚSTICO EM ARGAMASSA PRONTA, PREPARO MANUAL, APLICADO EM ÁREAS SECAS MAIORES QUE 15M2, ESPESSURA 5CM. AF_10/2014</v>
          </cell>
          <cell r="C4829" t="str">
            <v>M2</v>
          </cell>
          <cell r="D4829">
            <v>154.71</v>
          </cell>
        </row>
        <row r="4830">
          <cell r="A4830">
            <v>90940</v>
          </cell>
          <cell r="B4830" t="str">
            <v>CONTRAPISO ACÚSTICO EM ARGAMASSA TRAÇO 1:4 (CIMENTO E AREIA), PREPARO MECÂNICO COM BETONEIRA 400L, APLICADO EM ÁREAS SECAS MAIORES QUE 15M2, ESPESSURA 6CM. AF_10/2014</v>
          </cell>
          <cell r="C4830" t="str">
            <v>M2</v>
          </cell>
          <cell r="D4830">
            <v>58.75</v>
          </cell>
        </row>
        <row r="4831">
          <cell r="A4831">
            <v>90942</v>
          </cell>
          <cell r="B4831" t="str">
            <v>CONTRAPISO ACÚSTICO EM ARGAMASSA TRAÇO 1:4 (CIMENTO E AREIA), PREPARO MANUAL, APLICADO EM ÁREAS SECAS MAIORES QUE 15M2, ESPESSURA 6CM. AF_10/2014</v>
          </cell>
          <cell r="C4831" t="str">
            <v>M2</v>
          </cell>
          <cell r="D4831">
            <v>65.569999999999993</v>
          </cell>
        </row>
        <row r="4832">
          <cell r="A4832">
            <v>90943</v>
          </cell>
          <cell r="B4832" t="str">
            <v>CONTRAPISO ACÚSTICO EM ARGAMASSA PRONTA, PREPARO MECÂNICO COM MISTURADOR 300 KG, APLICADO EM ÁREAS SECAS MAIORES QUE 15M2, ESPESSURA 6CM. AF_10/2014</v>
          </cell>
          <cell r="C4832" t="str">
            <v>M2</v>
          </cell>
          <cell r="D4832">
            <v>154.1</v>
          </cell>
        </row>
        <row r="4833">
          <cell r="A4833">
            <v>90944</v>
          </cell>
          <cell r="B4833" t="str">
            <v>CONTRAPISO ACÚSTICO EM ARGAMASSA PRONTA, PREPARO MANUAL, APLICADO EM ÁREAS SECAS MAIORES QUE 15M2, ESPESSURA 6CM. AF_10/2014</v>
          </cell>
          <cell r="C4833" t="str">
            <v>M2</v>
          </cell>
          <cell r="D4833">
            <v>167.23</v>
          </cell>
        </row>
        <row r="4834">
          <cell r="A4834">
            <v>90950</v>
          </cell>
          <cell r="B4834" t="str">
            <v>CONTRAPISO ACÚSTICO EM ARGAMASSA TRAÇO 1:4 (CIMENTO E AREIA), PREPARO MECÂNICO COM BETONEIRA 400L, APLICADO EM ÁREAS SECAS MAIORES QUE 15M2, ESPESSURA 7CM. AF_10/2014</v>
          </cell>
          <cell r="C4834" t="str">
            <v>M2</v>
          </cell>
          <cell r="D4834">
            <v>65.430000000000007</v>
          </cell>
        </row>
        <row r="4835">
          <cell r="A4835">
            <v>90952</v>
          </cell>
          <cell r="B4835" t="str">
            <v>CONTRAPISO ACÚSTICO EM ARGAMASSA TRAÇO 1:4 (CIMENTO E AREIA), PREPARO MANUAL, APLICADO EM ÁREAS SECAS MAIORES QUE 15M2, ESPESSURA 7CM. AF_10/2014</v>
          </cell>
          <cell r="C4835" t="str">
            <v>M2</v>
          </cell>
          <cell r="D4835">
            <v>73.260000000000005</v>
          </cell>
        </row>
        <row r="4836">
          <cell r="A4836">
            <v>90953</v>
          </cell>
          <cell r="B4836" t="str">
            <v>CONTRAPISO ACÚSTICO EM ARGAMASSA PRONTA, PREPARO MECÂNICO COM MISTURADOR 300 KG, APLICADO EM ÁREAS SECAS MAIORES QUE 15M2, ESPESSURA 7CM. AF_10/2014</v>
          </cell>
          <cell r="C4836" t="str">
            <v>M2</v>
          </cell>
          <cell r="D4836">
            <v>175.05</v>
          </cell>
        </row>
        <row r="4837">
          <cell r="A4837">
            <v>90954</v>
          </cell>
          <cell r="B4837" t="str">
            <v>CONTRAPISO ACÚSTICO EM ARGAMASSA PRONTA, PREPARO MANUAL, APLICADO EM ÁREAS SECAS MAIORES QUE 15M2, ESPESSURA 7CM. AF_10/2014</v>
          </cell>
          <cell r="C4837" t="str">
            <v>M2</v>
          </cell>
          <cell r="D4837">
            <v>190.15</v>
          </cell>
        </row>
        <row r="4838">
          <cell r="A4838">
            <v>94438</v>
          </cell>
          <cell r="B4838" t="str">
            <v>(COMPOSIÇÃO REPRESENTATIVA) DO SERVIÇO DE CONTRAPISO EM ARGAMASSA TRAÇO 1:4 (CIM E AREIA), EM BETONEIRA 400 L, ESPESSURA 3 CM ÁREAS SECAS E 3 CM ÁREAS MOLHADAS, PARA EDIFICAÇÃO HABITACIONAL UNIFAMILIAR (CASA) E EDIFICAÇÃO PÚBLICA PADRÃO. AF_11/2014</v>
          </cell>
          <cell r="C4838" t="str">
            <v>M2</v>
          </cell>
          <cell r="D4838">
            <v>34.25</v>
          </cell>
        </row>
        <row r="4839">
          <cell r="A4839">
            <v>94439</v>
          </cell>
          <cell r="B4839"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4839" t="str">
            <v>M2</v>
          </cell>
          <cell r="D4839">
            <v>38.18</v>
          </cell>
        </row>
        <row r="4840">
          <cell r="A4840">
            <v>94779</v>
          </cell>
          <cell r="B4840" t="str">
            <v>(COMPOSIÇÃO REPRESENTATIVA) DO SERVIÇO DE CONTRAPISO EM ARGAMASSA TRAÇO 1:4 (CIM E AREIA), EM BETONEIRA 400 L, ESPESSURA 3 CM ÁREAS SECAS E 3 CM ÁREAS MOLHADAS, PARA EDIFICAÇÃO HABITACIONAL MULTIFAMILIAR (PRÉDIO). AF_11/2014</v>
          </cell>
          <cell r="C4840" t="str">
            <v>M2</v>
          </cell>
          <cell r="D4840">
            <v>33.11</v>
          </cell>
        </row>
        <row r="4841">
          <cell r="A4841">
            <v>94782</v>
          </cell>
          <cell r="B4841"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4841" t="str">
            <v>M2</v>
          </cell>
          <cell r="D4841">
            <v>37.47</v>
          </cell>
        </row>
        <row r="4842">
          <cell r="A4842" t="str">
            <v>73907/3</v>
          </cell>
          <cell r="B4842" t="str">
            <v>LASTRO DE CONCRETO NAO-ESTRUTURAL, E=5CM, PREPARO COM BETONEIRA</v>
          </cell>
          <cell r="C4842" t="str">
            <v>M2</v>
          </cell>
          <cell r="D4842">
            <v>34.1</v>
          </cell>
        </row>
        <row r="4843">
          <cell r="A4843" t="str">
            <v>73907/6</v>
          </cell>
          <cell r="B4843" t="str">
            <v>LASTRO DE CONCRETO, ESPESSURA 3CM, PREPARO MECANICO</v>
          </cell>
          <cell r="C4843" t="str">
            <v>M2</v>
          </cell>
          <cell r="D4843">
            <v>22.76</v>
          </cell>
        </row>
        <row r="4844">
          <cell r="A4844" t="str">
            <v>74048/7</v>
          </cell>
          <cell r="B4844" t="str">
            <v>LASTRO DE CONCRETO, ESPESSURA 3 CM, PREPARO MECANICO, INCLUSO ADITIVO IMPERMEABILIZANTE</v>
          </cell>
          <cell r="C4844" t="str">
            <v>M2</v>
          </cell>
          <cell r="D4844">
            <v>25.27</v>
          </cell>
        </row>
        <row r="4845">
          <cell r="A4845">
            <v>72189</v>
          </cell>
          <cell r="B4845" t="str">
            <v>RODAPE VINILICO ALTURA 5CM, ESPESSURA 1MM, FIXADO COM COLA</v>
          </cell>
          <cell r="C4845" t="str">
            <v>M</v>
          </cell>
          <cell r="D4845">
            <v>21.62</v>
          </cell>
        </row>
        <row r="4846">
          <cell r="A4846">
            <v>72190</v>
          </cell>
          <cell r="B4846" t="str">
            <v>RODAPE BORRACHA LISO, ALTURA = 7CM, ESPESSURA = 2 MM, PARA ARGAMASSA</v>
          </cell>
          <cell r="C4846" t="str">
            <v>M</v>
          </cell>
          <cell r="D4846">
            <v>24.94</v>
          </cell>
        </row>
        <row r="4847">
          <cell r="A4847" t="str">
            <v>74199/1</v>
          </cell>
          <cell r="B4847" t="str">
            <v>CHAPISCO RUSTICO TRACO 1:3 (CIMENTO E AREIA GROSSA), ESPESSURA 2CM, PREPARO MANUAL DA ARGAMASSA</v>
          </cell>
          <cell r="C4847" t="str">
            <v>M2</v>
          </cell>
          <cell r="D4847">
            <v>33.46</v>
          </cell>
        </row>
        <row r="4848">
          <cell r="A4848">
            <v>87871</v>
          </cell>
          <cell r="B4848" t="str">
            <v>CHAPISCO APLICADO SOMENTE EM ESTRUTURAS DE CONCRETO EM ALVENARIAS INTERNAS, COM DESEMPENADEIRA DENTADA. ARGAMASSA INDUSTRIALIZADA COM PREPARO MANUAL. AF_06/2014</v>
          </cell>
          <cell r="C4848" t="str">
            <v>M2</v>
          </cell>
          <cell r="D4848">
            <v>21.57</v>
          </cell>
        </row>
        <row r="4849">
          <cell r="A4849">
            <v>87872</v>
          </cell>
          <cell r="B4849" t="str">
            <v>CHAPISCO APLICADO SOMENTE EM ESTRUTURAS DE CONCRETO EM ALVENARIAS INTERNAS, COM DESEMPENADEIRA DENTADA.  ARGAMASSA INDUSTRIALIZADA COM PREPARO EM MISTURADOR 300 KG. AF_06/2014</v>
          </cell>
          <cell r="C4849" t="str">
            <v>M2</v>
          </cell>
          <cell r="D4849">
            <v>20.85</v>
          </cell>
        </row>
        <row r="4850">
          <cell r="A4850">
            <v>87873</v>
          </cell>
          <cell r="B4850" t="str">
            <v>CHAPISCO APLICADO EM ALVENARIAS E ESTRUTURAS DE CONCRETO INTERNAS, COM ROLO PARA TEXTURA ACRÍLICA.  ARGAMASSA TRAÇO 1:4 E EMULSÃO POLIMÉRICA (ADESIVO) COM PREPARO MANUAL. AF_06/2014</v>
          </cell>
          <cell r="C4850" t="str">
            <v>M2</v>
          </cell>
          <cell r="D4850">
            <v>3.84</v>
          </cell>
        </row>
        <row r="4851">
          <cell r="A4851">
            <v>87874</v>
          </cell>
          <cell r="B4851" t="str">
            <v>CHAPISCO APLICADO EM ALVENARIAS E ESTRUTURAS DE CONCRETO INTERNAS, COM ROLO PARA TEXTURA ACRÍLICA.  ARGAMASSA TRAÇO 1:4 E EMULSÃO POLIMÉRICA (ADESIVO) COM PREPARO EM BETONEIRA 400L. AF_06/2014</v>
          </cell>
          <cell r="C4851" t="str">
            <v>M2</v>
          </cell>
          <cell r="D4851">
            <v>3.7</v>
          </cell>
        </row>
        <row r="4852">
          <cell r="A4852">
            <v>87876</v>
          </cell>
          <cell r="B4852" t="str">
            <v>CHAPISCO APLICADO EM ALVENARIAS E ESTRUTURAS DE CONCRETO INTERNAS, COM ROLO PARA TEXTURA ACRÍLICA.  ARGAMASSA INDUSTRIALIZADA COM PREPARO MANUAL. AF_06/2014</v>
          </cell>
          <cell r="C4852" t="str">
            <v>M2</v>
          </cell>
          <cell r="D4852">
            <v>11.77</v>
          </cell>
        </row>
        <row r="4853">
          <cell r="A4853">
            <v>87877</v>
          </cell>
          <cell r="B4853" t="str">
            <v>CHAPISCO APLICADO EM ALVENARIAS E ESTRUTURAS DE CONCRETO INTERNAS, COM ROLO PARA TEXTURA ACRÍLICA.  ARGAMASSA INDUSTRIALIZADA COM PREPARO EM MISTURADOR 300 KG. AF_06/2014</v>
          </cell>
          <cell r="C4853" t="str">
            <v>M2</v>
          </cell>
          <cell r="D4853">
            <v>11.44</v>
          </cell>
        </row>
        <row r="4854">
          <cell r="A4854">
            <v>87878</v>
          </cell>
          <cell r="B4854" t="str">
            <v>CHAPISCO APLICADO EM ALVENARIAS E ESTRUTURAS DE CONCRETO INTERNAS, COM COLHER DE PEDREIRO.  ARGAMASSA TRAÇO 1:3 COM PREPARO MANUAL. AF_06/2014</v>
          </cell>
          <cell r="C4854" t="str">
            <v>M2</v>
          </cell>
          <cell r="D4854">
            <v>3.68</v>
          </cell>
        </row>
        <row r="4855">
          <cell r="A4855">
            <v>87879</v>
          </cell>
          <cell r="B4855" t="str">
            <v>CHAPISCO APLICADO EM ALVENARIAS E ESTRUTURAS DE CONCRETO INTERNAS, COM COLHER DE PEDREIRO.  ARGAMASSA TRAÇO 1:3 COM PREPARO EM BETONEIRA 400L. AF_06/2014</v>
          </cell>
          <cell r="C4855" t="str">
            <v>M2</v>
          </cell>
          <cell r="D4855">
            <v>3.23</v>
          </cell>
        </row>
        <row r="4856">
          <cell r="A4856">
            <v>87881</v>
          </cell>
          <cell r="B4856" t="str">
            <v>CHAPISCO APLICADO NO TETO, COM ROLO PARA TEXTURA ACRÍLICA. ARGAMASSA TRAÇO 1:4 E EMULSÃO POLIMÉRICA (ADESIVO) COM PREPARO MANUAL. AF_06/2014</v>
          </cell>
          <cell r="C4856" t="str">
            <v>M2</v>
          </cell>
          <cell r="D4856">
            <v>3.74</v>
          </cell>
        </row>
        <row r="4857">
          <cell r="A4857">
            <v>87882</v>
          </cell>
          <cell r="B4857" t="str">
            <v>CHAPISCO APLICADO NO TETO, COM ROLO PARA TEXTURA ACRÍLICA. ARGAMASSA TRAÇO 1:4 E EMULSÃO POLIMÉRICA (ADESIVO) COM PREPARO EM BETONEIRA 400L. AF_06/2014</v>
          </cell>
          <cell r="C4857" t="str">
            <v>M2</v>
          </cell>
          <cell r="D4857">
            <v>3.6</v>
          </cell>
        </row>
        <row r="4858">
          <cell r="A4858">
            <v>87884</v>
          </cell>
          <cell r="B4858" t="str">
            <v>CHAPISCO APLICADO NO TETO, COM ROLO PARA TEXTURA ACRÍLICA. ARGAMASSA INDUSTRIALIZADA COM PREPARO MANUAL. AF_06/2014</v>
          </cell>
          <cell r="C4858" t="str">
            <v>M2</v>
          </cell>
          <cell r="D4858">
            <v>11.67</v>
          </cell>
        </row>
        <row r="4859">
          <cell r="A4859">
            <v>87885</v>
          </cell>
          <cell r="B4859" t="str">
            <v>CHAPISCO APLICADO NO TETO, COM ROLO PARA TEXTURA ACRÍLICA. ARGAMASSA INDUSTRIALIZADA COM PREPARO EM MISTURADOR 300 KG. AF_06/2014</v>
          </cell>
          <cell r="C4859" t="str">
            <v>M2</v>
          </cell>
          <cell r="D4859">
            <v>11.35</v>
          </cell>
        </row>
        <row r="4860">
          <cell r="A4860">
            <v>87886</v>
          </cell>
          <cell r="B4860" t="str">
            <v>CHAPISCO APLICADO NO TETO, COM DESEMPENADEIRA DENTADA. ARGAMASSA INDUSTRIALIZADA COM PREPARO MANUAL. AF_06/2014</v>
          </cell>
          <cell r="C4860" t="str">
            <v>M2</v>
          </cell>
          <cell r="D4860">
            <v>27.37</v>
          </cell>
        </row>
        <row r="4861">
          <cell r="A4861">
            <v>87887</v>
          </cell>
          <cell r="B4861" t="str">
            <v>CHAPISCO APLICADO NO TETO, COM DESEMPENADEIRA DENTADA. ARGAMASSA INDUSTRIALIZADA COM PREPARO EM MISTURADOR 300 KG. AF_06/2014</v>
          </cell>
          <cell r="C4861" t="str">
            <v>M2</v>
          </cell>
          <cell r="D4861">
            <v>26.65</v>
          </cell>
        </row>
        <row r="4862">
          <cell r="A4862">
            <v>87888</v>
          </cell>
          <cell r="B4862" t="str">
            <v>CHAPISCO APLICADO EM ALVENARIA (SEM PRESENÇA DE VÃOS) E ESTRUTURAS DE CONCRETO DE FACHADA, COM ROLO PARA TEXTURA ACRÍLICA.  ARGAMASSA TRAÇO 1:4 E EMULSÃO POLIMÉRICA (ADESIVO) COM PREPARO MANUAL. AF_06/2014</v>
          </cell>
          <cell r="C4862" t="str">
            <v>M2</v>
          </cell>
          <cell r="D4862">
            <v>5.09</v>
          </cell>
        </row>
        <row r="4863">
          <cell r="A4863">
            <v>87889</v>
          </cell>
          <cell r="B4863" t="str">
            <v>CHAPISCO APLICADO EM ALVENARIA (SEM PRESENÇA DE VÃOS) E ESTRUTURAS DE CONCRETO DE FACHADA, COM ROLO PARA TEXTURA ACRÍLICA.  ARGAMASSA TRAÇO 1:4 E EMULSÃO POLIMÉRICA (ADESIVO) COM PREPARO EM BETONEIRA 400L. AF_06/2014</v>
          </cell>
          <cell r="C4863" t="str">
            <v>M2</v>
          </cell>
          <cell r="D4863">
            <v>4.95</v>
          </cell>
        </row>
        <row r="4864">
          <cell r="A4864">
            <v>87891</v>
          </cell>
          <cell r="B4864" t="str">
            <v>CHAPISCO APLICADO EM ALVENARIA (SEM PRESENÇA DE VÃOS) E ESTRUTURAS DE CONCRETO DE FACHADA, COM ROLO PARA TEXTURA ACRÍLICA.  ARGAMASSA INDUSTRIALIZADA COM PREPARO MANUAL. AF_06/2014</v>
          </cell>
          <cell r="C4864" t="str">
            <v>M2</v>
          </cell>
          <cell r="D4864">
            <v>13.02</v>
          </cell>
        </row>
        <row r="4865">
          <cell r="A4865">
            <v>87892</v>
          </cell>
          <cell r="B4865" t="str">
            <v>CHAPISCO APLICADO EM ALVENARIA (SEM PRESENÇA DE VÃOS) E ESTRUTURAS DE CONCRETO DE FACHADA, COM ROLO PARA TEXTURA ACRÍLICA.  ARGAMASSA INDUSTRIALIZADA COM PREPARO EM MISTURADOR 300 KG. AF_06/2014</v>
          </cell>
          <cell r="C4865" t="str">
            <v>M2</v>
          </cell>
          <cell r="D4865">
            <v>12.69</v>
          </cell>
        </row>
        <row r="4866">
          <cell r="A4866">
            <v>87893</v>
          </cell>
          <cell r="B4866" t="str">
            <v>CHAPISCO APLICADO EM ALVENARIA (SEM PRESENÇA DE VÃOS) E ESTRUTURAS DE CONCRETO DE FACHADA, COM COLHER DE PEDREIRO.  ARGAMASSA TRAÇO 1:3 COM PREPARO MANUAL. AF_06/2014</v>
          </cell>
          <cell r="C4866" t="str">
            <v>M2</v>
          </cell>
          <cell r="D4866">
            <v>5.85</v>
          </cell>
        </row>
        <row r="4867">
          <cell r="A4867">
            <v>87894</v>
          </cell>
          <cell r="B4867" t="str">
            <v>CHAPISCO APLICADO EM ALVENARIA (SEM PRESENÇA DE VÃOS) E ESTRUTURAS DE CONCRETO DE FACHADA, COM COLHER DE PEDREIRO.  ARGAMASSA TRAÇO 1:3 COM PREPARO EM BETONEIRA 400L. AF_06/2014</v>
          </cell>
          <cell r="C4867" t="str">
            <v>M2</v>
          </cell>
          <cell r="D4867">
            <v>5.39</v>
          </cell>
        </row>
        <row r="4868">
          <cell r="A4868">
            <v>87896</v>
          </cell>
          <cell r="B4868" t="str">
            <v>CHAPISCO APLICADO EM ALVENARIA (SEM PRESENÇA DE VÃOS) E ESTRUTURAS DE CONCRETO DE FACHADA, COM EQUIPAMENTO DE PROJEÇÃO.  ARGAMASSA TRAÇO 1:3 COM PREPARO MANUAL. AF_06/2014</v>
          </cell>
          <cell r="C4868" t="str">
            <v>M2</v>
          </cell>
          <cell r="D4868">
            <v>5.22</v>
          </cell>
        </row>
        <row r="4869">
          <cell r="A4869">
            <v>87897</v>
          </cell>
          <cell r="B4869" t="str">
            <v>CHAPISCO APLICADO EM ALVENARIA (SEM PRESENÇA DE VÃOS) E ESTRUTURAS DE CONCRETO DE FACHADA, COM EQUIPAMENTO DE PROJEÇÃO.  ARGAMASSA TRAÇO 1:3 COM PREPARO EM BETONEIRA 400 L. AF_06/2014</v>
          </cell>
          <cell r="C4869" t="str">
            <v>M2</v>
          </cell>
          <cell r="D4869">
            <v>4.7699999999999996</v>
          </cell>
        </row>
        <row r="4870">
          <cell r="A4870">
            <v>87899</v>
          </cell>
          <cell r="B4870" t="str">
            <v>CHAPISCO APLICADO EM ALVENARIA (COM PRESENÇA DE VÃOS) E ESTRUTURAS DE CONCRETO DE FACHADA, COM ROLO PARA TEXTURA ACRÍLICA.  ARGAMASSA TRAÇO 1:4 E EMULSÃO POLIMÉRICA (ADESIVO) COM PREPARO MANUAL. AF_06/2014</v>
          </cell>
          <cell r="C4870" t="str">
            <v>M2</v>
          </cell>
          <cell r="D4870">
            <v>6.18</v>
          </cell>
        </row>
        <row r="4871">
          <cell r="A4871">
            <v>87900</v>
          </cell>
          <cell r="B4871" t="str">
            <v>CHAPISCO APLICADO EM ALVENARIA (COM PRESENÇA DE VÃOS) E ESTRUTURAS DE CONCRETO DE FACHADA, COM ROLO PARA TEXTURA ACRÍLICA.  ARGAMASSA TRAÇO 1:4 E EMULSÃO POLIMÉRICA (ADESIVO) COM PREPARO EM BETONEIRA 400L. AF_06/2014</v>
          </cell>
          <cell r="C4871" t="str">
            <v>M2</v>
          </cell>
          <cell r="D4871">
            <v>6.04</v>
          </cell>
        </row>
        <row r="4872">
          <cell r="A4872">
            <v>87902</v>
          </cell>
          <cell r="B4872" t="str">
            <v>CHAPISCO APLICADO EM ALVENARIA (COM PRESENÇA DE VÃOS) E ESTRUTURAS DE CONCRETO DE FACHADA, COM ROLO PARA TEXTURA ACRÍLICA.  ARGAMASSA INDUSTRIALIZADA COM PREPARO MANUAL. AF_06/2014</v>
          </cell>
          <cell r="C4872" t="str">
            <v>M2</v>
          </cell>
          <cell r="D4872">
            <v>14.11</v>
          </cell>
        </row>
        <row r="4873">
          <cell r="A4873">
            <v>87903</v>
          </cell>
          <cell r="B4873" t="str">
            <v>CHAPISCO APLICADO EM ALVENARIA (COM PRESENÇA DE VÃOS) E ESTRUTURAS DE CONCRETO DE FACHADA, COM ROLO PARA TEXTURA ACRÍLICA.  ARGAMASSA INDUSTRIALIZADA COM PREPARO EM MISTURADOR 300 KG. AF_06/2014</v>
          </cell>
          <cell r="C4873" t="str">
            <v>M2</v>
          </cell>
          <cell r="D4873">
            <v>13.78</v>
          </cell>
        </row>
        <row r="4874">
          <cell r="A4874">
            <v>87904</v>
          </cell>
          <cell r="B4874" t="str">
            <v>CHAPISCO APLICADO EM ALVENARIA (COM PRESENÇA DE VÃOS) E ESTRUTURAS DE CONCRETO DE FACHADA, COM COLHER DE PEDREIRO.  ARGAMASSA TRAÇO 1:3 COM PREPARO MANUAL. AF_06/2014</v>
          </cell>
          <cell r="C4874" t="str">
            <v>M2</v>
          </cell>
          <cell r="D4874">
            <v>7.67</v>
          </cell>
        </row>
        <row r="4875">
          <cell r="A4875">
            <v>87905</v>
          </cell>
          <cell r="B4875" t="str">
            <v>CHAPISCO APLICADO EM ALVENARIA (COM PRESENÇA DE VÃOS) E ESTRUTURAS DE CONCRETO DE FACHADA, COM COLHER DE PEDREIRO.  ARGAMASSA TRAÇO 1:3 COM PREPARO EM BETONEIRA 400L. AF_06/2014</v>
          </cell>
          <cell r="C4875" t="str">
            <v>M2</v>
          </cell>
          <cell r="D4875">
            <v>7.21</v>
          </cell>
        </row>
        <row r="4876">
          <cell r="A4876">
            <v>87907</v>
          </cell>
          <cell r="B4876" t="str">
            <v>CHAPISCO APLICADO EM ALVENARIA (COM PRESENÇA DE VÃOS) E ESTRUTURAS DE CONCRETO DE FACHADA, COM EQUIPAMENTO DE PROJEÇÃO.  ARGAMASSA TRAÇO 1:3 COM PREPARO MANUAL. AF_06/2014</v>
          </cell>
          <cell r="C4876" t="str">
            <v>M2</v>
          </cell>
          <cell r="D4876">
            <v>6.77</v>
          </cell>
        </row>
        <row r="4877">
          <cell r="A4877">
            <v>87908</v>
          </cell>
          <cell r="B4877" t="str">
            <v>CHAPISCO APLICADO EM ALVENARIA (COM PRESENÇA DE VÃOS) E ESTRUTURAS DE CONCRETO DE FACHADA, COM EQUIPAMENTO DE PROJEÇÃO.  ARGAMASSA TRAÇO 1:3 COM PREPARO EM BETONEIRA 400 L. AF_06/2014</v>
          </cell>
          <cell r="C4877" t="str">
            <v>M2</v>
          </cell>
          <cell r="D4877">
            <v>6.31</v>
          </cell>
        </row>
        <row r="4878">
          <cell r="A4878">
            <v>87910</v>
          </cell>
          <cell r="B4878" t="str">
            <v>CHAPISCO APLICADO SOMENTE NA ESTRUTURA DE CONCRETO DA FACHADA, COM DESEMPENADEIRA DENTADA. ARGAMASSA INDUSTRIALIZADA COM PREPARO MANUAL. AF_06/2014</v>
          </cell>
          <cell r="C4878" t="str">
            <v>M2</v>
          </cell>
          <cell r="D4878">
            <v>27.24</v>
          </cell>
        </row>
        <row r="4879">
          <cell r="A4879">
            <v>87911</v>
          </cell>
          <cell r="B4879" t="str">
            <v>CHAPISCO APLICADO SOMENTE NA ESTRUTURA DE CONCRETO DA FACHADA, COM DESEMPENADEIRA DENTADA. ARGAMASSA INDUSTRIALIZADA COM PREPARO EM MISTURADOR 300 KG. AF_06/2014</v>
          </cell>
          <cell r="C4879" t="str">
            <v>M2</v>
          </cell>
          <cell r="D4879">
            <v>26.52</v>
          </cell>
        </row>
        <row r="4880">
          <cell r="A4880">
            <v>5991</v>
          </cell>
          <cell r="B4880" t="str">
            <v>BARRA LISA COM ARGAMASSA TRACO 1:4 (CIMENTO E AREIA GROSSA), ESPESSURA 2,0CM, INCLUSO ADITIVO IMPERMEABILIZANTE, PREPARO MECANICO DA ARGAMASSA</v>
          </cell>
          <cell r="C4880" t="str">
            <v>M2</v>
          </cell>
          <cell r="D4880">
            <v>45.17</v>
          </cell>
        </row>
        <row r="4881">
          <cell r="A4881">
            <v>5997</v>
          </cell>
          <cell r="B4881" t="str">
            <v>BARRA LISA COM ARGAMASSA TRACO 1:4 (CIMENTO E AREIA GROSSA), ESPESSURA 2,0CM, PREPARO MECANICO DA ARGAMASSA</v>
          </cell>
          <cell r="C4881" t="str">
            <v>M2</v>
          </cell>
          <cell r="D4881">
            <v>43.5</v>
          </cell>
        </row>
        <row r="4882">
          <cell r="A4882">
            <v>84023</v>
          </cell>
          <cell r="B4882" t="str">
            <v>BARRA LISA TRACO 1:3 (CIMENTO E AREIA MEDIA), ESPESSURA 1,5CM, PREPARO MANUAL DA ARGAMASSA</v>
          </cell>
          <cell r="C4882" t="str">
            <v>M2</v>
          </cell>
          <cell r="D4882">
            <v>42.81</v>
          </cell>
        </row>
        <row r="4883">
          <cell r="A4883">
            <v>84024</v>
          </cell>
          <cell r="B4883" t="str">
            <v>BARRA LISA TRACO 1:3 (CIMENTO E AREIA MEDIA), ESPESSURA 1,0CM, PREPARO MANUAL DA ARGAMASSA</v>
          </cell>
          <cell r="C4883" t="str">
            <v>M2</v>
          </cell>
          <cell r="D4883">
            <v>40.64</v>
          </cell>
        </row>
        <row r="4884">
          <cell r="A4884">
            <v>84026</v>
          </cell>
          <cell r="B4884" t="str">
            <v>BARRA LISA TRACO 1:4 (CIMENTO E AREIA MEDIA), ESPESSURA 2,0CM, PREPARO MANUAL DA ARGAMASSA</v>
          </cell>
          <cell r="C4884" t="str">
            <v>M2</v>
          </cell>
          <cell r="D4884">
            <v>50.37</v>
          </cell>
        </row>
        <row r="4885">
          <cell r="A4885">
            <v>84027</v>
          </cell>
          <cell r="B4885" t="str">
            <v>BARRA LISA TRACO 1:3 (CIMENTO E AREIA MEDIA), ESPESSURA 0,5CM, PREPARO MANUAL DA ARGAMASSA</v>
          </cell>
          <cell r="C4885" t="str">
            <v>M2</v>
          </cell>
          <cell r="D4885">
            <v>34.49</v>
          </cell>
        </row>
        <row r="4886">
          <cell r="A4886">
            <v>84028</v>
          </cell>
          <cell r="B4886" t="str">
            <v>BARRA LISA TRACO 1:4 (CIMENTO E AREIA MEDIA), COM CORANTE AMARELO, ESPESSURA 2,0CM, PREPARO MANUAL DA ARGAMASSA</v>
          </cell>
          <cell r="C4886" t="str">
            <v>M2</v>
          </cell>
          <cell r="D4886">
            <v>54.8</v>
          </cell>
        </row>
        <row r="4887">
          <cell r="A4887">
            <v>84072</v>
          </cell>
          <cell r="B4887" t="str">
            <v>BARRA LISA TRACO 1:3 (CIMENTO E AREIA MEDIA NAO PENEIRADA), INCLUSO ADITIVO IMPERMEABILIZANTE, ESPESSURA 0,5CM, PREPARO MANUAL DA ARGAMASSA</v>
          </cell>
          <cell r="C4887" t="str">
            <v>M2</v>
          </cell>
          <cell r="D4887">
            <v>34.85</v>
          </cell>
        </row>
        <row r="4888">
          <cell r="A4888">
            <v>87411</v>
          </cell>
          <cell r="B4888" t="str">
            <v>APLICAÇÃO MANUAL DE GESSO DESEMPENADO (SEM TALISCAS) EM TETO DE AMBIENTES DE ÁREA MAIOR QUE 10M², ESPESSURA DE 0,5CM. AF_06/2014</v>
          </cell>
          <cell r="C4888" t="str">
            <v>M2</v>
          </cell>
          <cell r="D4888">
            <v>11.41</v>
          </cell>
        </row>
        <row r="4889">
          <cell r="A4889">
            <v>87412</v>
          </cell>
          <cell r="B4889" t="str">
            <v>APLICAÇÃO MANUAL DE GESSO DESEMPENADO (SEM TALISCAS) EM TETO DE AMBIENTES DE ÁREA ENTRE 5M² E 10M², ESPESSURA DE 0,5CM. AF_06/2014</v>
          </cell>
          <cell r="C4889" t="str">
            <v>M2</v>
          </cell>
          <cell r="D4889">
            <v>16.940000000000001</v>
          </cell>
        </row>
        <row r="4890">
          <cell r="A4890">
            <v>87413</v>
          </cell>
          <cell r="B4890" t="str">
            <v>APLICAÇÃO MANUAL DE GESSO DESEMPENADO (SEM TALISCAS) EM TETO DE AMBIENTES DE ÁREA MENOR QUE 5M², ESPESSURA DE 0,5CM. AF_06/2014</v>
          </cell>
          <cell r="C4890" t="str">
            <v>M2</v>
          </cell>
          <cell r="D4890">
            <v>20.100000000000001</v>
          </cell>
        </row>
        <row r="4891">
          <cell r="A4891">
            <v>87414</v>
          </cell>
          <cell r="B4891" t="str">
            <v>APLICAÇÃO MANUAL DE GESSO DESEMPENADO (SEM TALISCAS) EM TETO DE AMBIENTES DE ÁREA MAIOR QUE 10M², ESPESSURA DE 1,0CM. AF_06/2014</v>
          </cell>
          <cell r="C4891" t="str">
            <v>M2</v>
          </cell>
          <cell r="D4891">
            <v>16.5</v>
          </cell>
        </row>
        <row r="4892">
          <cell r="A4892">
            <v>87415</v>
          </cell>
          <cell r="B4892" t="str">
            <v>APLICAÇÃO MANUAL DE GESSO DESEMPENADO (SEM TALISCAS) EM TETO DE AMBIENTES DE ÁREA ENTRE 5M² E 10M², ESPESSURA DE 1,0CM. AF_06/2014</v>
          </cell>
          <cell r="C4892" t="str">
            <v>M2</v>
          </cell>
          <cell r="D4892">
            <v>21.86</v>
          </cell>
        </row>
        <row r="4893">
          <cell r="A4893">
            <v>87416</v>
          </cell>
          <cell r="B4893" t="str">
            <v>APLICAÇÃO MANUAL DE GESSO DESEMPENADO (SEM TALISCAS) EM TETO DE AMBIENTES DE ÁREA MENOR QUE 5M², ESPESSURA DE 1,0CM. AF_06/2014</v>
          </cell>
          <cell r="C4893" t="str">
            <v>M2</v>
          </cell>
          <cell r="D4893">
            <v>25.22</v>
          </cell>
        </row>
        <row r="4894">
          <cell r="A4894">
            <v>87417</v>
          </cell>
          <cell r="B4894" t="str">
            <v>APLICAÇÃO MANUAL DE GESSO DESEMPENADO (SEM TALISCAS) EM PAREDES DE AMBIENTES DE ÁREA MAIOR QUE 10M², ESPESSURA DE 0,5CM. AF_06/2014</v>
          </cell>
          <cell r="C4894" t="str">
            <v>M2</v>
          </cell>
          <cell r="D4894">
            <v>12.19</v>
          </cell>
        </row>
        <row r="4895">
          <cell r="A4895">
            <v>87418</v>
          </cell>
          <cell r="B4895" t="str">
            <v>APLICAÇÃO MANUAL DE GESSO DESEMPENADO (SEM TALISCAS) EM PAREDES DE AMBIENTES DE ÁREA ENTRE 5M² E 10M², ESPESSURA DE 0,5CM. AF_06/2014</v>
          </cell>
          <cell r="C4895" t="str">
            <v>M2</v>
          </cell>
          <cell r="D4895">
            <v>12.6</v>
          </cell>
        </row>
        <row r="4896">
          <cell r="A4896">
            <v>87419</v>
          </cell>
          <cell r="B4896" t="str">
            <v>APLICAÇÃO MANUAL DE GESSO DESEMPENADO (SEM TALISCAS) EM PAREDES DE AMBIENTES DE ÁREA MENOR QUE 5M², ESPESSURA DE 0,5CM. AF_06/2014</v>
          </cell>
          <cell r="C4896" t="str">
            <v>M2</v>
          </cell>
          <cell r="D4896">
            <v>13.78</v>
          </cell>
        </row>
        <row r="4897">
          <cell r="A4897">
            <v>87420</v>
          </cell>
          <cell r="B4897" t="str">
            <v>APLICAÇÃO MANUAL DE GESSO DESEMPENADO (SEM TALISCAS) EM PAREDES DE AMBIENTES DE ÁREA MAIOR QUE 10M², ESPESSURA DE 1,0CM. AF_06/2014</v>
          </cell>
          <cell r="C4897" t="str">
            <v>M2</v>
          </cell>
          <cell r="D4897">
            <v>17.89</v>
          </cell>
        </row>
        <row r="4898">
          <cell r="A4898">
            <v>87421</v>
          </cell>
          <cell r="B4898" t="str">
            <v>APLICAÇÃO MANUAL DE GESSO DESEMPENADO (SEM TALISCAS) EM PAREDES DE AMBIENTES DE ÁREA ENTRE 5M² E 10M², ESPESSURA DE 1,0CM. AF_06/2014</v>
          </cell>
          <cell r="C4898" t="str">
            <v>M2</v>
          </cell>
          <cell r="D4898">
            <v>18.29</v>
          </cell>
        </row>
        <row r="4899">
          <cell r="A4899">
            <v>87422</v>
          </cell>
          <cell r="B4899" t="str">
            <v>APLICAÇÃO MANUAL DE GESSO DESEMPENADO (SEM TALISCAS) EM PAREDES DE AMBIENTES DE ÁREA MENOR QUE 5M², ESPESSURA DE 1,0CM. AF_06/2014</v>
          </cell>
          <cell r="C4899" t="str">
            <v>M2</v>
          </cell>
          <cell r="D4899">
            <v>19.48</v>
          </cell>
        </row>
        <row r="4900">
          <cell r="A4900">
            <v>87423</v>
          </cell>
          <cell r="B4900" t="str">
            <v>APLICAÇÃO MANUAL DE GESSO SARRAFEADO (COM TALISCAS) EM PAREDES DE AMBIENTES DE ÁREA MAIOR QUE 10M², ESPESSURA DE 1,0CM. AF_06/2014</v>
          </cell>
          <cell r="C4900" t="str">
            <v>M2</v>
          </cell>
          <cell r="D4900">
            <v>24.61</v>
          </cell>
        </row>
        <row r="4901">
          <cell r="A4901">
            <v>87424</v>
          </cell>
          <cell r="B4901" t="str">
            <v>APLICAÇÃO MANUAL DE GESSO SARRAFEADO (COM TALISCAS) EM PAREDES DE AMBIENTES DE ÁREA ENTRE 5M² E 10M², ESPESSURA DE 1,0CM. AF_06/2014</v>
          </cell>
          <cell r="C4901" t="str">
            <v>M2</v>
          </cell>
          <cell r="D4901">
            <v>25.22</v>
          </cell>
        </row>
        <row r="4902">
          <cell r="A4902">
            <v>87425</v>
          </cell>
          <cell r="B4902" t="str">
            <v>APLICAÇÃO MANUAL DE GESSO SARRAFEADO (COM TALISCAS) EM PAREDES DE AMBIENTES DE ÁREA MENOR QUE 5M², ESPESSURA DE 1,0CM. AF_06/2014</v>
          </cell>
          <cell r="C4902" t="str">
            <v>M2</v>
          </cell>
          <cell r="D4902">
            <v>26.2</v>
          </cell>
        </row>
        <row r="4903">
          <cell r="A4903">
            <v>87426</v>
          </cell>
          <cell r="B4903" t="str">
            <v>APLICAÇÃO MANUAL DE GESSO SARRAFEADO (COM TALISCAS) EM PAREDES DE AMBIENTES DE ÁREA MAIOR QUE 10M², ESPESSURA DE 1,5CM. AF_06/2014</v>
          </cell>
          <cell r="C4903" t="str">
            <v>M2</v>
          </cell>
          <cell r="D4903">
            <v>28.56</v>
          </cell>
        </row>
        <row r="4904">
          <cell r="A4904">
            <v>87427</v>
          </cell>
          <cell r="B4904" t="str">
            <v>APLICAÇÃO MANUAL DE GESSO SARRAFEADO (COM TALISCAS) EM PAREDES DE AMBIENTES DE ÁREA ENTRE 5M² E 10M², ESPESSURA DE 1,5CM. AF_06/2014</v>
          </cell>
          <cell r="C4904" t="str">
            <v>M2</v>
          </cell>
          <cell r="D4904">
            <v>29.16</v>
          </cell>
        </row>
        <row r="4905">
          <cell r="A4905">
            <v>87428</v>
          </cell>
          <cell r="B4905" t="str">
            <v>APLICAÇÃO MANUAL DE GESSO SARRAFEADO (COM TALISCAS) EM PAREDES DE AMBIENTES DE ÁREA MENOR QUE 5M², ESPESSURA DE 1,5CM. AF_06/2014</v>
          </cell>
          <cell r="C4905" t="str">
            <v>M2</v>
          </cell>
          <cell r="D4905">
            <v>30.15</v>
          </cell>
        </row>
        <row r="4906">
          <cell r="A4906">
            <v>87429</v>
          </cell>
          <cell r="B4906" t="str">
            <v>APLICAÇÃO DE GESSO PROJETADO COM EQUIPAMENTO DE PROJEÇÃO EM PAREDES DE AMBIENTES DE ÁREA MAIOR QUE 10M², DESEMPENADO (SEM TALISCAS), ESPESSURA DE 0,5CM. AF_06/2014</v>
          </cell>
          <cell r="C4906" t="str">
            <v>M2</v>
          </cell>
          <cell r="D4906">
            <v>13.99</v>
          </cell>
        </row>
        <row r="4907">
          <cell r="A4907">
            <v>87430</v>
          </cell>
          <cell r="B4907" t="str">
            <v>APLICAÇÃO DE GESSO PROJETADO COM EQUIPAMENTO DE PROJEÇÃO EM PAREDES DE AMBIENTES DE ÁREA ENTRE 5M² E 10M², DESEMPENADO (SEM TALISCAS), ESPESSURA DE 0,5CM. AF_06/2014</v>
          </cell>
          <cell r="C4907" t="str">
            <v>M2</v>
          </cell>
          <cell r="D4907">
            <v>14.39</v>
          </cell>
        </row>
        <row r="4908">
          <cell r="A4908">
            <v>87431</v>
          </cell>
          <cell r="B4908" t="str">
            <v>APLICAÇÃO DE GESSO PROJETADO COM EQUIPAMENTO DE PROJEÇÃO EM PAREDES DE AMBIENTES DE ÁREA MENOR QUE 5M², DESEMPENADO (SEM TALISCAS), ESPESSURA DE 0,5CM. AF_06/2014</v>
          </cell>
          <cell r="C4908" t="str">
            <v>M2</v>
          </cell>
          <cell r="D4908">
            <v>14.6</v>
          </cell>
        </row>
        <row r="4909">
          <cell r="A4909">
            <v>87432</v>
          </cell>
          <cell r="B4909" t="str">
            <v>APLICAÇÃO DE GESSO PROJETADO COM EQUIPAMENTO DE PROJEÇÃO EM PAREDES DE AMBIENTES DE ÁREA MAIOR QUE 10M², DESEMPENADO (SEM TALISCAS), ESPESSURA DE 1,0CM. AF_06/2014</v>
          </cell>
          <cell r="C4909" t="str">
            <v>M2</v>
          </cell>
          <cell r="D4909">
            <v>19.68</v>
          </cell>
        </row>
        <row r="4910">
          <cell r="A4910">
            <v>87433</v>
          </cell>
          <cell r="B4910" t="str">
            <v>APLICAÇÃO DE GESSO PROJETADO COM EQUIPAMENTO DE PROJEÇÃO EM PAREDES DE AMBIENTES DE ÁREA ENTRE 5M² E 10M², DESEMPENADO (SEM TALISCAS), ESPESSURA DE 1,0CM. AF_06/2014</v>
          </cell>
          <cell r="C4910" t="str">
            <v>M2</v>
          </cell>
          <cell r="D4910">
            <v>20.49</v>
          </cell>
        </row>
        <row r="4911">
          <cell r="A4911">
            <v>87434</v>
          </cell>
          <cell r="B4911" t="str">
            <v>APLICAÇÃO DE GESSO PROJETADO COM EQUIPAMENTO DE PROJEÇÃO EM PAREDES DE AMBIENTES DE ÁREA MENOR QUE 5M², DESEMPENADO (SEM TALISCAS), ESPESSURA DE 1,0CM. AF_06/2014</v>
          </cell>
          <cell r="C4911" t="str">
            <v>M2</v>
          </cell>
          <cell r="D4911">
            <v>21.07</v>
          </cell>
        </row>
        <row r="4912">
          <cell r="A4912">
            <v>87435</v>
          </cell>
          <cell r="B4912" t="str">
            <v>APLICAÇÃO DE GESSO PROJETADO COM EQUIPAMENTO DE PROJEÇÃO EM PAREDES DE AMBIENTES DE ÁREA MAIOR QUE 10M², SARRAFEADO (COM TALISCAS), ESPESSURA DE 1,0CM. AF_06/2014</v>
          </cell>
          <cell r="C4912" t="str">
            <v>M2</v>
          </cell>
          <cell r="D4912">
            <v>22.26</v>
          </cell>
        </row>
        <row r="4913">
          <cell r="A4913">
            <v>87436</v>
          </cell>
          <cell r="B4913" t="str">
            <v>APLICAÇÃO DE GESSO PROJETADO COM EQUIPAMENTO DE PROJEÇÃO EM PAREDES DE AMBIENTES DE ÁREA ENTRE 5M² E 10M², SARRAFEADO (COM TALISCAS), ESPESSURA DE 1,0CM. AF_06/2014</v>
          </cell>
          <cell r="C4913" t="str">
            <v>M2</v>
          </cell>
          <cell r="D4913">
            <v>23.65</v>
          </cell>
        </row>
        <row r="4914">
          <cell r="A4914">
            <v>87437</v>
          </cell>
          <cell r="B4914" t="str">
            <v>APLICAÇÃO DE GESSO PROJETADO COM EQUIPAMENTO DE PROJEÇÃO EM PAREDES DE AMBIENTES DE ÁREA MENOR QUE 5M², SARRAFEADO (COM TALISCAS), ESPESSURA DE 1,0CM. AF_06/2014</v>
          </cell>
          <cell r="C4914" t="str">
            <v>M2</v>
          </cell>
          <cell r="D4914">
            <v>24.63</v>
          </cell>
        </row>
        <row r="4915">
          <cell r="A4915">
            <v>87438</v>
          </cell>
          <cell r="B4915" t="str">
            <v>APLICAÇÃO DE GESSO PROJETADO COM EQUIPAMENTO DE PROJEÇÃO EM PAREDES DE AMBIENTES DE ÁREA MAIOR QUE 10M², SARRAFEADO (COM TALISCAS), ESPESSURA DE 1,5CM. AF_06/2014</v>
          </cell>
          <cell r="C4915" t="str">
            <v>M2</v>
          </cell>
          <cell r="D4915">
            <v>27.24</v>
          </cell>
        </row>
        <row r="4916">
          <cell r="A4916">
            <v>87439</v>
          </cell>
          <cell r="B4916" t="str">
            <v>APLICAÇÃO DE GESSO PROJETADO COM EQUIPAMENTO DE PROJEÇÃO EM PAREDES DE AMBIENTES DE ÁREA ENTRE 5M² E 10M², SARRAFEADO (COM TALISCAS), ESPESSURA DE 1,5CM. AF_06/2014</v>
          </cell>
          <cell r="C4916" t="str">
            <v>M2</v>
          </cell>
          <cell r="D4916">
            <v>29.01</v>
          </cell>
        </row>
        <row r="4917">
          <cell r="A4917">
            <v>87440</v>
          </cell>
          <cell r="B4917" t="str">
            <v>APLICAÇÃO DE GESSO PROJETADO COM EQUIPAMENTO DE PROJEÇÃO EM PAREDES DE AMBIENTES DE ÁREA MENOR QUE 5M², SARRAFEADO (COM TALISCAS), ESPESSURA DE 1,5CM. AF_06/2014</v>
          </cell>
          <cell r="C4917" t="str">
            <v>M2</v>
          </cell>
          <cell r="D4917">
            <v>29.81</v>
          </cell>
        </row>
        <row r="4918">
          <cell r="A4918">
            <v>87527</v>
          </cell>
          <cell r="B4918" t="str">
            <v>EMBOÇO, PARA RECEBIMENTO DE CERÂMICA, EM ARGAMASSA TRAÇO 1:2:8, PREPARO MECÂNICO COM BETONEIRA 400L, APLICADO MANUALMENTE EM FACES INTERNAS DE PAREDES DE AMBIENTES COM ÁREA MENOR QUE 5M2, ESPESSURA DE 20MM, COM EXECUÇÃO DE TALISCAS. AF_06/2014</v>
          </cell>
          <cell r="C4918" t="str">
            <v>M2</v>
          </cell>
          <cell r="D4918">
            <v>31.17</v>
          </cell>
        </row>
        <row r="4919">
          <cell r="A4919">
            <v>87528</v>
          </cell>
          <cell r="B4919" t="str">
            <v>EMBOÇO, PARA RECEBIMENTO DE CERÂMICA, EM ARGAMASSA TRAÇO 1:2:8, PREPARO MANUAL, APLICADO MANUALMENTE EM FACES INTERNAS DE PAREDES DE AMBIENTES COM ÁREA MENOR QUE 5M2, ESPESSURA DE 20MM, COM EXECUÇÃO DE TALISCAS. AF_06/2014</v>
          </cell>
          <cell r="C4919" t="str">
            <v>M2</v>
          </cell>
          <cell r="D4919">
            <v>35.08</v>
          </cell>
        </row>
        <row r="4920">
          <cell r="A4920">
            <v>87529</v>
          </cell>
          <cell r="B4920" t="str">
            <v>MASSA ÚNICA, PARA RECEBIMENTO DE PINTURA, EM ARGAMASSA TRAÇO 1:2:8, PREPARO MECÂNICO COM BETONEIRA 400L, APLICADA MANUALMENTE EM FACES INTERNAS DE PAREDES DE AMBIENTES COM ÁREA MENOR QUE 10M2, ESPESSURA DE 20MM, COM EXECUÇÃO DE TALISCAS. AF_06/2014</v>
          </cell>
          <cell r="C4920" t="str">
            <v>M2</v>
          </cell>
          <cell r="D4920">
            <v>28.03</v>
          </cell>
        </row>
        <row r="4921">
          <cell r="A4921">
            <v>87530</v>
          </cell>
          <cell r="B4921" t="str">
            <v>MASSA ÚNICA, PARA RECEBIMENTO DE PINTURA, EM ARGAMASSA TRAÇO 1:2:8, PREPARO MANUAL, APLICADA MANUALMENTE EM FACES INTERNAS DE PAREDES DE AMBIENTES COM ÁREA MENOR QUE 10M2, ESPESSURA DE 20MM, COM EXECUÇÃO DE TALISCAS. AF_06/2014</v>
          </cell>
          <cell r="C4921" t="str">
            <v>M2</v>
          </cell>
          <cell r="D4921">
            <v>31.94</v>
          </cell>
        </row>
        <row r="4922">
          <cell r="A4922">
            <v>87531</v>
          </cell>
          <cell r="B4922" t="str">
            <v>EMBOÇO, PARA RECEBIMENTO DE CERÂMICA, EM ARGAMASSA TRAÇO 1:2:8, PREPARO MECÂNICO COM BETONEIRA 400L, APLICADO MANUALMENTE EM FACES INTERNAS DE PAREDES DE AMBIENTES COM ÁREA ENTRE 5M2 E 10M2, ESPESSURA DE 20MM, COM EXECUÇÃO DE TALISCAS. AF_06/2014</v>
          </cell>
          <cell r="C4922" t="str">
            <v>M2</v>
          </cell>
          <cell r="D4922">
            <v>26.91</v>
          </cell>
        </row>
        <row r="4923">
          <cell r="A4923">
            <v>87532</v>
          </cell>
          <cell r="B4923" t="str">
            <v>EMBOÇO, PARA RECEBIMENTO DE CERÂMICA, EM ARGAMASSA TRAÇO 1:2:8, PREPARO MANUAL, APLICADO MANUALMENTE EM FACES INTERNAS DE PAREDES DE AMBIENTES COM ÁREA ENTRE 5M2 E 10M2, ESPESSURA DE 20MM, COM EXECUÇÃO DE TALISCAS. AF_06/2014</v>
          </cell>
          <cell r="C4923" t="str">
            <v>M2</v>
          </cell>
          <cell r="D4923">
            <v>30.83</v>
          </cell>
        </row>
        <row r="4924">
          <cell r="A4924">
            <v>87533</v>
          </cell>
          <cell r="B4924" t="str">
            <v>MASSA ÚNICA, PARA RECEBIMENTO DE PINTURA, EM ARGAMASSA TRAÇO 1:2:8, PREPARO MECÂNICO COM BETONEIRA 400L, APLICADA MANUALMENTE EM FACES INTERNAS DE PAREDES DE AMBIENTES COM ÁREA MAIOR QUE 10M2, ESPESSURA DE 20MM, COM EXECUÇÃO DE TALISCAS. AF_06/2014</v>
          </cell>
          <cell r="C4924" t="str">
            <v>M2</v>
          </cell>
          <cell r="D4924">
            <v>26.33</v>
          </cell>
        </row>
        <row r="4925">
          <cell r="A4925">
            <v>87534</v>
          </cell>
          <cell r="B4925" t="str">
            <v>MASSA ÚNICA, PARA RECEBIMENTO DE PINTURA, EM ARGAMASSA TRAÇO 1:2:8, PREPARO MANUAL, APLICADA MANUALMENTE EM FACES INTERNAS DE PAREDES DE AMBIENTES COM ÁREA MAIOR QUE 10M2, ESPESSURA DE 20MM, COM EXECUÇÃO DE TALISCAS. AF_06/2014</v>
          </cell>
          <cell r="C4925" t="str">
            <v>M2</v>
          </cell>
          <cell r="D4925">
            <v>30.24</v>
          </cell>
        </row>
        <row r="4926">
          <cell r="A4926">
            <v>87535</v>
          </cell>
          <cell r="B4926" t="str">
            <v>EMBOÇO, PARA RECEBIMENTO DE CERÂMICA, EM ARGAMASSA TRAÇO 1:2:8, PREPARO MECÂNICO COM BETONEIRA 400L, APLICADO MANUALMENTE EM FACES INTERNAS DE PAREDES DE AMBIENTES COM ÁREA MAIOR QUE 10M2, ESPESSURA DE 20MM, COM EXECUÇÃO DE TALISCAS. AF_06/2014</v>
          </cell>
          <cell r="C4926" t="str">
            <v>M2</v>
          </cell>
          <cell r="D4926">
            <v>23.77</v>
          </cell>
        </row>
        <row r="4927">
          <cell r="A4927">
            <v>87536</v>
          </cell>
          <cell r="B4927" t="str">
            <v>EMBOÇO, PARA RECEBIMENTO DE CERÂMICA, EM ARGAMASSA TRAÇO 1:2:8, PREPARO MANUAL, APLICADO MANUALMENTE EM FACES INTERNAS DE PAREDES DE AMBIENTES COM ÁREA MAIOR QUE 10M2, ESPESSURA DE 20MM, COM EXECUÇÃO DE TALISCAS. AF_06/2014</v>
          </cell>
          <cell r="C4927" t="str">
            <v>M2</v>
          </cell>
          <cell r="D4927">
            <v>27.69</v>
          </cell>
        </row>
        <row r="4928">
          <cell r="A4928">
            <v>87537</v>
          </cell>
          <cell r="B4928" t="str">
            <v>EMBOÇO, PARA RECEBIMENTO DE CERÂMICA, EM ARGAMASSA INDUSTRIALIZADA, APLICADO COM EQUIPAMENTO DE MISTURA E PROJEÇÃO DE 1,5 M3/H, EM FACES INTERNAS DE PAREDES DE AMBIENTES COM ÁREA MENOR QUE 5M2, ESPESSURA 20MM, COM TALISCAS. AF_06/2014</v>
          </cell>
          <cell r="C4928" t="str">
            <v>M2</v>
          </cell>
          <cell r="D4928">
            <v>67.27</v>
          </cell>
        </row>
        <row r="4929">
          <cell r="A4929">
            <v>87538</v>
          </cell>
          <cell r="B4929" t="str">
            <v>MASSA ÚNICA, PARA RECEBIMENTO DE PINTURA, EM ARGAMASSA INDUSTRIALIZADA, APLICADO COM EQUIPAMENTO DE MISTURA E PROJEÇÃO DE 1,5 M3/H, EM FACES INTERNAS DE PAREDES DE AMBIENTES COM ÁREA MENOR QUE 10M2, ESPESSURA 20MM, COM TALISCAS. AF_06/2014</v>
          </cell>
          <cell r="C4929" t="str">
            <v>M2</v>
          </cell>
          <cell r="D4929">
            <v>64.59</v>
          </cell>
        </row>
        <row r="4930">
          <cell r="A4930">
            <v>87539</v>
          </cell>
          <cell r="B4930" t="str">
            <v>EMBOÇO, PARA RECEBIMENTO DE CERÂMICA, EM ARGAMASSA INDUSTRIALIZADA, APLICADO COM EQUIPAMENTO DE MISTURA E PROJEÇÃO DE 1,5 M3/H, EM FACES INTERNAS DE PAREDES DE AMBIENTES COM ÁREA ENTRE 5M2 E 10M2, ESPESSURA 20MM, COM TALISCAS. AF_06/2014</v>
          </cell>
          <cell r="C4930" t="str">
            <v>M2</v>
          </cell>
          <cell r="D4930">
            <v>63.63</v>
          </cell>
        </row>
        <row r="4931">
          <cell r="A4931">
            <v>87540</v>
          </cell>
          <cell r="B4931" t="str">
            <v>MASSA ÚNICA, PARA RECEBIMENTO DE PINTURA, EM ARGAMASSA INDUSTRIALIZADA, APLICADO COM EQUIPAMENTO DE MISTURA E PROJEÇÃO DE 1,5 M3/H, EM FACES INTERNAS DE PAREDES DE AMBIENTES COM ÁREA MAIOR QUE 10M2, ESPESSURA 20MM, COM TALISCAS. AF_06/2014</v>
          </cell>
          <cell r="C4931" t="str">
            <v>M2</v>
          </cell>
          <cell r="D4931">
            <v>63.14</v>
          </cell>
        </row>
        <row r="4932">
          <cell r="A4932">
            <v>87541</v>
          </cell>
          <cell r="B4932" t="str">
            <v>EMBOÇO, PARA RECEBIMENTO DE CERÂMICA, EM ARGAMASSA INDUSTRIALIZADA, APLICADO COM EQUIPAMENTO DE MISTURA E PROJEÇÃO DE 1,5 M3/H, EM FACES INTERNAS DE PAREDES DE AMBIENTES COM ÁREA MAIOR QUE 10M2, ESPESSURA 20MM, COM TALISCAS. AF_06/2014</v>
          </cell>
          <cell r="C4932" t="str">
            <v>M2</v>
          </cell>
          <cell r="D4932">
            <v>60.96</v>
          </cell>
        </row>
        <row r="4933">
          <cell r="A4933">
            <v>87542</v>
          </cell>
          <cell r="B4933" t="str">
            <v>MASSA ÚNICA, PARA RECEBIMENTO DE PINTURA OU CERÂMICA, EM ARGAMASSA INDUSTRIALIZADA, APLICADO COM EQUIPAMENTO DE MISTURA E PROJEÇÃO DE 1,5 M3/H, EM FACES INTERNAS DE PAREDES DE AMBIENTES COM ÁREA MENOR QUE 5M2, ESPESSURA 5MM, SEM TALISCAS. AF_06/2014</v>
          </cell>
          <cell r="C4933" t="str">
            <v>M2</v>
          </cell>
          <cell r="D4933">
            <v>22.84</v>
          </cell>
        </row>
        <row r="4934">
          <cell r="A4934">
            <v>87543</v>
          </cell>
          <cell r="B4934" t="str">
            <v>MASSA ÚNICA, PARA RECEBIMENTO DE PINTURA OU CERÂMICA, EM ARGAMASSA INDUSTRIALIZADA, APLICADO COM EQUIPAMENTO DE MISTURA E PROJEÇÃO DE 1,5 M3/H, EM FACES INTERNAS DE PAREDES DE AMBIENTES COM ÁREA ENTRE 5M2 E 10M2, ESPESSURA 5MM, SEM TALISCAS. AF_06/2014</v>
          </cell>
          <cell r="C4934" t="str">
            <v>M2</v>
          </cell>
          <cell r="D4934">
            <v>21.13</v>
          </cell>
        </row>
        <row r="4935">
          <cell r="A4935">
            <v>87544</v>
          </cell>
          <cell r="B4935" t="str">
            <v>MASSA ÚNICA, PARA RECEBIMENTO DE PINTURA OU CERÂMICA, EM ARGAMASSA INDUSTRIALIZADA, APLICADO COM EQUIPAMENTO DE MISTURA E PROJEÇÃO DE 1,5 M3/H, EM FACES INTERNAS DE PAREDES DE AMBIENTES COM ÁREA MAIOR QUE 10M2, ESPESSURA 5MM, SEM TALISCAS. AF_06/2014</v>
          </cell>
          <cell r="C4935" t="str">
            <v>M2</v>
          </cell>
          <cell r="D4935">
            <v>20.18</v>
          </cell>
        </row>
        <row r="4936">
          <cell r="A4936">
            <v>87545</v>
          </cell>
          <cell r="B4936" t="str">
            <v>EMBOÇO, PARA RECEBIMENTO DE CERÂMICA, EM ARGAMASSA TRAÇO 1:2:8, PREPARO MECÂNICO COM BETONEIRA 400L, APLICADO MANUALMENTE EM FACES INTERNAS DE PAREDES DE AMBIENTES COM ÁREA MENOR QUE 5M2, ESPESSURA DE 10MM, COM EXECUÇÃO DE TALISCAS. AF_06/2014</v>
          </cell>
          <cell r="C4936" t="str">
            <v>M2</v>
          </cell>
          <cell r="D4936">
            <v>21.4</v>
          </cell>
        </row>
        <row r="4937">
          <cell r="A4937">
            <v>87546</v>
          </cell>
          <cell r="B4937" t="str">
            <v>EMBOÇO, PARA RECEBIMENTO DE CERÂMICA, EM ARGAMASSA TRAÇO 1:2:8, PREPARO MANUAL, APLICADO MANUALMENTE EM FACES INTERNAS DE PAREDES DE AMBIENTES COM ÁREA MENOR QUE 5M2, ESPESSURA DE 10MM, COM EXECUÇÃO DE TALISCAS. AF_06/2014</v>
          </cell>
          <cell r="C4937" t="str">
            <v>M2</v>
          </cell>
          <cell r="D4937">
            <v>23.61</v>
          </cell>
        </row>
        <row r="4938">
          <cell r="A4938">
            <v>87547</v>
          </cell>
          <cell r="B4938" t="str">
            <v>MASSA ÚNICA, PARA RECEBIMENTO DE PINTURA, EM ARGAMASSA TRAÇO 1:2:8, PREPARO MECÂNICO COM BETONEIRA 400L, APLICADA MANUALMENTE EM FACES INTERNAS DE PAREDES DE AMBIENTES COM ÁREA MENOR QUE 10M2, ESPESSURA DE 10MM, COM EXECUÇÃO DE TALISCAS. AF_06/2014</v>
          </cell>
          <cell r="C4938" t="str">
            <v>M2</v>
          </cell>
          <cell r="D4938">
            <v>18.28</v>
          </cell>
        </row>
        <row r="4939">
          <cell r="A4939">
            <v>87548</v>
          </cell>
          <cell r="B4939" t="str">
            <v>MASSA ÚNICA, PARA RECEBIMENTO DE PINTURA, EM ARGAMASSA TRAÇO 1:2:8, PREPARO MANUAL, APLICADA MANUALMENTE EM FACES INTERNAS DE PAREDES DE AMBIENTES COM ÁREA MENOR QUE 10M2, ESPESSURA DE 10MM, COM EXECUÇÃO DE TALISCAS. AF_06/2014</v>
          </cell>
          <cell r="C4939" t="str">
            <v>M2</v>
          </cell>
          <cell r="D4939">
            <v>20.49</v>
          </cell>
        </row>
        <row r="4940">
          <cell r="A4940">
            <v>87549</v>
          </cell>
          <cell r="B4940" t="str">
            <v>EMBOÇO, PARA RECEBIMENTO DE CERÂMICA, EM ARGAMASSA TRAÇO 1:2:8, PREPARO MECÂNICO COM BETONEIRA 400L, APLICADO MANUALMENTE EM FACES INTERNAS DE PAREDES DE AMBIENTES COM ÁREA ENTRE 5M2 E 10M2, ESPESSURA DE 10MM, COM EXECUÇÃO DE TALISCAS. AF_06/2014</v>
          </cell>
          <cell r="C4940" t="str">
            <v>M2</v>
          </cell>
          <cell r="D4940">
            <v>17.14</v>
          </cell>
        </row>
        <row r="4941">
          <cell r="A4941">
            <v>87550</v>
          </cell>
          <cell r="B4941" t="str">
            <v>EMBOÇO, PARA RECEBIMENTO DE CERÂMICA, EM ARGAMASSA TRAÇO 1:2:8, PREPARO MANUAL, APLICADO MANUALMENTE EM FACES INTERNAS DE PAREDES DE AMBIENTES COM ÁREA ENTRE 5M2 E 10M2, ESPESSURA DE 10MM, COM EXECUÇÃO DE TALISCAS. AF_06/2014</v>
          </cell>
          <cell r="C4941" t="str">
            <v>M2</v>
          </cell>
          <cell r="D4941">
            <v>19.36</v>
          </cell>
        </row>
        <row r="4942">
          <cell r="A4942">
            <v>87551</v>
          </cell>
          <cell r="B4942" t="str">
            <v>MASSA ÚNICA, PARA RECEBIMENTO DE PINTURA, EM ARGAMASSA TRAÇO 1:2:8, PREPARO MECÂNICO COM BETONEIRA 400L, APLICADA MANUALMENTE EM FACES INTERNAS DE PAREDES DE AMBIENTES COM ÁREA MAIOR QUE 10M2, ESPESSURA DE 10MM, COM EXECUÇÃO DE TALISCAS. AF_06/2014</v>
          </cell>
          <cell r="C4942" t="str">
            <v>M2</v>
          </cell>
          <cell r="D4942">
            <v>16.579999999999998</v>
          </cell>
        </row>
        <row r="4943">
          <cell r="A4943">
            <v>87552</v>
          </cell>
          <cell r="B4943" t="str">
            <v>MASSA ÚNICA, PARA RECEBIMENTO DE PINTURA, EM ARGAMASSA TRAÇO 1:2:8, PREPARO MANUAL, APLICADA MANUALMENTE EM FACES INTERNAS DE PAREDES DE AMBIENTES COM ÁREA MAIOR QUE 10M2, ESPESSURA DE 10MM, COM EXECUÇÃO DE TALISCAS. AF_06/2014</v>
          </cell>
          <cell r="C4943" t="str">
            <v>M2</v>
          </cell>
          <cell r="D4943">
            <v>18.8</v>
          </cell>
        </row>
        <row r="4944">
          <cell r="A4944">
            <v>87553</v>
          </cell>
          <cell r="B4944" t="str">
            <v>EMBOÇO, PARA RECEBIMENTO DE CERÂMICA, EM ARGAMASSA TRAÇO 1:2:8, PREPARO MECÂNICO COM BETONEIRA 400L, APLICADO MANUALMENTE EM FACES INTERNAS DE PAREDES DE AMBIENTES COM ÁREA MAIOR QUE 10M2, ESPESSURA DE 10MM, COM EXECUÇÃO DE TALISCAS. AF_06/2014</v>
          </cell>
          <cell r="C4944" t="str">
            <v>M2</v>
          </cell>
          <cell r="D4944">
            <v>14.01</v>
          </cell>
        </row>
        <row r="4945">
          <cell r="A4945">
            <v>87554</v>
          </cell>
          <cell r="B4945" t="str">
            <v>EMBOÇO, PARA RECEBIMENTO DE CERÂMICA, EM ARGAMASSA TRAÇO 1:2:8, PREPARO MANUAL, APLICADO MANUALMENTE EM FACES INTERNAS DE PAREDES DE AMBIENTES COM ÁREA MAIOR QUE 10M2, ESPESSURA DE 10MM, COM EXECUÇÃO DE TALISCAS. AF_06/2014</v>
          </cell>
          <cell r="C4945" t="str">
            <v>M2</v>
          </cell>
          <cell r="D4945">
            <v>16.22</v>
          </cell>
        </row>
        <row r="4946">
          <cell r="A4946">
            <v>87555</v>
          </cell>
          <cell r="B4946" t="str">
            <v>EMBOÇO, PARA RECEBIMENTO DE CERÂMICA, EM ARGAMASSA INDUSTRIALIZADA, APLICADO COM EQUIPAMENTO DE MISTURA E PROJEÇÃO DE 1,5 M3/H, EM FACES INTERNAS DE PAREDES DE AMBIENTES COM ÁREA MENOR QUE 5M2, ESPESSURA 10MM, COM TALISCAS. AF_06/2014</v>
          </cell>
          <cell r="C4946" t="str">
            <v>M2</v>
          </cell>
          <cell r="D4946">
            <v>40.880000000000003</v>
          </cell>
        </row>
        <row r="4947">
          <cell r="A4947">
            <v>87556</v>
          </cell>
          <cell r="B4947" t="str">
            <v>MASSA ÚNICA, PARA RECEBIMENTO DE PINTURA, EM ARGAMASSA INDUSTRIALIZADA, APLICADO COM EQUIPAMENTO DE MISTURA E PROJEÇÃO DE 1,5 M3/H, EM FACES INTERNAS DE PAREDES DE AMBIENTES COM ÁREA MENOR QUE 10M2, ESPESSURA 10MM, COM TALISCAS. AF_06/2014</v>
          </cell>
          <cell r="C4947" t="str">
            <v>M2</v>
          </cell>
          <cell r="D4947">
            <v>38.21</v>
          </cell>
        </row>
        <row r="4948">
          <cell r="A4948">
            <v>87557</v>
          </cell>
          <cell r="B4948" t="str">
            <v>EMBOÇO, PARA RECEBIMENTO DE CERÂMICA, EM ARGAMASSA INDUSTRIALIZADA, APLICADO COM EQUIPAMENTO DE MISTURA E PROJEÇÃO DE 1,5 M3/H, EM FACES INTERNAS DE PAREDES DE AMBIENTES COM ÁREA ENTRE 5M2 E 10M2, ESPESSURA 10MM, COM TALISCAS. AF_06/2014</v>
          </cell>
          <cell r="C4948" t="str">
            <v>M2</v>
          </cell>
          <cell r="D4948">
            <v>37.24</v>
          </cell>
        </row>
        <row r="4949">
          <cell r="A4949">
            <v>87558</v>
          </cell>
          <cell r="B4949" t="str">
            <v>MASSA ÚNICA, PARA RECEBIMENTO DE PINTURA, EM ARGAMASSA INDUSTRIALIZADA, APLICADO COM EQUIPAMENTO DE MISTURA E PROJEÇÃO DE 1,5 M3/H, EM FACES INTERNAS DE PAREDES DE AMBIENTES COM ÁREA MAIOR QUE 10M2, ESPESSURA 10MM, COM TALISCAS. AF_06/2014</v>
          </cell>
          <cell r="C4949" t="str">
            <v>M2</v>
          </cell>
          <cell r="D4949">
            <v>36.75</v>
          </cell>
        </row>
        <row r="4950">
          <cell r="A4950">
            <v>87559</v>
          </cell>
          <cell r="B4950" t="str">
            <v>EMBOÇO, PARA RECEBIMENTO DE CERÂMICA, EM ARGAMASSA INDUSTRIALIZADA, APLICADO COM EQUIPAMENTO DE MISTURA E PROJEÇÃO DE 1,5 M3/H, EM FACES INTERNAS DE PAREDES DE AMBIENTES COM ÁREA MAIOR QUE 10M2, ESPESSURA 10MM, COM TALISCAS. AF_06/2014</v>
          </cell>
          <cell r="C4950" t="str">
            <v>M2</v>
          </cell>
          <cell r="D4950">
            <v>34.56</v>
          </cell>
        </row>
        <row r="4951">
          <cell r="A4951">
            <v>87560</v>
          </cell>
          <cell r="B4951" t="str">
            <v>MASSA ÚNICA, PARA RECEBIMENTO DE PINTURA OU CERÂMICA, EM ARGAMASSA INDUSTRIALIZADA, APLICADO COM EQUIPAMENTO DE MISTURA E PROJEÇÃO DE 1,5 M3/H, EM FACES INTERNAS DE PAREDES DE AMBIENTES COM ÁREA MENOR QUE 5M2, ESPESSURA 10MM, SEM TALISCAS. AF_06/2014</v>
          </cell>
          <cell r="C4951" t="str">
            <v>M2</v>
          </cell>
          <cell r="D4951">
            <v>39.19</v>
          </cell>
        </row>
        <row r="4952">
          <cell r="A4952">
            <v>87561</v>
          </cell>
          <cell r="B4952" t="str">
            <v>MASSA ÚNICA, PARA RECEBIMENTO DE PINTURA OU CERÂMICA, EM ARGAMASSA INDUSTRIALIZADA, APLICADO COM EQUIPAMENTO DE MISTURA E PROJEÇÃO DE 1,5 M3/H, EM FACES INTERNAS DE PAREDES DE AMBIENTES COM ÁREA ENTRE 5M2 E 10M2, ESPESSURA 10MM, SEM TALISCAS. AF_06/2014</v>
          </cell>
          <cell r="C4952" t="str">
            <v>M2</v>
          </cell>
          <cell r="D4952">
            <v>37.479999999999997</v>
          </cell>
        </row>
        <row r="4953">
          <cell r="A4953">
            <v>87562</v>
          </cell>
          <cell r="B4953" t="str">
            <v>MASSA ÚNICA, PARA RECEBIMENTO DE PINTURA OU CERÂMICA, EM ARGAMASSA INDUSTRIALIZADA, APLICADO COM EQUIPAMENTO DE MISTURA E PROJEÇÃO DE 1,5 M3/H, EM FACES INTERNAS DE PAREDES DE AMBIENTES COM ÁREA MAIOR QUE 10M2, ESPESSURA 10MM, SEM TALISCAS. AF_06/2014</v>
          </cell>
          <cell r="C4953" t="str">
            <v>M2</v>
          </cell>
          <cell r="D4953">
            <v>36.51</v>
          </cell>
        </row>
        <row r="4954">
          <cell r="A4954">
            <v>87775</v>
          </cell>
          <cell r="B4954" t="str">
            <v>EMBOÇO OU MASSA ÚNICA EM ARGAMASSA TRAÇO 1:2:8, PREPARO MECÂNICO COM BETONEIRA 400 L, APLICADA MANUALMENTE EM PANOS DE FACHADA COM PRESENÇA DE VÃOS, ESPESSURA DE 25 MM. AF_06/2014</v>
          </cell>
          <cell r="C4954" t="str">
            <v>M2</v>
          </cell>
          <cell r="D4954">
            <v>44.82</v>
          </cell>
        </row>
        <row r="4955">
          <cell r="A4955">
            <v>87777</v>
          </cell>
          <cell r="B4955" t="str">
            <v>EMBOÇO OU MASSA ÚNICA EM ARGAMASSA TRAÇO 1:2:8, PREPARO MANUAL, APLICADA MANUALMENTE EM PANOS DE FACHADA COM PRESENÇA DE VÃOS, ESPESSURA DE 25 MM. AF_06/2014</v>
          </cell>
          <cell r="C4955" t="str">
            <v>M2</v>
          </cell>
          <cell r="D4955">
            <v>48.09</v>
          </cell>
        </row>
        <row r="4956">
          <cell r="A4956">
            <v>87778</v>
          </cell>
          <cell r="B4956" t="str">
            <v>EMBOÇO OU MASSA ÚNICA EM ARGAMASSA INDUSTRIALIZADA, PREPARO MECÂNICO E APLICAÇÃO COM EQUIPAMENTO DE MISTURA E PROJEÇÃO DE 1,5 M3/H DE ARGAMASSA EM PANOS DE FACHADA COM PRESENÇA DE VÃOS, ESPESSURA DE 25 MM. AF_06/2014</v>
          </cell>
          <cell r="C4956" t="str">
            <v>M2</v>
          </cell>
          <cell r="D4956">
            <v>72.66</v>
          </cell>
        </row>
        <row r="4957">
          <cell r="A4957">
            <v>87779</v>
          </cell>
          <cell r="B4957" t="str">
            <v>EMBOÇO OU MASSA ÚNICA EM ARGAMASSA TRAÇO 1:2:8, PREPARO MECÂNICO COM BETONEIRA 400 L, APLICADA MANUALMENTE EM PANOS DE FACHADA COM PRESENÇA DE VÃOS, ESPESSURA DE 35 MM. AF_06/2014</v>
          </cell>
          <cell r="C4957" t="str">
            <v>M2</v>
          </cell>
          <cell r="D4957">
            <v>52.16</v>
          </cell>
        </row>
        <row r="4958">
          <cell r="A4958">
            <v>87781</v>
          </cell>
          <cell r="B4958" t="str">
            <v>EMBOÇO OU MASSA ÚNICA EM ARGAMASSA TRAÇO 1:2:8, PREPARO MANUAL, APLICADA MANUALMENTE EM PANOS DE FACHADA COM PRESENÇA DE VÃOS, ESPESSURA DE 35 MM. AF_06/2014</v>
          </cell>
          <cell r="C4958" t="str">
            <v>M2</v>
          </cell>
          <cell r="D4958">
            <v>56.54</v>
          </cell>
        </row>
        <row r="4959">
          <cell r="A4959">
            <v>87783</v>
          </cell>
          <cell r="B4959" t="str">
            <v>EMBOÇO OU MASSA ÚNICA EM ARGAMASSA INDUSTRIALIZADA, PREPARO MECÂNICO E APLICAÇÃO COM EQUIPAMENTO DE MISTURA E PROJEÇÃO DE 1,5 M3/H DE ARGAMASSA EM PANOS DE FACHADA COM PRESENÇA DE VÃOS, ESPESSURA DE 35 MM. AF_06/2014</v>
          </cell>
          <cell r="C4959" t="str">
            <v>M2</v>
          </cell>
          <cell r="D4959">
            <v>91.25</v>
          </cell>
        </row>
        <row r="4960">
          <cell r="A4960">
            <v>87784</v>
          </cell>
          <cell r="B4960" t="str">
            <v>EMBOÇO OU MASSA ÚNICA EM ARGAMASSA TRAÇO 1:2:8, PREPARO MECÂNICO COM BETONEIRA 400 L, APLICADA MANUALMENTE EM PANOS DE FACHADA COM PRESENÇA DE VÃOS, ESPESSURA DE 45 MM. AF_06/2014</v>
          </cell>
          <cell r="C4960" t="str">
            <v>M2</v>
          </cell>
          <cell r="D4960">
            <v>59.5</v>
          </cell>
        </row>
        <row r="4961">
          <cell r="A4961">
            <v>87786</v>
          </cell>
          <cell r="B4961" t="str">
            <v>EMBOÇO OU MASSA ÚNICA EM ARGAMASSA TRAÇO 1:2:8, PREPARO MANUAL, APLICADA MANUALMENTE EM PANOS DE FACHADA COM PRESENÇA DE VÃOS, ESPESSURA DE 45 MM. AF_06/2014</v>
          </cell>
          <cell r="C4961" t="str">
            <v>M2</v>
          </cell>
          <cell r="D4961">
            <v>65</v>
          </cell>
        </row>
        <row r="4962">
          <cell r="A4962">
            <v>87787</v>
          </cell>
          <cell r="B4962" t="str">
            <v>EMBOÇO OU MASSA ÚNICA EM ARGAMASSA INDUSTRIALIZADA, PREPARO MECÂNICO E APLICAÇÃO COM EQUIPAMENTO DE MISTURA E PROJEÇÃO DE 1,5 M3/H DE ARGAMASSA EM PANOS DE FACHADA COM PRESENÇA DE VÃOS, ESPESSURA DE 45 MM. AF_06/2014</v>
          </cell>
          <cell r="C4962" t="str">
            <v>M2</v>
          </cell>
          <cell r="D4962">
            <v>109.84</v>
          </cell>
        </row>
        <row r="4963">
          <cell r="A4963">
            <v>87788</v>
          </cell>
          <cell r="B4963" t="str">
            <v>EMBOÇO OU MASSA ÚNICA EM ARGAMASSA TRAÇO 1:2:8, PREPARO MECÂNICO COM BETONEIRA 400 L, APLICADA MANUALMENTE EM PANOS DE FACHADA COM PRESENÇA DE VÃOS, ESPESSURA MAIOR OU IGUAL A 50 MM. AF_06/2014</v>
          </cell>
          <cell r="C4963" t="str">
            <v>M2</v>
          </cell>
          <cell r="D4963">
            <v>77.069999999999993</v>
          </cell>
        </row>
        <row r="4964">
          <cell r="A4964">
            <v>87790</v>
          </cell>
          <cell r="B4964" t="str">
            <v>EMBOÇO OU MASSA ÚNICA EM ARGAMASSA TRAÇO 1:2:8, PREPARO MANUAL, APLICADA MANUALMENTE EM PANOS DE FACHADA COM PRESENÇA DE VÃOS, ESPESSURA MAIOR OU IGUAL A 50 MM. AF_06/2014</v>
          </cell>
          <cell r="C4964" t="str">
            <v>M2</v>
          </cell>
          <cell r="D4964">
            <v>83.12</v>
          </cell>
        </row>
        <row r="4965">
          <cell r="A4965">
            <v>87791</v>
          </cell>
          <cell r="B4965" t="str">
            <v>EMBOÇO OU MASSA ÚNICA EM ARGAMASSA INDUSTRIALIZADA, PREPARO MECÂNICO E APLICAÇÃO COM EQUIPAMENTO DE MISTURA E PROJEÇÃO DE 1,5 M3/H DE ARGAMASSA EM PANOS DE FACHADA COM PRESENÇA DE VÃOS, ESPESSURA MAIOR OU IGUAL A 50 MM. AF_06/2014</v>
          </cell>
          <cell r="C4965" t="str">
            <v>M2</v>
          </cell>
          <cell r="D4965">
            <v>129.41</v>
          </cell>
        </row>
        <row r="4966">
          <cell r="A4966">
            <v>87792</v>
          </cell>
          <cell r="B4966" t="str">
            <v>EMBOÇO OU MASSA ÚNICA EM ARGAMASSA TRAÇO 1:2:8, PREPARO MECÂNICO COM BETONEIRA 400 L, APLICADA MANUALMENTE EM PANOS CEGOS DE FACHADA (SEM PRESENÇA DE VÃOS), ESPESSURA DE 25 MM. AF_06/2014</v>
          </cell>
          <cell r="C4966" t="str">
            <v>M2</v>
          </cell>
          <cell r="D4966">
            <v>29.11</v>
          </cell>
        </row>
        <row r="4967">
          <cell r="A4967">
            <v>87794</v>
          </cell>
          <cell r="B4967" t="str">
            <v>EMBOÇO OU MASSA ÚNICA EM ARGAMASSA TRAÇO 1:2:8, PREPARO MANUAL, APLICADA MANUALMENTE EM PANOS CEGOS DE FACHADA (SEM PRESENÇA DE VÃOS), ESPESSURA DE 25 MM. AF_06/2014</v>
          </cell>
          <cell r="C4967" t="str">
            <v>M2</v>
          </cell>
          <cell r="D4967">
            <v>32.159999999999997</v>
          </cell>
        </row>
        <row r="4968">
          <cell r="A4968">
            <v>87795</v>
          </cell>
          <cell r="B4968" t="str">
            <v>EMBOÇO OU MASSA ÚNICA EM ARGAMASSA INDUSTRIALIZADA, PREPARO MECÂNICO E APLICAÇÃO COM EQUIPAMENTO DE MISTURA E PROJEÇÃO DE 1,5 M3/H DE ARGAMASSA EM PANOS CEGOS DE FACHADA (SEM PRESENÇA DE VÃOS), ESPESSURA DE 25 MM. AF_06/2014</v>
          </cell>
          <cell r="C4968" t="str">
            <v>M2</v>
          </cell>
          <cell r="D4968">
            <v>54.74</v>
          </cell>
        </row>
        <row r="4969">
          <cell r="A4969">
            <v>87797</v>
          </cell>
          <cell r="B4969" t="str">
            <v>EMBOÇO OU MASSA ÚNICA EM ARGAMASSA TRAÇO 1:2:8, PREPARO MECÂNICO COM BETONEIRA 400 L, APLICADA MANUALMENTE EM PANOS CEGOS DE FACHADA (SEM PRESENÇA DE VÃOS), ESPESSURA DE 35 MM. AF_06/2014</v>
          </cell>
          <cell r="C4969" t="str">
            <v>M2</v>
          </cell>
          <cell r="D4969">
            <v>36.18</v>
          </cell>
        </row>
        <row r="4970">
          <cell r="A4970">
            <v>87799</v>
          </cell>
          <cell r="B4970" t="str">
            <v>EMBOÇO OU MASSA ÚNICA EM ARGAMASSA TRAÇO 1:2:8, PREPARO MANUAL, APLICADA MANUALMENTE EM PANOS CEGOS DE FACHADA (SEM PRESENÇA DE VÃOS), ESPESSURA DE 35 MM. AF_06/2014</v>
          </cell>
          <cell r="C4970" t="str">
            <v>M2</v>
          </cell>
          <cell r="D4970">
            <v>40.270000000000003</v>
          </cell>
        </row>
        <row r="4971">
          <cell r="A4971">
            <v>87800</v>
          </cell>
          <cell r="B4971" t="str">
            <v>EMBOÇO OU MASSA ÚNICA EM ARGAMASSA INDUSTRIALIZADA, PREPARO MECÂNICO E APLICAÇÃO COM EQUIPAMENTO DE MISTURA E PROJEÇÃO DE 1,5 M3/H DE ARGAMASSA EM PANOS CEGOS DE FACHADA (SEM PRESENÇA DE VÃOS), ESPESSURA DE 35 MM. AF_06/2014</v>
          </cell>
          <cell r="C4971" t="str">
            <v>M2</v>
          </cell>
          <cell r="D4971">
            <v>72.33</v>
          </cell>
        </row>
        <row r="4972">
          <cell r="A4972">
            <v>87801</v>
          </cell>
          <cell r="B4972" t="str">
            <v>EMBOÇO OU MASSA ÚNICA EM ARGAMASSA TRAÇO 1:2:8, PREPARO MECÂNICO COM BETONEIRA 400 L, APLICADA MANUALMENTE EM PANOS CEGOS DE FACHADA (SEM PRESENÇA DE VÃOS), ESPESSURA DE 45 MM. AF_06/2014</v>
          </cell>
          <cell r="C4972" t="str">
            <v>M2</v>
          </cell>
          <cell r="D4972">
            <v>43.25</v>
          </cell>
        </row>
        <row r="4973">
          <cell r="A4973">
            <v>87803</v>
          </cell>
          <cell r="B4973" t="str">
            <v>EMBOÇO OU MASSA ÚNICA EM ARGAMASSA TRAÇO 1:2:8, PREPARO MANUAL, APLICADA MANUALMENTE EM PANOS CEGOS DE FACHADA (SEM PRESENÇA DE VÃOS), ESPESSURA DE 45 MM. AF_06/2014</v>
          </cell>
          <cell r="C4973" t="str">
            <v>M2</v>
          </cell>
          <cell r="D4973">
            <v>48.38</v>
          </cell>
        </row>
        <row r="4974">
          <cell r="A4974">
            <v>87804</v>
          </cell>
          <cell r="B4974" t="str">
            <v>EMBOÇO OU MASSA ÚNICA EM ARGAMASSA INDUSTRIALIZADA, PREPARO MECÂNICO E APLICAÇÃO COM EQUIPAMENTO DE MISTURA E PROJEÇÃO DE 1,5 M3/H DE ARGAMASSA EM PANOS CEGOS DE FACHADA (SEM PRESENÇA DE VÃOS), ESPESSURA DE 45 MM. AF_06/2014</v>
          </cell>
          <cell r="C4974" t="str">
            <v>M2</v>
          </cell>
          <cell r="D4974">
            <v>89.91</v>
          </cell>
        </row>
        <row r="4975">
          <cell r="A4975">
            <v>87805</v>
          </cell>
          <cell r="B4975" t="str">
            <v>EMBOÇO OU MASSA ÚNICA EM ARGAMASSA TRAÇO 1:2:8, PREPARO MECÂNICO COM BETONEIRA 400 L, APLICADA MANUALMENTE EM PANOS CEGOS DE FACHADA (SEM PRESENÇA DE VÃOS), ESPESSURA MAIOR OU IGUAL A 50 MM. AF_06/2014</v>
          </cell>
          <cell r="C4975" t="str">
            <v>M2</v>
          </cell>
          <cell r="D4975">
            <v>49.97</v>
          </cell>
        </row>
        <row r="4976">
          <cell r="A4976">
            <v>87807</v>
          </cell>
          <cell r="B4976" t="str">
            <v>EMBOÇO OU MASSA ÚNICA EM ARGAMASSA TRAÇO 1:2:8, PREPARO MANUAL, APLICADA MANUALMENTE EM PANOS CEGOS DE FACHADA (SEM PRESENÇA DE VÃOS), ESPESSURA MAIOR OU IGUAL A 50 MM. AF_06/2014</v>
          </cell>
          <cell r="C4976" t="str">
            <v>M2</v>
          </cell>
          <cell r="D4976">
            <v>55.62</v>
          </cell>
        </row>
        <row r="4977">
          <cell r="A4977">
            <v>87808</v>
          </cell>
          <cell r="B4977" t="str">
            <v>EMBOÇO OU MASSA ÚNICA EM ARGAMASSA INDUSTRIALIZADA, PREPARO MECÂNICO E APLICAÇÃO COM EQUIPAMENTO DE MISTURA E PROJEÇÃO DE 1,5 M3/H DE ARGAMASSA EM PANOS CEGOS DE FACHADA (SEM PRESENÇA DE VÃOS), ESPESSURA MAIOR OU IGUAL A 50 MM. AF_06/2014</v>
          </cell>
          <cell r="C4977" t="str">
            <v>M2</v>
          </cell>
          <cell r="D4977">
            <v>98.31</v>
          </cell>
        </row>
        <row r="4978">
          <cell r="A4978">
            <v>87809</v>
          </cell>
          <cell r="B4978" t="str">
            <v>EMBOÇO OU MASSA ÚNICA EM ARGAMASSA TRAÇO 1:2:8, PREPARO MECÂNICO COM BETONEIRA 400 L, APLICADA MANUALMENTE EM SUPERFÍCIES EXTERNAS DA SACADA, ESPESSURA DE 25 MM, SEM USO DE TELA METÁLICA DE REFORÇO CONTRA FISSURAÇÃO. AF_06/2014</v>
          </cell>
          <cell r="C4978" t="str">
            <v>M2</v>
          </cell>
          <cell r="D4978">
            <v>73.03</v>
          </cell>
        </row>
        <row r="4979">
          <cell r="A4979">
            <v>87811</v>
          </cell>
          <cell r="B4979" t="str">
            <v>EMBOÇO OU MASSA ÚNICA EM ARGAMASSA TRAÇO 1:2:8, PREPARO MANUAL, APLICADA MANUALMENTE EM SUPERFÍCIES EXTERNAS DA SACADA, ESPESSURA DE 25 MM, SEM USO DE TELA METÁLICA DE REFORÇO CONTRA FISSURAÇÃO. AF_06/2014</v>
          </cell>
          <cell r="C4979" t="str">
            <v>M2</v>
          </cell>
          <cell r="D4979">
            <v>76.08</v>
          </cell>
        </row>
        <row r="4980">
          <cell r="A4980">
            <v>87812</v>
          </cell>
          <cell r="B4980" t="str">
            <v>EMBOÇO OU MASSA ÚNICA EM ARGAMASSA INDUSTRIALIZADA, PREPARO MECÂNICO E APLICAÇÃO COM EQUIPAMENTO DE MISTURA E PROJEÇÃO DE 1,5 M3/H EM SUPERFÍCIES EXTERNAS DA SACADA, ESPESSURA 25 MM, SEM USO DE TELA METÁLICA. AF_06/2014</v>
          </cell>
          <cell r="C4980" t="str">
            <v>M2</v>
          </cell>
          <cell r="D4980">
            <v>98.27</v>
          </cell>
        </row>
        <row r="4981">
          <cell r="A4981">
            <v>87813</v>
          </cell>
          <cell r="B4981" t="str">
            <v>EMBOÇO OU MASSA ÚNICA EM ARGAMASSA TRAÇO 1:2:8, PREPARO MECÂNICO COM BETONEIRA 400 L, APLICADA MANUALMENTE EM SUPERFÍCIES EXTERNAS DA SACADA, ESPESSURA DE 35 MM, SEM USO DE TELA METÁLICA DE REFORÇO CONTRA FISSURAÇÃO. AF_06/2014</v>
          </cell>
          <cell r="C4981" t="str">
            <v>M2</v>
          </cell>
          <cell r="D4981">
            <v>80.099999999999994</v>
          </cell>
        </row>
        <row r="4982">
          <cell r="A4982">
            <v>87815</v>
          </cell>
          <cell r="B4982" t="str">
            <v>EMBOÇO OU MASSA ÚNICA EM ARGAMASSA TRAÇO 1:2:8, PREPARO MANUAL, APLICADA MANUALMENTE EM SUPERFÍCIES EXTERNAS DA SACADA, ESPESSURA DE 35 MM, SEM USO DE TELA METÁLICA DE REFORÇO CONTRA FISSURAÇÃO. AF_06/2014</v>
          </cell>
          <cell r="C4982" t="str">
            <v>M2</v>
          </cell>
          <cell r="D4982">
            <v>84.19</v>
          </cell>
        </row>
        <row r="4983">
          <cell r="A4983">
            <v>87816</v>
          </cell>
          <cell r="B4983" t="str">
            <v>EMBOÇO OU MASSA ÚNICA EM ARGAMASSA INDUSTRIALIZADA, PREPARO MECÂNICO E APLICAÇÃO COM EQUIPAMENTO DE MISTURA E PROJEÇÃO DE 1,5 M3/H EM SUPERFÍCIES EXTERNAS DA SACADA, ESPESSURA 35 MM, SEM USO DE TELA METÁLICA. AF_06/2014</v>
          </cell>
          <cell r="C4983" t="str">
            <v>M2</v>
          </cell>
          <cell r="D4983">
            <v>115.85</v>
          </cell>
        </row>
        <row r="4984">
          <cell r="A4984">
            <v>87817</v>
          </cell>
          <cell r="B4984" t="str">
            <v>EMBOÇO OU MASSA ÚNICA EM ARGAMASSA TRAÇO 1:2:8, PREPARO MECÂNICO COM BETONEIRA 400 L, APLICADA MANUALMENTE EM SUPERFÍCIES EXTERNAS DA SACADA, ESPESSURA DE 45 MM, SEM USO DE TELA METÁLICA DE REFORÇO CONTRA FISSURAÇÃO. AF_06/2014</v>
          </cell>
          <cell r="C4984" t="str">
            <v>M2</v>
          </cell>
          <cell r="D4984">
            <v>86.78</v>
          </cell>
        </row>
        <row r="4985">
          <cell r="A4985">
            <v>87819</v>
          </cell>
          <cell r="B4985" t="str">
            <v>EMBOÇO OU MASSA ÚNICA EM ARGAMASSA TRAÇO 1:2:8, PREPARO MANUAL, APLICADA MANUALMENTE EM SUPERFÍCIES EXTERNAS DA SACADA, ESPESSURA DE 45 MM, SEM USO DE TELA METÁLICA DE REFORÇO CONTRA FISSURAÇÃO. AF_06/2014</v>
          </cell>
          <cell r="C4985" t="str">
            <v>M2</v>
          </cell>
          <cell r="D4985">
            <v>91.91</v>
          </cell>
        </row>
        <row r="4986">
          <cell r="A4986">
            <v>87820</v>
          </cell>
          <cell r="B4986" t="str">
            <v>EMBOÇO OU MASSA ÚNICA EM ARGAMASSA INDUSTRIALIZADA, PREPARO MECÂNICO E APLICAÇÃO COM EQUIPAMENTO DE MISTURA E PROJEÇÃO DE 1,5 M3/H EM SUPERFÍCIES EXTERNAS DA SACADA, ESPESSURA 45 MM, SEM USO DE TELA METÁLICA. AF_06/2014</v>
          </cell>
          <cell r="C4986" t="str">
            <v>M2</v>
          </cell>
          <cell r="D4986">
            <v>133.44</v>
          </cell>
        </row>
        <row r="4987">
          <cell r="A4987">
            <v>87821</v>
          </cell>
          <cell r="B4987" t="str">
            <v>EMBOÇO OU MASSA ÚNICA EM ARGAMASSA TRAÇO 1:2:8, PREPARO MECÂNICO COM BETONEIRA 400 L, APLICADA MANUALMENTE EM SUPERFÍCIES EXTERNAS DA SACADA, ESPESSURA MAIOR OU IGUAL A 50 MM, SEM USO DE TELA METÁLICA DE REFORÇO CONTRA FISSURAÇÃO. AF_06/2014</v>
          </cell>
          <cell r="C4987" t="str">
            <v>M2</v>
          </cell>
          <cell r="D4987">
            <v>125.71</v>
          </cell>
        </row>
        <row r="4988">
          <cell r="A4988">
            <v>87823</v>
          </cell>
          <cell r="B4988" t="str">
            <v>EMBOÇO OU MASSA ÚNICA EM ARGAMASSA TRAÇO 1:2:8, PREPARO MANUAL, APLICADA MANUALMENTE EM SUPERFÍCIES EXTERNAS DA SACADA, ESPESSURA MAIOR OU IGUAL A 50 MM, SEM USO DE TELA METÁLICA DE REFORÇO CONTRA FISSURAÇÃO. AF_06/2014</v>
          </cell>
          <cell r="C4988" t="str">
            <v>M2</v>
          </cell>
          <cell r="D4988">
            <v>131.36000000000001</v>
          </cell>
        </row>
        <row r="4989">
          <cell r="A4989">
            <v>87824</v>
          </cell>
          <cell r="B4989" t="str">
            <v>EMBOÇO OU MASSA ÚNICA EM ARGAMASSA INDUSTRIALIZADA, PREPARO MECÂNICO E APLICAÇÃO COM EQUIPAMENTO DE MISTURA E PROJEÇÃO DE 1,5 M3/H EM SUPERFÍCIES EXTERNAS DA SACADA, ESPESSURA MAIOR OU IGUAL A 50 MM, SEM USO DE TELA METÁLICA. AF_06/2014</v>
          </cell>
          <cell r="C4989" t="str">
            <v>M2</v>
          </cell>
          <cell r="D4989">
            <v>173.65</v>
          </cell>
        </row>
        <row r="4990">
          <cell r="A4990">
            <v>87825</v>
          </cell>
          <cell r="B4990" t="str">
            <v>EMBOÇO OU MASSA ÚNICA EM ARGAMASSA TRAÇO 1:2:8, PREPARO MECÂNICO COM BETONEIRA 400 L, APLICADA MANUALMENTE NAS PAREDES INTERNAS DA SACADA, ESPESSURA DE 25 MM, SEM USO DE TELA METÁLICA DE REFORÇO CONTRA FISSURAÇÃO. AF_06/2014</v>
          </cell>
          <cell r="C4990" t="str">
            <v>M2</v>
          </cell>
          <cell r="D4990">
            <v>57.3</v>
          </cell>
        </row>
        <row r="4991">
          <cell r="A4991">
            <v>87827</v>
          </cell>
          <cell r="B4991" t="str">
            <v>EMBOÇO OU MASSA ÚNICA EM ARGAMASSA TRAÇO 1:2:8, PREPARO MANUAL, APLICADA MANUALMENTE NAS PAREDES INTERNAS DA SACADA, ESPESSURA DE 25 MM, SEM USO DE TELA METÁLICA DE REFORÇO CONTRA FISSURAÇÃO. AF_06/2014</v>
          </cell>
          <cell r="C4991" t="str">
            <v>M2</v>
          </cell>
          <cell r="D4991">
            <v>61.04</v>
          </cell>
        </row>
        <row r="4992">
          <cell r="A4992">
            <v>87828</v>
          </cell>
          <cell r="B4992" t="str">
            <v>EMBOÇO OU MASSA ÚNICA EM ARGAMASSA INDUSTRIALIZADA, PREPARO MECÂNICO E APLICAÇÃO COM EQUIPAMENTO DE MISTURA E PROJEÇÃO DE 1,5 M3/H NAS PAREDES INTERNAS DA SACADA, ESPESSURA 25 MM, SEM USO DE TELA METÁLICA. AF_06/2014</v>
          </cell>
          <cell r="C4992" t="str">
            <v>M2</v>
          </cell>
          <cell r="D4992">
            <v>89.88</v>
          </cell>
        </row>
        <row r="4993">
          <cell r="A4993">
            <v>87829</v>
          </cell>
          <cell r="B4993" t="str">
            <v>EMBOÇO OU MASSA ÚNICA EM ARGAMASSA TRAÇO 1:2:8, PREPARO MECÂNICO COM BETONEIRA 400 L, APLICADA MANUALMENTE NAS PAREDES INTERNAS DA SACADA, ESPESSURA DE 35 MM, SEM USO DE TELA METÁLICA DE REFORÇO CONTRA FISSURAÇÃO. AF_06/2014</v>
          </cell>
          <cell r="C4993" t="str">
            <v>M2</v>
          </cell>
          <cell r="D4993">
            <v>65.23</v>
          </cell>
        </row>
        <row r="4994">
          <cell r="A4994">
            <v>87831</v>
          </cell>
          <cell r="B4994" t="str">
            <v>EMBOÇO OU MASSA ÚNICA EM ARGAMASSA TRAÇO 1:2:8, PREPARO MANUAL, APLICADA MANUALMENTE NAS PAREDES INTERNAS DA SACADA, ESPESSURA DE 35 MM, SEM USO DE TELA METÁLICA DE REFORÇO CONTRA FISSURAÇÃO. AF_06/2014</v>
          </cell>
          <cell r="C4994" t="str">
            <v>M2</v>
          </cell>
          <cell r="D4994">
            <v>70.239999999999995</v>
          </cell>
        </row>
        <row r="4995">
          <cell r="A4995">
            <v>87832</v>
          </cell>
          <cell r="B4995" t="str">
            <v>EMBOÇO OU MASSA ÚNICA EM ARGAMASSA INDUSTRIALIZADA, PREPARO MECÂNICO E APLICAÇÃO COM EQUIPAMENTO DE MISTURA E PROJEÇÃO DE 1,5 M3/H DE ARGAMASSA NAS PAREDES INTERNAS DA SACADA, ESPESSURA 35 MM, SEM USO DE TELA METÁLICA. AF_06/2014</v>
          </cell>
          <cell r="C4995" t="str">
            <v>M2</v>
          </cell>
          <cell r="D4995">
            <v>110.63</v>
          </cell>
        </row>
        <row r="4996">
          <cell r="A4996">
            <v>87834</v>
          </cell>
          <cell r="B4996" t="str">
            <v>REVESTIMENTO DECORATIVO MONOCAMADA APLICADO MANUALMENTE EM PANOS CEGOS DA FACHADA DE UM EDIFÍCIO DE ESTRUTURA CONVENCIONAL, COM ACABAMENTO RASPADO. AF_06/2014</v>
          </cell>
          <cell r="C4996" t="str">
            <v>M2</v>
          </cell>
          <cell r="D4996">
            <v>176.84</v>
          </cell>
        </row>
        <row r="4997">
          <cell r="A4997">
            <v>87835</v>
          </cell>
          <cell r="B4997" t="str">
            <v>REVESTIMENTO DECORATIVO MONOCAMADA APLICADO MANUALMENTE EM PANOS CEGOS DA FACHADA DE UM EDIFÍCIO DE ALVENARIA ESTRUTURAL, COM ACABAMENTO RASPADO. AF_06/2014</v>
          </cell>
          <cell r="C4997" t="str">
            <v>M2</v>
          </cell>
          <cell r="D4997">
            <v>121.85</v>
          </cell>
        </row>
        <row r="4998">
          <cell r="A4998">
            <v>87836</v>
          </cell>
          <cell r="B4998" t="str">
            <v>REVESTIMENTO DECORATIVO MONOCAMADA APLICADO COM EQUIPAMENTO DE PROJEÇÃO EM PANOS CEGOS DA FACHADA DE UM EDIFÍCIO DE ESTRUTURA CONVENCIONAL, COM ACABAMENTO RASPADO. AF_06/2014</v>
          </cell>
          <cell r="C4998" t="str">
            <v>M2</v>
          </cell>
          <cell r="D4998">
            <v>169.06</v>
          </cell>
        </row>
        <row r="4999">
          <cell r="A4999">
            <v>87837</v>
          </cell>
          <cell r="B4999" t="str">
            <v>REVESTIMENTO DECORATIVO MONOCAMADA APLICADO COM EQUIPAMENTO DE PROJEÇÃO EM PANOS CEGOS DA FACHADA DE UM EDIFÍCIO DE ALVENARIA ESTRUTURAL, COM ACABAMENTO RASPADO. AF_06/2014</v>
          </cell>
          <cell r="C4999" t="str">
            <v>M2</v>
          </cell>
          <cell r="D4999">
            <v>115.15</v>
          </cell>
        </row>
        <row r="5000">
          <cell r="A5000">
            <v>87838</v>
          </cell>
          <cell r="B5000" t="str">
            <v>REVESTIMENTO DECORATIVO MONOCAMADA APLICADO MANUALMENTE EM PANOS DA FACHADA COM PRESENÇA DE VÃOS, DE UM EDIFÍCIO DE ESTRUTURA CONVENCIONAL E ACABAMENTO RASPADO. AF_06/2014</v>
          </cell>
          <cell r="C5000" t="str">
            <v>M2</v>
          </cell>
          <cell r="D5000">
            <v>183.78</v>
          </cell>
        </row>
        <row r="5001">
          <cell r="A5001">
            <v>87839</v>
          </cell>
          <cell r="B5001" t="str">
            <v>REVESTIMENTO DECORATIVO MONOCAMADA APLICADO MANUALMENTE EM PANOS DA FACHADA COM PRESENÇA DE VÃOS, DE UM EDIFÍCIO DE ALVENARIA ESTRUTURAL E ACABAMENTO RASPADO. AF_06/2014</v>
          </cell>
          <cell r="C5001" t="str">
            <v>M2</v>
          </cell>
          <cell r="D5001">
            <v>126.79</v>
          </cell>
        </row>
        <row r="5002">
          <cell r="A5002">
            <v>87840</v>
          </cell>
          <cell r="B5002" t="str">
            <v>REVESTIMENTO DECORATIVO MONOCAMADA APLICADO COM EQUIPAMENTO DE PROJEÇÃO EM PANOS DA FACHADA COM PRESENÇA DE VÃOS, DE UM EDIFÍCIO DE ESTRUTURA CONVENCIONAL E ACABAMENTO RASPADO. AF_06/2014</v>
          </cell>
          <cell r="C5002" t="str">
            <v>M2</v>
          </cell>
          <cell r="D5002">
            <v>174.38</v>
          </cell>
        </row>
        <row r="5003">
          <cell r="A5003">
            <v>87841</v>
          </cell>
          <cell r="B5003" t="str">
            <v>REVESTIMENTO DECORATIVO MONOCAMADA APLICADO COM EQUIPAMENTO DE PROJEÇÃO EM PANOS DA FACHADA COM PRESENÇA DE VÃOS, DE UM EDIFÍCIO DE ALVENARIA ESTRUTURAL E ACABAMENTO RASPADO. AF_06/2014</v>
          </cell>
          <cell r="C5003" t="str">
            <v>M2</v>
          </cell>
          <cell r="D5003">
            <v>118.46</v>
          </cell>
        </row>
        <row r="5004">
          <cell r="A5004">
            <v>87842</v>
          </cell>
          <cell r="B5004" t="str">
            <v>REVESTIMENTO DECORATIVO MONOCAMADA APLICADO MANUALMENTE EM SUPERFÍCIES EXTERNAS DA SACADA DE UM EDIFÍCIO DE ESTRUTURA CONVENCIONAL E ACABAMENTO RASPADO. AF_06/2014</v>
          </cell>
          <cell r="C5004" t="str">
            <v>M2</v>
          </cell>
          <cell r="D5004">
            <v>183.62</v>
          </cell>
        </row>
        <row r="5005">
          <cell r="A5005">
            <v>87843</v>
          </cell>
          <cell r="B5005" t="str">
            <v>REVESTIMENTO DECORATIVO MONOCAMADA APLICADO MANUALMENTE EM SUPERFÍCIES EXTERNAS DA SACADA DE UM EDIFÍCIO DE ALVENARIA ESTRUTURAL E ACABAMENTO RASPADO. AF_06/2014</v>
          </cell>
          <cell r="C5005" t="str">
            <v>M2</v>
          </cell>
          <cell r="D5005">
            <v>135.08000000000001</v>
          </cell>
        </row>
        <row r="5006">
          <cell r="A5006">
            <v>87844</v>
          </cell>
          <cell r="B5006" t="str">
            <v>REVESTIMENTO DECORATIVO MONOCAMADA APLICADO COM EQUIPAMENTO DE PROJEÇÃO EM SUPERFÍCIES EXTERNAS DA SACADA DE UM EDIFÍCIO DE ESTRUTURA CONVENCIONAL E ACABAMENTO RASPADO. AF_06/2014</v>
          </cell>
          <cell r="C5006" t="str">
            <v>M2</v>
          </cell>
          <cell r="D5006">
            <v>169.92</v>
          </cell>
        </row>
        <row r="5007">
          <cell r="A5007">
            <v>87845</v>
          </cell>
          <cell r="B5007" t="str">
            <v>REVESTIMENTO DECORATIVO MONOCAMADA APLICADO COM EQUIPAMENTO DE PROJEÇÃO EM SUPERFÍCIES EXTERNAS DA SACADA DE UM EDIFÍCIO DE ALVENARIA ESTRUTURAL E ACABAMENTO RASPADO. AF_06/2014</v>
          </cell>
          <cell r="C5007" t="str">
            <v>M2</v>
          </cell>
          <cell r="D5007">
            <v>122.48</v>
          </cell>
        </row>
        <row r="5008">
          <cell r="A5008">
            <v>87846</v>
          </cell>
          <cell r="B5008" t="str">
            <v>REVESTIMENTO DECORATIVO MONOCAMADA APLICADO MANUALMENTE EM PANOS CEGOS DA FACHADA DE UM EDIFÍCIO DE ESTRUTURA CONVENCIONAL, COM ACABAMENTO TRAVERTINO. AF_06/2014</v>
          </cell>
          <cell r="C5008" t="str">
            <v>M2</v>
          </cell>
          <cell r="D5008">
            <v>191.43</v>
          </cell>
        </row>
        <row r="5009">
          <cell r="A5009">
            <v>87847</v>
          </cell>
          <cell r="B5009" t="str">
            <v>REVESTIMENTO DECORATIVO MONOCAMADA APLICADO MANUALMENTE EM PANOS CEGOS DA FACHADA DE UM EDIFÍCIO DE ALVENARIA ESTRUTURAL, COM ACABAMENTO TRAVERTINO. AF_06/2014</v>
          </cell>
          <cell r="C5009" t="str">
            <v>M2</v>
          </cell>
          <cell r="D5009">
            <v>136.44</v>
          </cell>
        </row>
        <row r="5010">
          <cell r="A5010">
            <v>87848</v>
          </cell>
          <cell r="B5010" t="str">
            <v>REVESTIMENTO DECORATIVO MONOCAMADA APLICADO COM EQUIPAMENTO DE PROJEÇÃO EM PANOS CEGOS DA FACHADA DE UM EDIFÍCIO DE ESTRUTURA CONVENCIONAL, COM ACABAMENTO TRAVERTINO. AF_06/2014</v>
          </cell>
          <cell r="C5010" t="str">
            <v>M2</v>
          </cell>
          <cell r="D5010">
            <v>182.42</v>
          </cell>
        </row>
        <row r="5011">
          <cell r="A5011">
            <v>87849</v>
          </cell>
          <cell r="B5011" t="str">
            <v>REVESTIMENTO DECORATIVO MONOCAMADA APLICADO COM EQUIPAMENTO DE PROJEÇÃO EM PANOS CEGOS DA FACHADA DE UM EDIFÍCIO DE ALVENARIA ESTRUTURAL, COM ACABAMENTO TRAVERTINO. AF_06/2014</v>
          </cell>
          <cell r="C5011" t="str">
            <v>M2</v>
          </cell>
          <cell r="D5011">
            <v>128.51</v>
          </cell>
        </row>
        <row r="5012">
          <cell r="A5012">
            <v>87850</v>
          </cell>
          <cell r="B5012" t="str">
            <v>REVESTIMENTO DECORATIVO MONOCAMADA APLICADO MANUALMENTE EM PANOS DA FACHADA COM PRESENÇA DE VÃOS, DE UM EDIFÍCIO DE ESTRUTURA CONVENCIONAL E ACABAMENTO TRAVERTINO. AF_06/2014</v>
          </cell>
          <cell r="C5012" t="str">
            <v>M2</v>
          </cell>
          <cell r="D5012">
            <v>198.39</v>
          </cell>
        </row>
        <row r="5013">
          <cell r="A5013">
            <v>87851</v>
          </cell>
          <cell r="B5013" t="str">
            <v>REVESTIMENTO DECORATIVO MONOCAMADA APLICADO MANUALMENTE EM PANOS DA FACHADA COM PRESENÇA DE VÃOS, DE UM EDIFÍCIO DE ALVENARIA ESTRUTURAL E ACABAMENTO TRAVERTINO. AF_06/2014</v>
          </cell>
          <cell r="C5013" t="str">
            <v>M2</v>
          </cell>
          <cell r="D5013">
            <v>141.4</v>
          </cell>
        </row>
        <row r="5014">
          <cell r="A5014">
            <v>87852</v>
          </cell>
          <cell r="B5014" t="str">
            <v>REVESTIMENTO DECORATIVO MONOCAMADA APLICADO COM EQUIPAMENTO DE PROJEÇÃO EM PANOS DA FACHADA COM PRESENÇA DE VÃOS, DE UM EDIFÍCIO DE ESTRUTURA CONVENCIONAL E ACABAMENTO TRAVERTINO. AF_06/2014</v>
          </cell>
          <cell r="C5014" t="str">
            <v>M2</v>
          </cell>
          <cell r="D5014">
            <v>187.72</v>
          </cell>
        </row>
        <row r="5015">
          <cell r="A5015">
            <v>87853</v>
          </cell>
          <cell r="B5015" t="str">
            <v>REVESTIMENTO DECORATIVO MONOCAMADA APLICADO COM EQUIPAMENTO DE PROJEÇÃO EM PANOS DA FACHADA COM PRESENÇA DE VÃOS, DE UM EDIFÍCIO DE ALVENARIA ESTRUTURAL E ACABAMENTO TRAVERTINO. AF_06/2014</v>
          </cell>
          <cell r="C5015" t="str">
            <v>M2</v>
          </cell>
          <cell r="D5015">
            <v>131.79</v>
          </cell>
        </row>
        <row r="5016">
          <cell r="A5016">
            <v>87854</v>
          </cell>
          <cell r="B5016" t="str">
            <v>REVESTIMENTO DECORATIVO MONOCAMADA APLICADO MANUALMENTE EM SUPERFÍCIES EXTERNAS DA SACADA DE UM EDIFÍCIO DE ESTRUTURA CONVENCIONAL E ACABAMENTO TRAVERTINO. AF_06/2014</v>
          </cell>
          <cell r="C5016" t="str">
            <v>M2</v>
          </cell>
          <cell r="D5016">
            <v>198.2</v>
          </cell>
        </row>
        <row r="5017">
          <cell r="A5017">
            <v>87855</v>
          </cell>
          <cell r="B5017" t="str">
            <v>REVESTIMENTO DECORATIVO MONOCAMADA APLICADO MANUALMENTE EM SUPERFÍCIES EXTERNAS DA SACADA DE UM EDIFÍCIO DE ALVENARIA ESTRUTURAL E ACABAMENTO TRAVERTINO. AF_06/2014</v>
          </cell>
          <cell r="C5017" t="str">
            <v>M2</v>
          </cell>
          <cell r="D5017">
            <v>149.69</v>
          </cell>
        </row>
        <row r="5018">
          <cell r="A5018">
            <v>87856</v>
          </cell>
          <cell r="B5018" t="str">
            <v>REVESTIMENTO DECORATIVO MONOCAMADA APLICADO COM EQUIPAMENTO DE PROJEÇÃO EM SUPERFÍCIES EXTERNAS DA SACADA DE UM EDIFÍCIO DE ESTRUTURA CONVENCIONAL E ACABAMENTO TRAVERTINO. AF_06/2014</v>
          </cell>
          <cell r="C5018" t="str">
            <v>M2</v>
          </cell>
          <cell r="D5018">
            <v>183.28</v>
          </cell>
        </row>
        <row r="5019">
          <cell r="A5019">
            <v>87857</v>
          </cell>
          <cell r="B5019" t="str">
            <v>REVESTIMENTO DECORATIVO MONOCAMADA APLICADO COM EQUIPAMENTO DE PROJEÇÃO EM SUPERFÍCIES EXTERNAS DA SACADA DE UM EDIFÍCIO DE ALVENARIA ESTRUTURAL E ACABAMENTO TRAVERTINO. AF_06/2014</v>
          </cell>
          <cell r="C5019" t="str">
            <v>M2</v>
          </cell>
          <cell r="D5019">
            <v>135.82</v>
          </cell>
        </row>
        <row r="5020">
          <cell r="A5020">
            <v>87858</v>
          </cell>
          <cell r="B5020" t="str">
            <v>REVESTIMENTO DECORATIVO MONOCAMADA APLICADO MANUALMENTE NAS PAREDES INTERNAS DA SACADA COM ACABAMENTO RASPADO. AF_06/2014</v>
          </cell>
          <cell r="C5020" t="str">
            <v>M2</v>
          </cell>
          <cell r="D5020">
            <v>130.53</v>
          </cell>
        </row>
        <row r="5021">
          <cell r="A5021">
            <v>87859</v>
          </cell>
          <cell r="B5021" t="str">
            <v>REVESTIMENTO DECORATIVO MONOCAMADA APLICADO MANUALMENTE NAS PAREDES INTERNAS DA SACADA COM ACABAMENTO TRAVERTINO. AF_06/2014</v>
          </cell>
          <cell r="C5021" t="str">
            <v>M2</v>
          </cell>
          <cell r="D5021">
            <v>150.31</v>
          </cell>
        </row>
        <row r="5022">
          <cell r="A5022">
            <v>89048</v>
          </cell>
          <cell r="B5022" t="str">
            <v>(COMPOSIÇÃO REPRESENTATIVA) DO SERVIÇO DE EMBOÇO/MASSA ÚNICA, TRAÇO 1:2:8, PREPARO MECÂNICO, COM BETONEIRA DE 400L, EM PAREDES DE AMBIENTES INTERNOS, COM EXECUÇÃO DE TALISCAS, PARA EDIFICAÇÃO HABITACIONAL MULTIFAMILIAR (PRÉDIO). AF_11/2014</v>
          </cell>
          <cell r="C5022" t="str">
            <v>M2</v>
          </cell>
          <cell r="D5022">
            <v>28.21</v>
          </cell>
        </row>
        <row r="5023">
          <cell r="A5023">
            <v>89049</v>
          </cell>
          <cell r="B5023" t="str">
            <v>(COMPOSIÇÃO REPRESENTATIVA) DO SERVIÇO DE APLICAÇÃO MANUAL DE GESSO DESEMPENADO (SEM TALISCAS) EM TETO, ESPESSURA 0,5 CM, PARA EDIFICAÇÃO HABITACIONAL MULTIFAMILIAR (PRÉDIO). AF_11/2014</v>
          </cell>
          <cell r="C5023" t="str">
            <v>M2</v>
          </cell>
          <cell r="D5023">
            <v>16.48</v>
          </cell>
        </row>
        <row r="5024">
          <cell r="A5024">
            <v>89173</v>
          </cell>
          <cell r="B5024" t="str">
            <v>(COMPOSIÇÃO REPRESENTATIVA) DO SERVIÇO DE EMBOÇO/MASSA ÚNICA, APLICADO MANUALMENTE, TRAÇO 1:2:8, EM BETONEIRA DE 400L, PAREDES INTERNAS, COM EXECUÇÃO DE TALISCAS, EDIFICAÇÃO HABITACIONAL UNIFAMILIAR (CASAS) E EDIFICAÇÃO PÚBLICA PADRÃO. AF_12/2014</v>
          </cell>
          <cell r="C5024" t="str">
            <v>M2</v>
          </cell>
          <cell r="D5024">
            <v>27.5</v>
          </cell>
        </row>
        <row r="5025">
          <cell r="A5025">
            <v>90406</v>
          </cell>
          <cell r="B5025" t="str">
            <v>MASSA ÚNICA, PARA RECEBIMENTO DE PINTURA, EM ARGAMASSA TRAÇO 1:2:8, PREPARO MECÂNICO COM BETONEIRA 400L, APLICADA MANUALMENTE EM TETO, ESPESSURA DE 20MM, COM EXECUÇÃO DE TALISCAS. AF_03/2015</v>
          </cell>
          <cell r="C5025" t="str">
            <v>M2</v>
          </cell>
          <cell r="D5025">
            <v>37.19</v>
          </cell>
        </row>
        <row r="5026">
          <cell r="A5026">
            <v>90407</v>
          </cell>
          <cell r="B5026" t="str">
            <v>MASSA ÚNICA, PARA RECEBIMENTO DE PINTURA, EM ARGAMASSA TRAÇO 1:2:8, PREPARO MANUAL, APLICADA MANUALMENTE EM TETO, ESPESSURA DE 20MM, COM EXECUÇÃO DE TALISCAS. AF_03/2015</v>
          </cell>
          <cell r="C5026" t="str">
            <v>M2</v>
          </cell>
          <cell r="D5026">
            <v>41.1</v>
          </cell>
        </row>
        <row r="5027">
          <cell r="A5027">
            <v>90408</v>
          </cell>
          <cell r="B5027" t="str">
            <v>MASSA ÚNICA, PARA RECEBIMENTO DE PINTURA, EM ARGAMASSA TRAÇO 1:2:8, PREPARO MECÂNICO COM BETONEIRA 400L, APLICADA MANUALMENTE EM TETO, ESPESSURA DE 10MM, COM EXECUÇÃO DE TALISCAS. AF_03/2015</v>
          </cell>
          <cell r="C5027" t="str">
            <v>M2</v>
          </cell>
          <cell r="D5027">
            <v>27.16</v>
          </cell>
        </row>
        <row r="5028">
          <cell r="A5028">
            <v>90409</v>
          </cell>
          <cell r="B5028" t="str">
            <v>MASSA ÚNICA, PARA RECEBIMENTO DE PINTURA, EM ARGAMASSA TRAÇO 1:2:8, PREPARO MANUAL, APLICADA MANUALMENTE EM TETO, ESPESSURA DE 10MM, COM EXECUÇÃO DE TALISCAS. AF_03/2015</v>
          </cell>
          <cell r="C5028" t="str">
            <v>M2</v>
          </cell>
          <cell r="D5028">
            <v>29.38</v>
          </cell>
        </row>
        <row r="5029">
          <cell r="A5029">
            <v>5998</v>
          </cell>
          <cell r="B5029" t="str">
            <v>PASTA DE CIMENTO PORTLAND, ESPESSURA 1MM</v>
          </cell>
          <cell r="C5029" t="str">
            <v>M2</v>
          </cell>
          <cell r="D5029">
            <v>0.82</v>
          </cell>
        </row>
        <row r="5030">
          <cell r="A5030" t="str">
            <v>73747/1</v>
          </cell>
          <cell r="B5030" t="str">
            <v>ISOLAMENTO ACUSTICO EM ESPUMA DE POLIURETANO ESPESSURA 20 MM, DENSIDADE 29KG/M3</v>
          </cell>
          <cell r="C5030" t="str">
            <v>M2</v>
          </cell>
          <cell r="D5030">
            <v>51.98</v>
          </cell>
        </row>
        <row r="5031">
          <cell r="A5031" t="str">
            <v>74001/1</v>
          </cell>
          <cell r="B5031" t="str">
            <v>REBOCO COM ARGAMASSA PRE-FABRICADA, ESPESSURA 0,5CM, PREPARO MECANICO DA ARGAMASSA</v>
          </cell>
          <cell r="C5031" t="str">
            <v>M2</v>
          </cell>
          <cell r="D5031">
            <v>25</v>
          </cell>
        </row>
        <row r="5032">
          <cell r="A5032">
            <v>75481</v>
          </cell>
          <cell r="B5032" t="str">
            <v>REBOCO ARGAMASSA TRACO 1:2 (CAL E AREIA FINA PENEIRADA), ESPESSURA 0,5CM, PREPARO MANUAL DA ARGAMASSA</v>
          </cell>
          <cell r="C5032" t="str">
            <v>M2</v>
          </cell>
          <cell r="D5032">
            <v>20.03</v>
          </cell>
        </row>
        <row r="5033">
          <cell r="A5033">
            <v>84074</v>
          </cell>
          <cell r="B5033" t="str">
            <v>REBOCO COM ARGAMASSA PRÉ-FABRICADA, ACABAMENTO CAMURCADO, ESPESSURA 0,3CM, PREPARO MANUAL</v>
          </cell>
          <cell r="C5033" t="str">
            <v>M2</v>
          </cell>
          <cell r="D5033">
            <v>31.08</v>
          </cell>
        </row>
        <row r="5034">
          <cell r="A5034">
            <v>84075</v>
          </cell>
          <cell r="B5034" t="str">
            <v>REBOCO COM ARGAMASSA PRÉ-FABRICADA, ACABAMENTO FRISADO, ESPESSURA 0,7CM, PREPARO MECANICO</v>
          </cell>
          <cell r="C5034" t="str">
            <v>M2</v>
          </cell>
          <cell r="D5034">
            <v>94.27</v>
          </cell>
        </row>
        <row r="5035">
          <cell r="A5035">
            <v>84076</v>
          </cell>
          <cell r="B5035" t="str">
            <v>REBOCO TRACO 1:3 (CIMENTO E AREIA MEDIA NAO PENEIRADA), BASE PARA TINTA EPOXI, PREPARO MANUAL DA ARGAMASSA</v>
          </cell>
          <cell r="C5035" t="str">
            <v>M2</v>
          </cell>
          <cell r="D5035">
            <v>27.94</v>
          </cell>
        </row>
        <row r="5036">
          <cell r="A5036">
            <v>84078</v>
          </cell>
          <cell r="B5036" t="str">
            <v>REVESTIMENTO DE PAREDE COM PEDRA SAO TOME 20X40CM, ASSENTAMENTO COM ARGAMASSA TRACO 1:2:2 (CIMENTO, SAIBRO E AREIA MEDIA NAO PENEIRADA), PREPARO MANUAL DA ARGAMASSA</v>
          </cell>
          <cell r="C5036" t="str">
            <v>M2</v>
          </cell>
          <cell r="D5036">
            <v>167.99</v>
          </cell>
        </row>
        <row r="5037">
          <cell r="A5037">
            <v>84079</v>
          </cell>
          <cell r="B5037" t="str">
            <v>REVESTIMENTO DE PAREDE COM PEDRA ARDOSIA CINZA 30X30X1CM, ASSENTADO COM ARGAMASSA TRACO 1:2:2 (CIMENTO, SAIBRO E AREIA MEDIA NAO PENEIRADA) PREPARO MANUAL DA ARGAMASSA</v>
          </cell>
          <cell r="C5037" t="str">
            <v>M2</v>
          </cell>
          <cell r="D5037">
            <v>86.39</v>
          </cell>
        </row>
        <row r="5038">
          <cell r="A5038">
            <v>84080</v>
          </cell>
          <cell r="B5038" t="str">
            <v>REVESTIMENTO DE PAREDE COM PEDRA ARDOSIA CINZA 40X40X1CM, ASSENTAMENTO COM ARGAMASSA TRACO 1:2:2 (CIMENTO, SAIBRO E AREIA MEDIA NAO PENEIRADA) PREPARO MANUAL DA ARGAMASSA</v>
          </cell>
          <cell r="C5038" t="str">
            <v>M2</v>
          </cell>
          <cell r="D5038">
            <v>86.92</v>
          </cell>
        </row>
        <row r="5039">
          <cell r="A5039">
            <v>84081</v>
          </cell>
          <cell r="B5039" t="str">
            <v>REVESTIMENTO DE PAREDE COM PEDRA BASALTO CINZA IRREGULAR, ASSENTAMENTO COM ARGAMASSA TRACO 1:4 (CIMENTO E AREIA MEDIA NAO PENEIRADA), PREPARO MANUAL DA ARGAMASSA</v>
          </cell>
          <cell r="C5039" t="str">
            <v>M2</v>
          </cell>
          <cell r="D5039">
            <v>127.82</v>
          </cell>
        </row>
        <row r="5040">
          <cell r="A5040">
            <v>84084</v>
          </cell>
          <cell r="B5040" t="str">
            <v>APICOAMENTO MANUAL DE SUPERFICIE DE CONCRETO</v>
          </cell>
          <cell r="C5040" t="str">
            <v>M2</v>
          </cell>
          <cell r="D5040">
            <v>7.06</v>
          </cell>
        </row>
        <row r="5041">
          <cell r="A5041">
            <v>87242</v>
          </cell>
          <cell r="B5041" t="str">
            <v>REVESTIMENTO CERÂMICO PARA PAREDES EXTERNAS EM PASTILHAS DE PORCELANA 5 X 5 CM (PLACAS DE 30 X 30 CM), ALINHADAS A PRUMO, APLICADO EM PANOS COM VÃOS. AF_06/2014</v>
          </cell>
          <cell r="C5041" t="str">
            <v>M2</v>
          </cell>
          <cell r="D5041">
            <v>153.63999999999999</v>
          </cell>
        </row>
        <row r="5042">
          <cell r="A5042">
            <v>87243</v>
          </cell>
          <cell r="B5042" t="str">
            <v>REVESTIMENTO CERÂMICO PARA PAREDES EXTERNAS EM PASTILHAS DE PORCELANA 5 X 5 CM (PLACAS DE 30 X 30 CM), ALINHADAS A PRUMO, APLICADO EM PANOS SEM VÃOS. AF_06/2014</v>
          </cell>
          <cell r="C5042" t="str">
            <v>M2</v>
          </cell>
          <cell r="D5042">
            <v>139.94999999999999</v>
          </cell>
        </row>
        <row r="5043">
          <cell r="A5043">
            <v>87244</v>
          </cell>
          <cell r="B5043" t="str">
            <v>REVESTIMENTO CERÂMICO PARA PAREDES EXTERNAS EM PASTILHAS DE PORCELANA 5 X 5 CM (PLACAS DE 30 X 30 CM), ALINHADAS A PRUMO, APLICADO EM SUPERFÍCIES EXTERNAS DA SACADA. AF_06/2014</v>
          </cell>
          <cell r="C5043" t="str">
            <v>M2</v>
          </cell>
          <cell r="D5043">
            <v>150.36000000000001</v>
          </cell>
        </row>
        <row r="5044">
          <cell r="A5044">
            <v>87245</v>
          </cell>
          <cell r="B5044" t="str">
            <v>REVESTIMENTO CERÂMICO PARA PAREDES EXTERNAS EM PASTILHAS DE PORCELANA 5 X 5 CM (PLACAS DE 30 X 30 CM), ALINHADAS A PRUMO, APLICADO EM SUPERFÍCIES INTERNAS DA SACADA. AF_06/2014</v>
          </cell>
          <cell r="C5044" t="str">
            <v>M2</v>
          </cell>
          <cell r="D5044">
            <v>179.84</v>
          </cell>
        </row>
        <row r="5045">
          <cell r="A5045">
            <v>87264</v>
          </cell>
          <cell r="B5045" t="str">
            <v>REVESTIMENTO CERÂMICO PARA PAREDES INTERNAS COM PLACAS TIPO GRÊS OU SEMI-GRÊS DE DIMENSÕES 20X20 CM APLICADAS EM AMBIENTES DE ÁREA MENOR QUE 5 M² NA ALTURA INTEIRA DAS PAREDES. AF_06/2014</v>
          </cell>
          <cell r="C5045" t="str">
            <v>M2</v>
          </cell>
          <cell r="D5045">
            <v>50.71</v>
          </cell>
        </row>
        <row r="5046">
          <cell r="A5046">
            <v>87265</v>
          </cell>
          <cell r="B5046" t="str">
            <v>REVESTIMENTO CERÂMICO PARA PAREDES INTERNAS COM PLACAS TIPO GRÊS OU SEMI-GRÊS DE DIMENSÕES 20X20 CM APLICADAS EM AMBIENTES DE ÁREA MAIOR QUE 5 M² NA ALTURA INTEIRA DAS PAREDES. AF_06/2014</v>
          </cell>
          <cell r="C5046" t="str">
            <v>M2</v>
          </cell>
          <cell r="D5046">
            <v>44.15</v>
          </cell>
        </row>
        <row r="5047">
          <cell r="A5047">
            <v>87266</v>
          </cell>
          <cell r="B5047" t="str">
            <v>REVESTIMENTO CERÂMICO PARA PAREDES INTERNAS COM PLACAS TIPO GRÊS OU SEMI-GRÊS DE DIMENSÕES 20X20 CM APLICADAS EM AMBIENTES DE ÁREA MENOR QUE 5 M² A MEIA ALTURA DAS PAREDES. AF_06/2014</v>
          </cell>
          <cell r="C5047" t="str">
            <v>M2</v>
          </cell>
          <cell r="D5047">
            <v>53.07</v>
          </cell>
        </row>
        <row r="5048">
          <cell r="A5048">
            <v>87267</v>
          </cell>
          <cell r="B5048" t="str">
            <v>REVESTIMENTO CERÂMICO PARA PAREDES INTERNAS COM PLACAS TIPO GRÊS OU SEMI-GRÊS DE DIMENSÕES 20X20 CM APLICADAS EM AMBIENTES DE ÁREA MAIOR QUE 5 M² A MEIA ALTURA DAS PAREDES. AF_06/2014</v>
          </cell>
          <cell r="C5048" t="str">
            <v>M2</v>
          </cell>
          <cell r="D5048">
            <v>50.12</v>
          </cell>
        </row>
        <row r="5049">
          <cell r="A5049">
            <v>87268</v>
          </cell>
          <cell r="B5049" t="str">
            <v>REVESTIMENTO CERÂMICO PARA PAREDES INTERNAS COM PLACAS TIPO GRÊS OU SEMI-GRÊS DE DIMENSÕES 25X35 CM APLICADAS EM AMBIENTES DE ÁREA MENOR QUE 5 M² NA ALTURA INTEIRA DAS PAREDES. AF_06/2014</v>
          </cell>
          <cell r="C5049" t="str">
            <v>M2</v>
          </cell>
          <cell r="D5049">
            <v>54.43</v>
          </cell>
        </row>
        <row r="5050">
          <cell r="A5050">
            <v>87269</v>
          </cell>
          <cell r="B5050" t="str">
            <v>REVESTIMENTO CERÂMICO PARA PAREDES INTERNAS COM PLACAS TIPO GRÊS OU SEMI-GRÊS DE DIMENSÕES 25X35 CM APLICADAS EM AMBIENTES DE ÁREA MAIOR QUE 5 M² NA ALTURA INTEIRA DAS PAREDES. AF_06/2014</v>
          </cell>
          <cell r="C5050" t="str">
            <v>M2</v>
          </cell>
          <cell r="D5050">
            <v>47.29</v>
          </cell>
        </row>
        <row r="5051">
          <cell r="A5051">
            <v>87270</v>
          </cell>
          <cell r="B5051" t="str">
            <v>REVESTIMENTO CERÂMICO PARA PAREDES INTERNAS COM PLACAS TIPO GRÊS OU SEMI-GRÊS DE DIMENSÕES 25X35 CM APLICADAS EM AMBIENTES DE ÁREA MENOR QUE 5 M² A MEIA ALTURA DAS PAREDES. AF_06/2014</v>
          </cell>
          <cell r="C5051" t="str">
            <v>M2</v>
          </cell>
          <cell r="D5051">
            <v>56.41</v>
          </cell>
        </row>
        <row r="5052">
          <cell r="A5052">
            <v>87271</v>
          </cell>
          <cell r="B5052" t="str">
            <v>REVESTIMENTO CERÂMICO PARA PAREDES INTERNAS COM PLACAS TIPO GRÊS OU SEMI-GRÊS DE DIMENSÕES 25X35 CM APLICADAS EM AMBIENTES DE ÁREA MAIOR QUE 5 M² A MEIA ALTURA DAS PAREDES. AF_06/2014</v>
          </cell>
          <cell r="C5052" t="str">
            <v>M2</v>
          </cell>
          <cell r="D5052">
            <v>53.04</v>
          </cell>
        </row>
        <row r="5053">
          <cell r="A5053">
            <v>87272</v>
          </cell>
          <cell r="B5053" t="str">
            <v>REVESTIMENTO CERÂMICO PARA PAREDES INTERNAS COM PLACAS TIPO GRÊS OU SEMI-GRÊS DE DIMENSÕES 33X45 CM APLICADAS EM AMBIENTES DE ÁREA MENOR QUE 5 M² NA ALTURA INTEIRA DAS PAREDES. AF_06/2014</v>
          </cell>
          <cell r="C5053" t="str">
            <v>M2</v>
          </cell>
          <cell r="D5053">
            <v>58.3</v>
          </cell>
        </row>
        <row r="5054">
          <cell r="A5054">
            <v>87273</v>
          </cell>
          <cell r="B5054" t="str">
            <v>REVESTIMENTO CERÂMICO PARA PAREDES INTERNAS COM PLACAS TIPO GRÊS OU SEMI-GRÊS DE DIMENSÕES 33X45 CM APLICADAS EM AMBIENTES DE ÁREA MAIOR QUE 5 M² NA ALTURA INTEIRA DAS PAREDES. AF_06/2014</v>
          </cell>
          <cell r="C5054" t="str">
            <v>M2</v>
          </cell>
          <cell r="D5054">
            <v>49.56</v>
          </cell>
        </row>
        <row r="5055">
          <cell r="A5055">
            <v>87274</v>
          </cell>
          <cell r="B5055" t="str">
            <v>REVESTIMENTO CERÂMICO PARA PAREDES INTERNAS COM PLACAS TIPO GRÊS OU SEMI-GRÊS DE DIMENSÕES 33X45 CM APLICADAS EM AMBIENTES DE ÁREA MENOR QUE 5 M² A MEIA ALTURA DAS PAREDES. AF_06/2014</v>
          </cell>
          <cell r="C5055" t="str">
            <v>M2</v>
          </cell>
          <cell r="D5055">
            <v>59.68</v>
          </cell>
        </row>
        <row r="5056">
          <cell r="A5056">
            <v>87275</v>
          </cell>
          <cell r="B5056" t="str">
            <v>REVESTIMENTO CERÂMICO PARA PAREDES INTERNAS COM PLACAS TIPO GRÊS OU SEMI-GRÊS DE DIMENSÕES 33X45 CM APLICADAS EM AMBIENTES DE ÁREA MAIOR QUE 5 M² A MEIA ALTURA DAS PAREDES. AF_06/2014</v>
          </cell>
          <cell r="C5056" t="str">
            <v>M2</v>
          </cell>
          <cell r="D5056">
            <v>56.71</v>
          </cell>
        </row>
        <row r="5057">
          <cell r="A5057">
            <v>88786</v>
          </cell>
          <cell r="B5057" t="str">
            <v>REVESTIMENTO CERÂMICO PARA PAREDES EXTERNAS EM PASTILHAS DE PORCELANA 2,5 X 2,5 CM (PLACAS DE 30 X 30 CM), ALINHADAS A PRUMO, APLICADO EM PANOS COM VÃOS. AF_10/2014</v>
          </cell>
          <cell r="C5057" t="str">
            <v>M2</v>
          </cell>
          <cell r="D5057">
            <v>170.39</v>
          </cell>
        </row>
        <row r="5058">
          <cell r="A5058">
            <v>88787</v>
          </cell>
          <cell r="B5058" t="str">
            <v>REVESTIMENTO CERÂMICO PARA PAREDES EXTERNAS EM PASTILHAS DE PORCELANA 2,5 X 2,5 CM (PLACAS DE 30 X 30 CM), ALINHADAS A PRUMO, APLICADO EM PANOS SEM VÃOS. AF_10/2014</v>
          </cell>
          <cell r="C5058" t="str">
            <v>M2</v>
          </cell>
          <cell r="D5058">
            <v>156</v>
          </cell>
        </row>
        <row r="5059">
          <cell r="A5059">
            <v>88788</v>
          </cell>
          <cell r="B5059" t="str">
            <v>REVESTIMENTO CERÂMICO PARA PAREDES EXTERNAS EM PASTILHAS DE PORCELANA 2,5 X 2,5 CM (PLACAS DE 30 X 30 CM), ALINHADAS A PRUMO, APLICADO EM SUPERFÍCIES EXTERNAS DA SACADA. AF_10/2014</v>
          </cell>
          <cell r="C5059" t="str">
            <v>M2</v>
          </cell>
          <cell r="D5059">
            <v>166.41</v>
          </cell>
        </row>
        <row r="5060">
          <cell r="A5060">
            <v>88789</v>
          </cell>
          <cell r="B5060" t="str">
            <v>REVESTIMENTO CERÂMICO PARA PAREDES EXTERNAS EM PASTILHAS DE PORCELANA 2,5 X 2,5 CM (PLACAS DE 30 X 30 CM), ALINHADAS A PRUMO, APLICADO EM SUPERFÍCIES INTERNAS DA SACADA. AF_10/2014</v>
          </cell>
          <cell r="C5060" t="str">
            <v>M2</v>
          </cell>
          <cell r="D5060">
            <v>198.28</v>
          </cell>
        </row>
        <row r="5061">
          <cell r="A5061">
            <v>89045</v>
          </cell>
          <cell r="B5061" t="str">
            <v>(COMPOSIÇÃO REPRESENTATIVA) DO SERVIÇO DE REVESTIMENTO CERÂMICO PARA AMBIENTES DE ÁREAS MOLHADAS, MEIA PAREDE OU PAREDE INTEIRA, COM PLACAS TIPO GRÊS OU SEMI-GRÊS, DIMENSÕES 20X20 CM, PARA EDIFICAÇÃO HABITACIONAL MULTIFAMILIAR (PRÉDIO). AF_11/2014</v>
          </cell>
          <cell r="C5061" t="str">
            <v>M2</v>
          </cell>
          <cell r="D5061">
            <v>50.57</v>
          </cell>
        </row>
        <row r="5062">
          <cell r="A5062">
            <v>89170</v>
          </cell>
          <cell r="B5062" t="str">
            <v>(COMPOSIÇÃO REPRESENTATIVA) DO SERVIÇO DE REVESTIMENTO CERÂMICO PARA PAREDES INTERNAS, MEIA PAREDE, OU PAREDE INTEIRA, PLACAS GRÊS OU SEMI-GRÊS DE 20X20 CM, PARA EDIFICAÇÕES HABITACIONAIS UNIFAMILIAR (CASAS) E EDIFICAÇÕES PÚBLICAS PADRÃO. AF_11/2014</v>
          </cell>
          <cell r="C5062" t="str">
            <v>M2</v>
          </cell>
          <cell r="D5062">
            <v>48.91</v>
          </cell>
        </row>
        <row r="5063">
          <cell r="A5063">
            <v>93392</v>
          </cell>
          <cell r="B5063" t="str">
            <v>REVESTIMENTO CERÂMICO PARA PAREDES INTERNAS COM PLACAS TIPO GRÊS OU SEMI-GRÊS PADRÃO POPULAR DE DIMENSÕES 20X20 CM APLICADAS EM AMBIENTES DE ÁREA MENOR QUE 5 M2 NA ALTURA INTEIRA DAS PAREDES. AF_06/2014</v>
          </cell>
          <cell r="C5063" t="str">
            <v>M2</v>
          </cell>
          <cell r="D5063">
            <v>41.24</v>
          </cell>
        </row>
        <row r="5064">
          <cell r="A5064">
            <v>93393</v>
          </cell>
          <cell r="B5064" t="str">
            <v>REVESTIMENTO CERÂMICO PARA PAREDES INTERNAS COM PLACAS TIPO GRÊS OU SEMI-GRÊS PADRÃO POPULAR DE DIMENSÕES 20X20 CM APLICADAS EM AMBIENTES DE ÁREA MAIOR QUE 5 M2 NA ALTURA INTEIRA DAS PAREDES. AF_06/2014</v>
          </cell>
          <cell r="C5064" t="str">
            <v>M2</v>
          </cell>
          <cell r="D5064">
            <v>34.770000000000003</v>
          </cell>
        </row>
        <row r="5065">
          <cell r="A5065">
            <v>93394</v>
          </cell>
          <cell r="B5065" t="str">
            <v>REVESTIMENTO CERÂMICO PARA PAREDES INTERNAS COM PLACAS TIPO GRÊS OU SEMI-GRÊS PADRÃO POPULAR DE DIMENSÕES 20X20 CM APLICADAS EM AMBIENTES DE ÁREA MENOR QUE 5 M2 A MEIA ALTURA DAS PAREDES. AF_06/2014</v>
          </cell>
          <cell r="C5065" t="str">
            <v>M2</v>
          </cell>
          <cell r="D5065">
            <v>43.6</v>
          </cell>
        </row>
        <row r="5066">
          <cell r="A5066">
            <v>93395</v>
          </cell>
          <cell r="B5066" t="str">
            <v>REVESTIMENTO CERÂMICO PARA PAREDES INTERNAS COM PLACAS TIPO GRÊS OU SEMI-GRÊS PADRÃO POPULAR DE DIMENSÕES 20X20 CM APLICADAS EM AMBIENTES DE ÁREA MAIOR QUE 5 M2 A MEIA ALTURA DAS PAREDES. AF_06/2014</v>
          </cell>
          <cell r="C5066" t="str">
            <v>M2</v>
          </cell>
          <cell r="D5066">
            <v>40.65</v>
          </cell>
        </row>
        <row r="5067">
          <cell r="A5067">
            <v>84087</v>
          </cell>
          <cell r="B5067" t="str">
            <v>PEITORIL CERAMICO COM LARGURA DE 15CM, ASSENTADO COM ARGAMASSA TRACO 1:3 (CIMENTO E AREIA GROSSA), PREPARO MANUAL DA ARGAMASSA</v>
          </cell>
          <cell r="C5067" t="str">
            <v>M</v>
          </cell>
          <cell r="D5067">
            <v>40.79</v>
          </cell>
        </row>
        <row r="5068">
          <cell r="A5068">
            <v>84086</v>
          </cell>
          <cell r="B5068" t="str">
            <v>PEITORIL EM GRANILITE PREMOLDADO, COMPRIMENTO DE 13 A 20CM, ASSENTADO COM ARGAMASSA TRACO 1:3 (CIMENTO E AREIA MEDIA), PREPARO MANUAL DA ARGAMASSA</v>
          </cell>
          <cell r="C5068" t="str">
            <v>M</v>
          </cell>
          <cell r="D5068">
            <v>68.180000000000007</v>
          </cell>
        </row>
        <row r="5069">
          <cell r="A5069">
            <v>84088</v>
          </cell>
          <cell r="B5069" t="str">
            <v>PEITORIL EM MARMORE BRANCO, LARGURA DE 15CM, ASSENTADO COM ARGAMASSA TRACO 1:4 (CIMENTO E AREIA MEDIA), PREPARO MANUAL DA ARGAMASSA</v>
          </cell>
          <cell r="C5069" t="str">
            <v>M</v>
          </cell>
          <cell r="D5069">
            <v>62.94</v>
          </cell>
        </row>
        <row r="5070">
          <cell r="A5070">
            <v>84089</v>
          </cell>
          <cell r="B5070" t="str">
            <v>PEITORIL EM MARMORE BRANCO, LARGURA DE 25CM, ASSENTADO COM ARGAMASSA TRACO 1:3 (CIMENTO E AREIA MEDIA), PREPARO MANUAL DA ARGAMASSA</v>
          </cell>
          <cell r="C5070" t="str">
            <v>M</v>
          </cell>
          <cell r="D5070">
            <v>89.66</v>
          </cell>
        </row>
        <row r="5071">
          <cell r="A5071">
            <v>40675</v>
          </cell>
          <cell r="B5071" t="str">
            <v>ASSENTAMENTO DE PEITORIL COM ARGAMASSA DE CIMENTO COLANTE</v>
          </cell>
          <cell r="C5071" t="str">
            <v>M</v>
          </cell>
          <cell r="D5071">
            <v>4.7</v>
          </cell>
        </row>
        <row r="5072">
          <cell r="A5072">
            <v>84118</v>
          </cell>
          <cell r="B5072" t="str">
            <v>PEITORIL CIMENTADO LISO 20X3CM TRACO 1:4 (CIMENTO E AREIA)</v>
          </cell>
          <cell r="C5072" t="str">
            <v>M</v>
          </cell>
          <cell r="D5072">
            <v>26.59</v>
          </cell>
        </row>
        <row r="5073">
          <cell r="A5073">
            <v>9536</v>
          </cell>
          <cell r="B5073" t="str">
            <v>FORRO DE MADEIRA PARA BEIRAL, TABUAS DE 10X1CM COM FRISO MACHO/FEMEA, INCLUSA MEIA-CANA E TESTEIRA COM ALTURA DE 15CM</v>
          </cell>
          <cell r="C5073" t="str">
            <v>M2</v>
          </cell>
          <cell r="D5073">
            <v>143.37</v>
          </cell>
        </row>
        <row r="5074">
          <cell r="A5074" t="str">
            <v>74250/1</v>
          </cell>
          <cell r="B5074" t="str">
            <v>FORRO DE MADEIRA, TABUAS 10X1CM COM FRISO MACHO/FEMEA, EXCLUSIVE ENTARUGAMENTO</v>
          </cell>
          <cell r="C5074" t="str">
            <v>M2</v>
          </cell>
          <cell r="D5074">
            <v>84.11</v>
          </cell>
        </row>
        <row r="5075">
          <cell r="A5075" t="str">
            <v>74250/2</v>
          </cell>
          <cell r="B5075" t="str">
            <v>FORRO DE MADEIRA, TABUAS 10X1CM COM FRISO MACHO/FEMEA, INCLUSIVE MEIA-CANA E ENTARUGAMENTO</v>
          </cell>
          <cell r="C5075" t="str">
            <v>M2</v>
          </cell>
          <cell r="D5075">
            <v>100.63</v>
          </cell>
        </row>
        <row r="5076">
          <cell r="A5076">
            <v>84090</v>
          </cell>
          <cell r="B5076" t="str">
            <v>FORRO DE MADEIRA COM TABUAS 10X1CM FIXADAS EM SARRAFOS DE 2X10CM COM ESPACAMENTO DE 50CM</v>
          </cell>
          <cell r="C5076" t="str">
            <v>M2</v>
          </cell>
          <cell r="D5076">
            <v>114.75</v>
          </cell>
        </row>
        <row r="5077">
          <cell r="A5077">
            <v>84091</v>
          </cell>
          <cell r="B5077" t="str">
            <v>BARROTEAMENTO PARA FORRO, COM PECAS DE MADEIRA 2,5X10CM, ESPACADAS DE 50CM</v>
          </cell>
          <cell r="C5077" t="str">
            <v>M2</v>
          </cell>
          <cell r="D5077">
            <v>55.66</v>
          </cell>
        </row>
        <row r="5078">
          <cell r="A5078">
            <v>84093</v>
          </cell>
          <cell r="B5078" t="str">
            <v>TABEIRA DE MADEIRA LEI, 1A QUALIDADE, 2,5X30,0CM PARA BEIRAL DE TELHADO</v>
          </cell>
          <cell r="C5078" t="str">
            <v>M</v>
          </cell>
          <cell r="D5078">
            <v>24.04</v>
          </cell>
        </row>
        <row r="5079">
          <cell r="A5079">
            <v>84094</v>
          </cell>
          <cell r="B5079" t="str">
            <v>MEIA CANA 2,5X2,5CM COM ACABAMENTO PARA FORRO DE MADEIRA</v>
          </cell>
          <cell r="C5079" t="str">
            <v>M</v>
          </cell>
          <cell r="D5079">
            <v>9.14</v>
          </cell>
        </row>
        <row r="5080">
          <cell r="A5080">
            <v>84095</v>
          </cell>
          <cell r="B5080" t="str">
            <v>RODATETO EM MADEIRA DE LEI 7,0X2,5CM</v>
          </cell>
          <cell r="C5080" t="str">
            <v>M</v>
          </cell>
          <cell r="D5080">
            <v>22.67</v>
          </cell>
        </row>
        <row r="5081">
          <cell r="A5081">
            <v>84096</v>
          </cell>
          <cell r="B5081" t="str">
            <v>RODATETO EM MADEIRA DE LEI NATIVA/REGIONAL 1,5 X 5 CM</v>
          </cell>
          <cell r="C5081" t="str">
            <v>M</v>
          </cell>
          <cell r="D5081">
            <v>19.149999999999999</v>
          </cell>
        </row>
        <row r="5082">
          <cell r="A5082">
            <v>72197</v>
          </cell>
          <cell r="B5082" t="str">
            <v>SANCA DE GESSO, ALTURA 15CM, MOLDADA NA OBRA</v>
          </cell>
          <cell r="C5082" t="str">
            <v>M</v>
          </cell>
          <cell r="D5082">
            <v>30.06</v>
          </cell>
        </row>
        <row r="5083">
          <cell r="A5083" t="str">
            <v>73792/1</v>
          </cell>
          <cell r="B5083" t="str">
            <v>FORRO EM PLACAS PRE-MOLDADAS DE GESSO LISO, BISOTADO, 60X60CM COM ESPESSURA CENTRAL 1,2CM E NAS BORDAS 3,0CM, INCLUSO FIXACAO COM ARAME E ESTRUTURA DE MADEIRA</v>
          </cell>
          <cell r="C5083" t="str">
            <v>M2</v>
          </cell>
          <cell r="D5083">
            <v>80.52</v>
          </cell>
        </row>
        <row r="5084">
          <cell r="A5084" t="str">
            <v>73986/1</v>
          </cell>
          <cell r="B5084" t="str">
            <v>FORRO DE GESSO EM PLACAS 60X60CM, ESPESSURA 1,2CM, INCLUSIVE FIXACAO COM ARAME</v>
          </cell>
          <cell r="C5084" t="str">
            <v>M2</v>
          </cell>
          <cell r="D5084">
            <v>32.17</v>
          </cell>
        </row>
        <row r="5085">
          <cell r="A5085">
            <v>84097</v>
          </cell>
          <cell r="B5085" t="str">
            <v>REVESTIMENTO COM MARMORE ACINZENTADO POLIDO 20X30CM, ESPESSURA DE 2CM, ASSENTADO COM ARGAMASSA PRE-FABRICADA DE CIMENTO COLANTE E REJUNTAMENTO COM ARGAMASSA PRE-FABRICADA PARA REJUNTAMENTO</v>
          </cell>
          <cell r="C5085" t="str">
            <v>M2</v>
          </cell>
          <cell r="D5085">
            <v>221.18</v>
          </cell>
        </row>
        <row r="5086">
          <cell r="A5086">
            <v>72200</v>
          </cell>
          <cell r="B5086" t="str">
            <v>REVESTIMENTO EM LAMINADO MELAMINICO TEXTURIZADO, ESPESSURA 0,8 MM, FIXADO COM COLA</v>
          </cell>
          <cell r="C5086" t="str">
            <v>M2</v>
          </cell>
          <cell r="D5086">
            <v>76.239999999999995</v>
          </cell>
        </row>
        <row r="5087">
          <cell r="A5087" t="str">
            <v>73807/1</v>
          </cell>
          <cell r="B5087" t="str">
            <v>CORRIMAO EM MARMORITE, LARGURA 15CM</v>
          </cell>
          <cell r="C5087" t="str">
            <v>M</v>
          </cell>
          <cell r="D5087">
            <v>100.08</v>
          </cell>
        </row>
        <row r="5088">
          <cell r="A5088">
            <v>72201</v>
          </cell>
          <cell r="B5088" t="str">
            <v>RECOLOCACO DE FORROS EM REGUA DE PVC E PERFIS, CONSIDERANDO REAPROVEITAMENTO DO MATERIAL</v>
          </cell>
          <cell r="C5088" t="str">
            <v>M2</v>
          </cell>
          <cell r="D5088">
            <v>11.86</v>
          </cell>
        </row>
        <row r="5089">
          <cell r="A5089">
            <v>72198</v>
          </cell>
          <cell r="B5089" t="str">
            <v>ISOLAMENTO TERMICO COM ARGAMASSA TRACO 1:3 (CIMENTO E AREIA GROSSA NAO PENEIRADA), COM ADICAO DE PEROLAS DE ISOPOR, ESPESSURA 6CM, PREPARO MANUAL DA ARGAMASSA</v>
          </cell>
          <cell r="C5089" t="str">
            <v>M2</v>
          </cell>
          <cell r="D5089">
            <v>106.61</v>
          </cell>
        </row>
        <row r="5090">
          <cell r="A5090" t="str">
            <v>73833/1</v>
          </cell>
          <cell r="B5090" t="str">
            <v>ISOLAMENTO TERMICO COM MANTA DE LA DE VIDRO, ESPESSURA 2,5CM</v>
          </cell>
          <cell r="C5090" t="str">
            <v>M2</v>
          </cell>
          <cell r="D5090">
            <v>57</v>
          </cell>
        </row>
        <row r="5091">
          <cell r="A5091">
            <v>84098</v>
          </cell>
          <cell r="B5091" t="str">
            <v>ISOLAMENTO ACUSTICO COM ESPUMA POLIURETANO E=25MM, FLEXIVEL 100X100X2CM, DENSIDADE 29 A 35 KG/M3</v>
          </cell>
          <cell r="C5091" t="str">
            <v>M2</v>
          </cell>
          <cell r="D5091">
            <v>51.34</v>
          </cell>
        </row>
        <row r="5092">
          <cell r="A5092">
            <v>83730</v>
          </cell>
          <cell r="B5092" t="str">
            <v>REPARO ESTRUTURAL DE ESTRUTURAS DE CONCRETO COM ARGAMASSA POLIMERICA DE ALTO DESEMPENHO, E=2 CM</v>
          </cell>
          <cell r="C5092" t="str">
            <v>M2</v>
          </cell>
          <cell r="D5092">
            <v>167.73</v>
          </cell>
        </row>
        <row r="5093">
          <cell r="A5093">
            <v>83736</v>
          </cell>
          <cell r="B5093" t="str">
            <v>REPARO/COLAGEM DE ESTRUTURAS DE CONCRETO COM ADESIVO ESTRUTURAL A BASE DE EPOXI, E=2 MM</v>
          </cell>
          <cell r="C5093" t="str">
            <v>M2</v>
          </cell>
          <cell r="D5093">
            <v>157.71</v>
          </cell>
        </row>
        <row r="5094">
          <cell r="A5094">
            <v>91514</v>
          </cell>
          <cell r="B5094" t="str">
            <v>ESTUCAMENTO DE PANOS DE FACHADA SEM VÃOS DO SISTEMA DE PAREDES DE CONCRETO EM EDIFICAÇÕES DE MÚLTIPLOS PAVIMENTOS. AF_06/2015</v>
          </cell>
          <cell r="C5094" t="str">
            <v>M2</v>
          </cell>
          <cell r="D5094">
            <v>5.85</v>
          </cell>
        </row>
        <row r="5095">
          <cell r="A5095">
            <v>91515</v>
          </cell>
          <cell r="B5095" t="str">
            <v>ESTUCAMENTO DE PANOS DE FACHADA COM VÃOS DO SISTEMA DE PAREDES DE CONCRETO EM EDIFICAÇÕES DE MÚLTIPLOS PAVIMENTOS. AF_06/2015</v>
          </cell>
          <cell r="C5095" t="str">
            <v>M2</v>
          </cell>
          <cell r="D5095">
            <v>7.72</v>
          </cell>
        </row>
        <row r="5096">
          <cell r="A5096">
            <v>91516</v>
          </cell>
          <cell r="B5096" t="str">
            <v>ESTUCAMENTO DE SUPERFÍCIE EXTERNA DA SACADA DO SISTEMA DE PAREDES DE CONCRETO EM EDIFICAÇÕES DE MÚLTIPLOS PAVIMENTOS. AF_06/2015</v>
          </cell>
          <cell r="C5096" t="str">
            <v>M2</v>
          </cell>
          <cell r="D5096">
            <v>11.26</v>
          </cell>
        </row>
        <row r="5097">
          <cell r="A5097">
            <v>91517</v>
          </cell>
          <cell r="B5097" t="str">
            <v>ESTUCAMENTO DE PANOS DE FACHADA SEM VÃOS DO SISTEMA DE PAREDES DE CONCRETO EM EDIFICAÇÕES DE PAVIMENTO ÚNICO. AF_06/2015</v>
          </cell>
          <cell r="C5097" t="str">
            <v>M2</v>
          </cell>
          <cell r="D5097">
            <v>12.54</v>
          </cell>
        </row>
        <row r="5098">
          <cell r="A5098">
            <v>91519</v>
          </cell>
          <cell r="B5098" t="str">
            <v>ESTUCAMENTO DE PANOS DE FACHADA COM VÃOS DO SISTEMA DE PAREDES DE CONCRETO EM EDIFICAÇÕES DE PAVIMENTO ÚNICO. AF_06/2015</v>
          </cell>
          <cell r="C5098" t="str">
            <v>M2</v>
          </cell>
          <cell r="D5098">
            <v>14.39</v>
          </cell>
        </row>
        <row r="5099">
          <cell r="A5099">
            <v>91520</v>
          </cell>
          <cell r="B5099" t="str">
            <v>ESTUCAMENTO DE DENSIDADE BAIXA NAS FACES INTERNAS DE PAREDES DO SISTEMA DE PAREDES DE CONCRETO. AF_06/2015</v>
          </cell>
          <cell r="C5099" t="str">
            <v>M2</v>
          </cell>
          <cell r="D5099">
            <v>2.14</v>
          </cell>
        </row>
        <row r="5100">
          <cell r="A5100">
            <v>91522</v>
          </cell>
          <cell r="B5100" t="str">
            <v>ESTUCAMENTO, PARA QUALQUER REVESTIMENTO, EM TETO DO SISTEMA DE PAREDES DE CONCRETO. AF_06/2015</v>
          </cell>
          <cell r="C5100" t="str">
            <v>M2</v>
          </cell>
          <cell r="D5100">
            <v>2.57</v>
          </cell>
        </row>
        <row r="5101">
          <cell r="A5101">
            <v>91525</v>
          </cell>
          <cell r="B5101" t="str">
            <v>ESTUCAMENTO DE DENSIDADE ALTA, NAS FACES INTERNAS DE PAREDES DO SISTEMA DE PAREDES DE CONCRETO. AF_06/2015</v>
          </cell>
          <cell r="C5101" t="str">
            <v>M2</v>
          </cell>
          <cell r="D5101">
            <v>4.8499999999999996</v>
          </cell>
        </row>
        <row r="5102">
          <cell r="A5102">
            <v>72817</v>
          </cell>
          <cell r="B5102" t="str">
            <v>BANDEJA SALVA-VIDAS/COLETA DE ENTULHOS, COM TABUA</v>
          </cell>
          <cell r="C5102" t="str">
            <v>M</v>
          </cell>
          <cell r="D5102">
            <v>231.24</v>
          </cell>
        </row>
        <row r="5103">
          <cell r="A5103">
            <v>73618</v>
          </cell>
          <cell r="B5103" t="str">
            <v>LOCACAO MENSAL DE ANDAIME METALICO TIPO FACHADEIRO, INCLUSIVE MONTAGEM</v>
          </cell>
          <cell r="C5103" t="str">
            <v>M2</v>
          </cell>
          <cell r="D5103">
            <v>9.74</v>
          </cell>
        </row>
        <row r="5104">
          <cell r="A5104">
            <v>73673</v>
          </cell>
          <cell r="B5104" t="str">
            <v>ANDAIME PARA REVESTIMENTO DE FORROS EM MADEIRA DE 3A</v>
          </cell>
          <cell r="C5104" t="str">
            <v>M2</v>
          </cell>
          <cell r="D5104">
            <v>23.58</v>
          </cell>
        </row>
        <row r="5105">
          <cell r="A5105">
            <v>73674</v>
          </cell>
          <cell r="B5105" t="str">
            <v>ANDAIME PARA ALVENARIA EM MADEIRA DE 2A</v>
          </cell>
          <cell r="C5105" t="str">
            <v>M2</v>
          </cell>
          <cell r="D5105">
            <v>26.79</v>
          </cell>
        </row>
        <row r="5106">
          <cell r="A5106" t="str">
            <v>73804/1</v>
          </cell>
          <cell r="B5106" t="str">
            <v>PROTECAO DE FACHADA COM TELA DE POLIPROPILENO FIXADA EM ESTRUTURA DE MADEIRA COM ARAME GALVANIZADO</v>
          </cell>
          <cell r="C5106" t="str">
            <v>M2</v>
          </cell>
          <cell r="D5106">
            <v>24.55</v>
          </cell>
        </row>
        <row r="5107">
          <cell r="A5107">
            <v>84111</v>
          </cell>
          <cell r="B5107" t="str">
            <v>PLATAFORMA MADEIRA P/ ANDAIME TUBULAR APROVEITAMENTO 20 VEZES</v>
          </cell>
          <cell r="C5107" t="str">
            <v>M2</v>
          </cell>
          <cell r="D5107">
            <v>3.47</v>
          </cell>
        </row>
        <row r="5108">
          <cell r="A5108">
            <v>84112</v>
          </cell>
          <cell r="B5108" t="str">
            <v>ANDAIME TABUADO SOBRE CAVALETES (INCLUSO CAVALETE) EM MADEIRA DE 1ª UTIL 20X INCL MOVIMENTACAO P/ PE-DIREITO 4,00M</v>
          </cell>
          <cell r="C5108" t="str">
            <v>M2</v>
          </cell>
          <cell r="D5108">
            <v>12.6</v>
          </cell>
        </row>
        <row r="5109">
          <cell r="A5109">
            <v>6022</v>
          </cell>
          <cell r="B5109" t="str">
            <v>ARGAMASSA TRACO 1:2  (CAL E AREIA FINA PENEIRADA), PREPARO MANUAL</v>
          </cell>
          <cell r="C5109" t="str">
            <v>M3</v>
          </cell>
          <cell r="D5109">
            <v>625.44000000000005</v>
          </cell>
        </row>
        <row r="5110">
          <cell r="A5110">
            <v>73548</v>
          </cell>
          <cell r="B5110" t="str">
            <v>ARGAMASSA TRACO 1:3 (CIMENTO E AREIA), PREPARO MANUAL, INCLUSO ADITIVO IMPERMEABILIZANTE</v>
          </cell>
          <cell r="C5110" t="str">
            <v>M3</v>
          </cell>
          <cell r="D5110">
            <v>507.3</v>
          </cell>
        </row>
        <row r="5111">
          <cell r="A5111">
            <v>73549</v>
          </cell>
          <cell r="B5111" t="str">
            <v>ARGAMASSA TRACO 1:4 (CIMENTO E AREIA), PREPARO MANUAL, INCLUSO ADITIVO IMPERMEABILIZANTE</v>
          </cell>
          <cell r="C5111" t="str">
            <v>M3</v>
          </cell>
          <cell r="D5111">
            <v>482.11</v>
          </cell>
        </row>
        <row r="5112">
          <cell r="A5112">
            <v>73551</v>
          </cell>
          <cell r="B5112" t="str">
            <v>ARGAMASSA TRACO 1:4 (CIMENTO E PEDRISCO), PREPARO MANUAL</v>
          </cell>
          <cell r="C5112" t="str">
            <v>M3</v>
          </cell>
          <cell r="D5112">
            <v>404.23</v>
          </cell>
        </row>
        <row r="5113">
          <cell r="A5113">
            <v>84100</v>
          </cell>
          <cell r="B5113" t="str">
            <v>ARGAMASSA GROUT CIMENTO/CAL/AREIA/PEDRISCO 1:0,1:3:2 - PREPARO MANUAL</v>
          </cell>
          <cell r="C5113" t="str">
            <v>M3</v>
          </cell>
          <cell r="D5113">
            <v>667.91</v>
          </cell>
        </row>
        <row r="5114">
          <cell r="A5114">
            <v>84101</v>
          </cell>
          <cell r="B5114" t="str">
            <v>ARGAMASSA CIMENTO/AREIA/SAIBRO 1:2:2 - PREPARO MANUAL</v>
          </cell>
          <cell r="C5114" t="str">
            <v>M3</v>
          </cell>
          <cell r="D5114">
            <v>380.53</v>
          </cell>
        </row>
        <row r="5115">
          <cell r="A5115">
            <v>87280</v>
          </cell>
          <cell r="B5115" t="str">
            <v>ARGAMASSA TRAÇO 1:7 (CIMENTO E AREIA MÉDIA) COM ADIÇÃO DE PLASTIFICANTE PARA EMBOÇO/MASSA ÚNICA/ASSENTAMENTO DE ALVENARIA DE VEDAÇÃO, PREPARO MECÂNICO COM BETONEIRA 400 L. AF_06/2014</v>
          </cell>
          <cell r="C5115" t="str">
            <v>M3</v>
          </cell>
          <cell r="D5115">
            <v>295.77</v>
          </cell>
        </row>
        <row r="5116">
          <cell r="A5116">
            <v>87281</v>
          </cell>
          <cell r="B5116" t="str">
            <v>ARGAMASSA TRAÇO 1:7 (CIMENTO E AREIA MÉDIA) COM ADIÇÃO DE PLASTIFICANTE PARA EMBOÇO/MASSA ÚNICA/ASSENTAMENTO DE ALVENARIA DE VEDAÇÃO, PREPARO MECÂNICO COM BETONEIRA 600 L. AF_06/2014</v>
          </cell>
          <cell r="C5116" t="str">
            <v>M3</v>
          </cell>
          <cell r="D5116">
            <v>291.58</v>
          </cell>
        </row>
        <row r="5117">
          <cell r="A5117">
            <v>87283</v>
          </cell>
          <cell r="B5117" t="str">
            <v>ARGAMASSA TRAÇO 1:6 (CIMENTO E AREIA MÉDIA) COM ADIÇÃO DE PLASTIFICANTE PARA EMBOÇO/MASSA ÚNICA/ASSENTAMENTO DE ALVENARIA DE VEDAÇÃO, PREPARO MECÂNICO COM BETONEIRA 400 L. AF_06/2014</v>
          </cell>
          <cell r="C5117" t="str">
            <v>M3</v>
          </cell>
          <cell r="D5117">
            <v>319.42</v>
          </cell>
        </row>
        <row r="5118">
          <cell r="A5118">
            <v>87284</v>
          </cell>
          <cell r="B5118" t="str">
            <v>ARGAMASSA TRAÇO 1:6 (CIMENTO E AREIA MÉDIA) COM ADIÇÃO DE PLASTIFICANTE PARA EMBOÇO/MASSA ÚNICA/ASSENTAMENTO DE ALVENARIA DE VEDAÇÃO, PREPARO MECÂNICO COM BETONEIRA 600 L. AF_06/2014</v>
          </cell>
          <cell r="C5118" t="str">
            <v>M3</v>
          </cell>
          <cell r="D5118">
            <v>299.02999999999997</v>
          </cell>
        </row>
        <row r="5119">
          <cell r="A5119">
            <v>87286</v>
          </cell>
          <cell r="B5119" t="str">
            <v>ARGAMASSA TRAÇO 1:1:6 (CIMENTO, CAL E AREIA MÉDIA) PARA EMBOÇO/MASSA ÚNICA/ASSENTAMENTO DE ALVENARIA DE VEDAÇÃO, PREPARO MECÂNICO COM BETONEIRA 400 L. AF_06/2014</v>
          </cell>
          <cell r="C5119" t="str">
            <v>M3</v>
          </cell>
          <cell r="D5119">
            <v>309.12</v>
          </cell>
        </row>
        <row r="5120">
          <cell r="A5120">
            <v>87287</v>
          </cell>
          <cell r="B5120" t="str">
            <v>ARGAMASSA TRAÇO 1:1:6 (CIMENTO, CAL E AREIA MÉDIA) PARA EMBOÇO/MASSA ÚNICA/ASSENTAMENTO DE ALVENARIA DE VEDAÇÃO, PREPARO MECÂNICO COM BETONEIRA 600 L. AF_06/2014</v>
          </cell>
          <cell r="C5120" t="str">
            <v>M3</v>
          </cell>
          <cell r="D5120">
            <v>380.76</v>
          </cell>
        </row>
        <row r="5121">
          <cell r="A5121">
            <v>87289</v>
          </cell>
          <cell r="B5121" t="str">
            <v>ARGAMASSA TRAÇO 1:1,5:7,5 (CIMENTO, CAL E AREIA MÉDIA) PARA EMBOÇO/MASSA ÚNICA/ASSENTAMENTO DE ALVENARIA DE VEDAÇÃO, PREPARO MECÂNICO COM BETONEIRA 400 L. AF_06/2014</v>
          </cell>
          <cell r="C5121" t="str">
            <v>M3</v>
          </cell>
          <cell r="D5121">
            <v>371.1</v>
          </cell>
        </row>
        <row r="5122">
          <cell r="A5122">
            <v>87290</v>
          </cell>
          <cell r="B5122" t="str">
            <v>ARGAMASSA TRAÇO 1:1,5:7,5 (CIMENTO, CAL E AREIA MÉDIA) PARA EMBOÇO/MASSA ÚNICA/ASSENTAMENTO DE ALVENARIA DE VEDAÇÃO, PREPARO MECÂNICO COM BETONEIRA 600 L. AF_06/2014</v>
          </cell>
          <cell r="C5122" t="str">
            <v>M3</v>
          </cell>
          <cell r="D5122">
            <v>366.31</v>
          </cell>
        </row>
        <row r="5123">
          <cell r="A5123">
            <v>87292</v>
          </cell>
          <cell r="B5123" t="str">
            <v>ARGAMASSA TRAÇO 1:2:8 (CIMENTO, CAL E AREIA MÉDIA) PARA EMBOÇO/MASSA ÚNICA/ASSENTAMENTO DE ALVENARIA DE VEDAÇÃO, PREPARO MECÂNICO COM BETONEIRA 400 L. AF_06/2014</v>
          </cell>
          <cell r="C5123" t="str">
            <v>M3</v>
          </cell>
          <cell r="D5123">
            <v>388.81</v>
          </cell>
        </row>
        <row r="5124">
          <cell r="A5124">
            <v>87294</v>
          </cell>
          <cell r="B5124" t="str">
            <v>ARGAMASSA TRAÇO 1:2:9 (CIMENTO, CAL E AREIA MÉDIA) PARA EMBOÇO/MASSA ÚNICA/ASSENTAMENTO DE ALVENARIA DE VEDAÇÃO, PREPARO MECÂNICO COM BETONEIRA 600 L. AF_06/2014</v>
          </cell>
          <cell r="C5124" t="str">
            <v>M3</v>
          </cell>
          <cell r="D5124">
            <v>369.42</v>
          </cell>
        </row>
        <row r="5125">
          <cell r="A5125">
            <v>87295</v>
          </cell>
          <cell r="B5125" t="str">
            <v>ARGAMASSA TRAÇO 1:3:12 (CIMENTO, CAL E AREIA MÉDIA) PARA EMBOÇO/MASSA ÚNICA/ASSENTAMENTO DE ALVENARIA DE VEDAÇÃO, PREPARO MECÂNICO COM BETONEIRA 400 L. AF_06/2014</v>
          </cell>
          <cell r="C5125" t="str">
            <v>M3</v>
          </cell>
          <cell r="D5125">
            <v>379.2</v>
          </cell>
        </row>
        <row r="5126">
          <cell r="A5126">
            <v>87296</v>
          </cell>
          <cell r="B5126" t="str">
            <v>ARGAMASSA TRAÇO 1:3:12 (CIMENTO, CAL E AREIA MÉDIA) PARA EMBOÇO/MASSA ÚNICA/ASSENTAMENTO DE ALVENARIA DE VEDAÇÃO, PREPARO MECÂNICO COM BETONEIRA 600 L. AF_06/2014</v>
          </cell>
          <cell r="C5126" t="str">
            <v>M3</v>
          </cell>
          <cell r="D5126">
            <v>358.78</v>
          </cell>
        </row>
        <row r="5127">
          <cell r="A5127">
            <v>87298</v>
          </cell>
          <cell r="B5127" t="str">
            <v>ARGAMASSA TRAÇO 1:3 (CIMENTO E AREIA MÉDIA) PARA CONTRAPISO, PREPARO MECÂNICO COM BETONEIRA 400 L. AF_06/2014</v>
          </cell>
          <cell r="C5127" t="str">
            <v>M3</v>
          </cell>
          <cell r="D5127">
            <v>451.84</v>
          </cell>
        </row>
        <row r="5128">
          <cell r="A5128">
            <v>87299</v>
          </cell>
          <cell r="B5128" t="str">
            <v>ARGAMASSA TRAÇO 1:3 (CIMENTO E AREIA MÉDIA) PARA CONTRAPISO, PREPARO MECÂNICO COM BETONEIRA 600 L. AF_06/2014</v>
          </cell>
          <cell r="C5128" t="str">
            <v>M3</v>
          </cell>
          <cell r="D5128">
            <v>437.05</v>
          </cell>
        </row>
        <row r="5129">
          <cell r="A5129">
            <v>87301</v>
          </cell>
          <cell r="B5129" t="str">
            <v>ARGAMASSA TRAÇO 1:4 (CIMENTO E AREIA MÉDIA) PARA CONTRAPISO, PREPARO MECÂNICO COM BETONEIRA 400 L. AF_06/2014</v>
          </cell>
          <cell r="C5129" t="str">
            <v>M3</v>
          </cell>
          <cell r="D5129">
            <v>402.22</v>
          </cell>
        </row>
        <row r="5130">
          <cell r="A5130">
            <v>87302</v>
          </cell>
          <cell r="B5130" t="str">
            <v>ARGAMASSA TRAÇO 1:4 (CIMENTO E AREIA MÉDIA) PARA CONTRAPISO, PREPARO MECÂNICO COM BETONEIRA 600 L. AF_06/2014</v>
          </cell>
          <cell r="C5130" t="str">
            <v>M3</v>
          </cell>
          <cell r="D5130">
            <v>390.33</v>
          </cell>
        </row>
        <row r="5131">
          <cell r="A5131">
            <v>87304</v>
          </cell>
          <cell r="B5131" t="str">
            <v>ARGAMASSA TRAÇO 1:5 (CIMENTO E AREIA MÉDIA) PARA CONTRAPISO, PREPARO MECÂNICO COM BETONEIRA 400 L. AF_06/2014</v>
          </cell>
          <cell r="C5131" t="str">
            <v>M3</v>
          </cell>
          <cell r="D5131">
            <v>373.79</v>
          </cell>
        </row>
        <row r="5132">
          <cell r="A5132">
            <v>87305</v>
          </cell>
          <cell r="B5132" t="str">
            <v>ARGAMASSA TRAÇO 1:5 (CIMENTO E AREIA MÉDIA) PARA CONTRAPISO, PREPARO MECÂNICO COM BETONEIRA 600 L. AF_06/2014</v>
          </cell>
          <cell r="C5132" t="str">
            <v>M3</v>
          </cell>
          <cell r="D5132">
            <v>361.25</v>
          </cell>
        </row>
        <row r="5133">
          <cell r="A5133">
            <v>87307</v>
          </cell>
          <cell r="B5133" t="str">
            <v>ARGAMASSA TRAÇO 1:6 (CIMENTO E AREIA MÉDIA) PARA CONTRAPISO, PREPARO MECÂNICO COM BETONEIRA 400 L. AF_06/2014</v>
          </cell>
          <cell r="C5133" t="str">
            <v>M3</v>
          </cell>
          <cell r="D5133">
            <v>347.06</v>
          </cell>
        </row>
        <row r="5134">
          <cell r="A5134">
            <v>87308</v>
          </cell>
          <cell r="B5134" t="str">
            <v>ARGAMASSA TRAÇO 1:6 (CIMENTO E AREIA MÉDIA) PARA CONTRAPISO, PREPARO MECÂNICO COM BETONEIRA 600 L. AF_06/2014</v>
          </cell>
          <cell r="C5134" t="str">
            <v>M3</v>
          </cell>
          <cell r="D5134">
            <v>336.9</v>
          </cell>
        </row>
        <row r="5135">
          <cell r="A5135">
            <v>87310</v>
          </cell>
          <cell r="B5135" t="str">
            <v>ARGAMASSA TRAÇO 1:5 (CIMENTO E AREIA GROSSA) PARA CHAPISCO CONVENCIONAL, PREPARO MECÂNICO COM BETONEIRA 400 L. AF_06/2014</v>
          </cell>
          <cell r="C5135" t="str">
            <v>M3</v>
          </cell>
          <cell r="D5135">
            <v>315.64999999999998</v>
          </cell>
        </row>
        <row r="5136">
          <cell r="A5136">
            <v>87311</v>
          </cell>
          <cell r="B5136" t="str">
            <v>ARGAMASSA TRAÇO 1:5 (CIMENTO E AREIA GROSSA) PARA CHAPISCO CONVENCIONAL, PREPARO MECÂNICO COM BETONEIRA 600 L. AF_06/2014</v>
          </cell>
          <cell r="C5136" t="str">
            <v>M3</v>
          </cell>
          <cell r="D5136">
            <v>308.67</v>
          </cell>
        </row>
        <row r="5137">
          <cell r="A5137">
            <v>87313</v>
          </cell>
          <cell r="B5137" t="str">
            <v>ARGAMASSA TRAÇO 1:3 (CIMENTO E AREIA GROSSA) PARA CHAPISCO CONVENCIONAL, PREPARO MECÂNICO COM BETONEIRA 400 L. AF_06/2014</v>
          </cell>
          <cell r="C5137" t="str">
            <v>M3</v>
          </cell>
          <cell r="D5137">
            <v>371.71</v>
          </cell>
        </row>
        <row r="5138">
          <cell r="A5138">
            <v>87314</v>
          </cell>
          <cell r="B5138" t="str">
            <v>ARGAMASSA TRAÇO 1:3 (CIMENTO E AREIA GROSSA) PARA CHAPISCO CONVENCIONAL, PREPARO MECÂNICO COM BETONEIRA 600 L. AF_06/2014</v>
          </cell>
          <cell r="C5138" t="str">
            <v>M3</v>
          </cell>
          <cell r="D5138">
            <v>365.59</v>
          </cell>
        </row>
        <row r="5139">
          <cell r="A5139">
            <v>87316</v>
          </cell>
          <cell r="B5139" t="str">
            <v>ARGAMASSA TRAÇO 1:4 (CIMENTO E AREIA GROSSA) PARA CHAPISCO CONVENCIONAL, PREPARO MECÂNICO COM BETONEIRA 400 L. AF_06/2014</v>
          </cell>
          <cell r="C5139" t="str">
            <v>M3</v>
          </cell>
          <cell r="D5139">
            <v>343.13</v>
          </cell>
        </row>
        <row r="5140">
          <cell r="A5140">
            <v>87317</v>
          </cell>
          <cell r="B5140" t="str">
            <v>ARGAMASSA TRAÇO 1:4 (CIMENTO E AREIA GROSSA) PARA CHAPISCO CONVENCIONAL, PREPARO MECÂNICO COM BETONEIRA 600 L. AF_06/2014</v>
          </cell>
          <cell r="C5140" t="str">
            <v>M3</v>
          </cell>
          <cell r="D5140">
            <v>332.08</v>
          </cell>
        </row>
        <row r="5141">
          <cell r="A5141">
            <v>87319</v>
          </cell>
          <cell r="B5141" t="str">
            <v>ARGAMASSA TRAÇO 1:5 (CIMENTO E AREIA GROSSA) COM ADIÇÃO DE EMULSÃO POLIMÉRICA PARA CHAPISCO ROLADO, PREPARO MECÂNICO COM BETONEIRA 400 L. AF_06/2014</v>
          </cell>
          <cell r="C5141" t="str">
            <v>M3</v>
          </cell>
          <cell r="D5141">
            <v>1775.84</v>
          </cell>
        </row>
        <row r="5142">
          <cell r="A5142">
            <v>87320</v>
          </cell>
          <cell r="B5142" t="str">
            <v>ARGAMASSA TRAÇO 1:5 (CIMENTO E AREIA GROSSA) COM ADIÇÃO DE EMULSÃO POLIMÉRICA PARA CHAPISCO ROLADO, PREPARO MECÂNICO COM BETONEIRA 600 L. AF_06/2014</v>
          </cell>
          <cell r="C5142" t="str">
            <v>M3</v>
          </cell>
          <cell r="D5142">
            <v>1775.89</v>
          </cell>
        </row>
        <row r="5143">
          <cell r="A5143">
            <v>87322</v>
          </cell>
          <cell r="B5143" t="str">
            <v>ARGAMASSA TRAÇO 1:3 (CIMENTO E AREIA GROSSA) COM ADIÇÃO DE EMULSÃO POLIMÉRICA PARA CHAPISCO ROLADO, PREPARO MECÂNICO COM BETONEIRA 400 L. AF_06/2014</v>
          </cell>
          <cell r="C5143" t="str">
            <v>M3</v>
          </cell>
          <cell r="D5143">
            <v>1834.4</v>
          </cell>
        </row>
        <row r="5144">
          <cell r="A5144">
            <v>87323</v>
          </cell>
          <cell r="B5144" t="str">
            <v>ARGAMASSA TRAÇO 1:3 (CIMENTO E AREIA GROSSA) COM ADIÇÃO DE EMULSÃO POLIMÉRICA PARA CHAPISCO ROLADO, PREPARO MECÂNICO COM BETONEIRA 600 L. AF_06/2014</v>
          </cell>
          <cell r="C5144" t="str">
            <v>M3</v>
          </cell>
          <cell r="D5144">
            <v>1822.17</v>
          </cell>
        </row>
        <row r="5145">
          <cell r="A5145">
            <v>87325</v>
          </cell>
          <cell r="B5145" t="str">
            <v>ARGAMASSA TRAÇO 1:4 (CIMENTO E AREIA GROSSA) COM ADIÇÃO DE EMULSÃO POLIMÉRICA PARA CHAPISCO ROLADO, PREPARO MECÂNICO COM BETONEIRA 400 L. AF_06/2014</v>
          </cell>
          <cell r="C5145" t="str">
            <v>M3</v>
          </cell>
          <cell r="D5145">
            <v>1801.17</v>
          </cell>
        </row>
        <row r="5146">
          <cell r="A5146">
            <v>87326</v>
          </cell>
          <cell r="B5146" t="str">
            <v>ARGAMASSA TRAÇO 1:4 (CIMENTO E AREIA GROSSA) COM ADIÇÃO DE EMULSÃO POLIMÉRICA PARA CHAPISCO ROLADO, PREPARO MECÂNICO COM BETONEIRA 600 L. AF_06/2014</v>
          </cell>
          <cell r="C5146" t="str">
            <v>M3</v>
          </cell>
          <cell r="D5146">
            <v>1794.1</v>
          </cell>
        </row>
        <row r="5147">
          <cell r="A5147">
            <v>87327</v>
          </cell>
          <cell r="B5147" t="str">
            <v>ARGAMASSA TRAÇO 1:7 (CIMENTO E AREIA MÉDIA) COM ADIÇÃO DE PLASTIFICANTE PARA EMBOÇO/MASSA ÚNICA/ASSENTAMENTO DE ALVENARIA DE VEDAÇÃO, PREPARO MECÂNICO COM MISTURADOR DE EIXO HORIZONTAL DE 300 KG. AF_06/2014</v>
          </cell>
          <cell r="C5147" t="str">
            <v>M3</v>
          </cell>
          <cell r="D5147">
            <v>315.13</v>
          </cell>
        </row>
        <row r="5148">
          <cell r="A5148">
            <v>87328</v>
          </cell>
          <cell r="B5148" t="str">
            <v>ARGAMASSA TRAÇO 1:7 (CIMENTO E AREIA MÉDIA) COM ADIÇÃO DE PLASTIFICANTE PARA EMBOÇO/MASSA ÚNICA/ASSENTAMENTO DE ALVENARIA DE VEDAÇÃO, PREPARO MECÂNICO COM MISTURADOR DE EIXO HORIZONTAL DE 600 KG. AF_06/2014</v>
          </cell>
          <cell r="C5148" t="str">
            <v>M3</v>
          </cell>
          <cell r="D5148">
            <v>276.58</v>
          </cell>
        </row>
        <row r="5149">
          <cell r="A5149">
            <v>87329</v>
          </cell>
          <cell r="B5149" t="str">
            <v>ARGAMASSA TRAÇO 1:6 (CIMENTO E AREIA MÉDIA) COM ADIÇÃO DE PLASTIFICANTE PARA EMBOÇO/MASSA ÚNICA/ASSENTAMENTO DE ALVENARIA DE VEDAÇÃO, PREPARO MECÂNICO COM MISTURADOR DE EIXO HORIZONTAL DE 300 KG. AF_06/2014</v>
          </cell>
          <cell r="C5149" t="str">
            <v>M3</v>
          </cell>
          <cell r="D5149">
            <v>340.15</v>
          </cell>
        </row>
        <row r="5150">
          <cell r="A5150">
            <v>87330</v>
          </cell>
          <cell r="B5150" t="str">
            <v>ARGAMASSA TRAÇO 1:6 (CIMENTO E AREIA MÉDIA) COM ADIÇÃO DE PLASTIFICANTE PARA EMBOÇO/MASSA ÚNICA/ASSENTAMENTO DE ALVENARIA DE VEDAÇÃO, PREPARO MECÂNICO COM MISTURADOR DE EIXO HORIZONTAL DE 600 KG. AF_06/2014</v>
          </cell>
          <cell r="C5150" t="str">
            <v>M3</v>
          </cell>
          <cell r="D5150">
            <v>298.64</v>
          </cell>
        </row>
        <row r="5151">
          <cell r="A5151">
            <v>87331</v>
          </cell>
          <cell r="B5151" t="str">
            <v>ARGAMASSA TRAÇO 1:1:6 (CIMENTO, CAL E AREIA MÉDIA) PARA EMBOÇO/MASSA ÚNICA/ASSENTAMENTO DE ALVENARIA DE VEDAÇÃO, PREPARO MECÂNICO COM MISTURADOR DE EIXO HORIZONTAL DE 300 KG. AF_06/2014</v>
          </cell>
          <cell r="C5151" t="str">
            <v>M3</v>
          </cell>
          <cell r="D5151">
            <v>403.02</v>
          </cell>
        </row>
        <row r="5152">
          <cell r="A5152">
            <v>87332</v>
          </cell>
          <cell r="B5152" t="str">
            <v>ARGAMASSA TRAÇO 1:1:6 (CIMENTO, CAL E AREIA MÉDIA) PARA EMBOÇO/MASSA ÚNICA/ASSENTAMENTO DE ALVENARIA DE VEDAÇÃO, PREPARO MECÂNICO COM MISTURADOR DE EIXO HORIZONTAL DE 600 KG. AF_06/2014</v>
          </cell>
          <cell r="C5152" t="str">
            <v>M3</v>
          </cell>
          <cell r="D5152">
            <v>362.01</v>
          </cell>
        </row>
        <row r="5153">
          <cell r="A5153">
            <v>87333</v>
          </cell>
          <cell r="B5153" t="str">
            <v>ARGAMASSA TRAÇO 1:1,5:7,5 (CIMENTO, CAL E AREIA MÉDIA) PARA EMBOÇO/MASSA ÚNICA/ASSENTAMENTO DE ALVENARIA DE VEDAÇÃO, PREPARO MECÂNICO COM MISTURADOR DE EIXO HORIZONTAL DE 300 KG. AF_06/2014</v>
          </cell>
          <cell r="C5153" t="str">
            <v>M3</v>
          </cell>
          <cell r="D5153">
            <v>377.15</v>
          </cell>
        </row>
        <row r="5154">
          <cell r="A5154">
            <v>87334</v>
          </cell>
          <cell r="B5154" t="str">
            <v>ARGAMASSA TRAÇO 1:1,5:7,5 (CIMENTO, CAL E AREIA MÉDIA) PARA EMBOÇO/MASSA ÚNICA/ASSENTAMENTO DE ALVENARIA DE VEDAÇÃO, PREPARO MECÂNICO COM MISTURADOR DE EIXO HORIZONTAL DE 600 KG. AF_06/2014</v>
          </cell>
          <cell r="C5154" t="str">
            <v>M3</v>
          </cell>
          <cell r="D5154">
            <v>347.05</v>
          </cell>
        </row>
        <row r="5155">
          <cell r="A5155">
            <v>87335</v>
          </cell>
          <cell r="B5155" t="str">
            <v>ARGAMASSA TRAÇO 1:2:8 (CIMENTO, CAL E AREIA MÉDIA) PARA EMBOÇO/MASSA ÚNICA/ASSENTAMENTO DE ALVENARIA DE VEDAÇÃO, PREPARO MECÂNICO COM MISTURADOR DE EIXO HORIZONTAL DE 300 KG. AF_06/2014</v>
          </cell>
          <cell r="C5155" t="str">
            <v>M3</v>
          </cell>
          <cell r="D5155">
            <v>384.78</v>
          </cell>
        </row>
        <row r="5156">
          <cell r="A5156">
            <v>87336</v>
          </cell>
          <cell r="B5156" t="str">
            <v>ARGAMASSA TRAÇO 1:2:8 (CIMENTO, CAL E AREIA MÉDIA) PARA EMBOÇO/MASSA ÚNICA/ASSENTAMENTO DE ALVENARIA DE VEDAÇÃO, PREPARO MECÂNICO COM MISTURADOR DE EIXO HORIZONTAL DE 600 KG. AF_06/2014</v>
          </cell>
          <cell r="C5156" t="str">
            <v>M3</v>
          </cell>
          <cell r="D5156">
            <v>362.46</v>
          </cell>
        </row>
        <row r="5157">
          <cell r="A5157">
            <v>87337</v>
          </cell>
          <cell r="B5157" t="str">
            <v>ARGAMASSA TRAÇO 1:2:9 (CIMENTO, CAL E AREIA MÉDIA) PARA EMBOÇO/MASSA ÚNICA/ASSENTAMENTO DE ALVENARIA DE VEDAÇÃO, PREPARO MECÂNICO COM MISTURADOR DE EIXO HORIZONTAL DE 300 KG. AF_06/2014</v>
          </cell>
          <cell r="C5157" t="str">
            <v>M3</v>
          </cell>
          <cell r="D5157">
            <v>365.91</v>
          </cell>
        </row>
        <row r="5158">
          <cell r="A5158">
            <v>87338</v>
          </cell>
          <cell r="B5158" t="str">
            <v>ARGAMASSA TRAÇO 1:3:12 (CIMENTO, CAL E AREIA MÉDIA) PARA EMBOÇO/MASSA ÚNICA/ASSENTAMENTO DE ALVENARIA DE VEDAÇÃO, PREPARO MECÂNICO COM MISTURADOR DE EIXO HORIZONTAL DE 600 KG. AF_06/2014</v>
          </cell>
          <cell r="C5158" t="str">
            <v>M3</v>
          </cell>
          <cell r="D5158">
            <v>354.49</v>
          </cell>
        </row>
        <row r="5159">
          <cell r="A5159">
            <v>87339</v>
          </cell>
          <cell r="B5159" t="str">
            <v>ARGAMASSA TRAÇO 1:3 (CIMENTO E AREIA MÉDIA) PARA CONTRAPISO, PREPARO MECÂNICO COM MISTURADOR DE EIXO HORIZONTAL DE 160 KG. AF_06/2014</v>
          </cell>
          <cell r="C5159" t="str">
            <v>M3</v>
          </cell>
          <cell r="D5159">
            <v>534.74</v>
          </cell>
        </row>
        <row r="5160">
          <cell r="A5160">
            <v>87340</v>
          </cell>
          <cell r="B5160" t="str">
            <v>ARGAMASSA TRAÇO 1:3 (CIMENTO E AREIA MÉDIA) PARA CONTRAPISO, PREPARO MECÂNICO COM MISTURADOR DE EIXO HORIZONTAL DE 300 KG. AF_06/2014</v>
          </cell>
          <cell r="C5160" t="str">
            <v>M3</v>
          </cell>
          <cell r="D5160">
            <v>440.18</v>
          </cell>
        </row>
        <row r="5161">
          <cell r="A5161">
            <v>87341</v>
          </cell>
          <cell r="B5161" t="str">
            <v>ARGAMASSA TRAÇO 1:3 (CIMENTO E AREIA MÉDIA) PARA CONTRAPISO, PREPARO MECÂNICO COM MISTURADOR DE EIXO HORIZONTAL DE 600 KG. AF_06/2014</v>
          </cell>
          <cell r="C5161" t="str">
            <v>M3</v>
          </cell>
          <cell r="D5161">
            <v>422.77</v>
          </cell>
        </row>
        <row r="5162">
          <cell r="A5162">
            <v>87342</v>
          </cell>
          <cell r="B5162" t="str">
            <v>ARGAMASSA TRAÇO 1:4 (CIMENTO E AREIA MÉDIA) PARA CONTRAPISO, PREPARO MECÂNICO COM MISTURADOR DE EIXO HORIZONTAL DE 160 KG. AF_06/2014</v>
          </cell>
          <cell r="C5162" t="str">
            <v>M3</v>
          </cell>
          <cell r="D5162">
            <v>461.39</v>
          </cell>
        </row>
        <row r="5163">
          <cell r="A5163">
            <v>87343</v>
          </cell>
          <cell r="B5163" t="str">
            <v>ARGAMASSA TRAÇO 1:4 (CIMENTO E AREIA MÉDIA) PARA CONTRAPISO, PREPARO MECÂNICO COM MISTURADOR DE EIXO HORIZONTAL DE 300 KG. AF_06/2014</v>
          </cell>
          <cell r="C5163" t="str">
            <v>M3</v>
          </cell>
          <cell r="D5163">
            <v>400.31</v>
          </cell>
        </row>
        <row r="5164">
          <cell r="A5164">
            <v>87344</v>
          </cell>
          <cell r="B5164" t="str">
            <v>ARGAMASSA TRAÇO 1:4 (CIMENTO E AREIA MÉDIA) PARA CONTRAPISO, PREPARO MECÂNICO COM MISTURADOR DE EIXO HORIZONTAL DE 600 KG. AF_06/2014</v>
          </cell>
          <cell r="C5164" t="str">
            <v>M3</v>
          </cell>
          <cell r="D5164">
            <v>375.59</v>
          </cell>
        </row>
        <row r="5165">
          <cell r="A5165">
            <v>87345</v>
          </cell>
          <cell r="B5165" t="str">
            <v>ARGAMASSA TRAÇO 1:5 (CIMENTO E AREIA MÉDIA) PARA CONTRAPISO, PREPARO MECÂNICO COM MISTURADOR DE EIXO HORIZONTAL DE 160 KG. AF_06/2014</v>
          </cell>
          <cell r="C5165" t="str">
            <v>M3</v>
          </cell>
          <cell r="D5165">
            <v>403.61</v>
          </cell>
        </row>
        <row r="5166">
          <cell r="A5166">
            <v>87346</v>
          </cell>
          <cell r="B5166" t="str">
            <v>ARGAMASSA TRAÇO 1:5 (CIMENTO E AREIA MÉDIA) PARA CONTRAPISO, PREPARO MECÂNICO COM MISTURADOR DE EIXO HORIZONTAL DE 300 KG. AF_06/2014</v>
          </cell>
          <cell r="C5166" t="str">
            <v>M3</v>
          </cell>
          <cell r="D5166">
            <v>361.49</v>
          </cell>
        </row>
        <row r="5167">
          <cell r="A5167">
            <v>87347</v>
          </cell>
          <cell r="B5167" t="str">
            <v>ARGAMASSA TRAÇO 1:5 (CIMENTO E AREIA MÉDIA) PARA CONTRAPISO, PREPARO MECÂNICO COM MISTURADOR DE EIXO HORIZONTAL DE 600 KG. AF_06/2014</v>
          </cell>
          <cell r="C5167" t="str">
            <v>M3</v>
          </cell>
          <cell r="D5167">
            <v>347.89</v>
          </cell>
        </row>
        <row r="5168">
          <cell r="A5168">
            <v>87348</v>
          </cell>
          <cell r="B5168" t="str">
            <v>ARGAMASSA TRAÇO 1:6 (CIMENTO E AREIA MÉDIA) PARA CONTRAPISO, PREPARO MECÂNICO COM MISTURADOR DE EIXO HORIZONTAL DE 160 KG. AF_06/2014</v>
          </cell>
          <cell r="C5168" t="str">
            <v>M3</v>
          </cell>
          <cell r="D5168">
            <v>375.12</v>
          </cell>
        </row>
        <row r="5169">
          <cell r="A5169">
            <v>87349</v>
          </cell>
          <cell r="B5169" t="str">
            <v>ARGAMASSA TRAÇO 1:6 (CIMENTO E AREIA MÉDIA) PARA CONTRAPISO, PREPARO MECÂNICO COM MISTURADOR DE EIXO HORIZONTAL DE 600 KG. AF_06/2014</v>
          </cell>
          <cell r="C5169" t="str">
            <v>M3</v>
          </cell>
          <cell r="D5169">
            <v>321.39999999999998</v>
          </cell>
        </row>
        <row r="5170">
          <cell r="A5170">
            <v>87350</v>
          </cell>
          <cell r="B5170" t="str">
            <v>ARGAMASSA TRAÇO 1:5 (CIMENTO E AREIA GROSSA) PARA CHAPISCO CONVENCIONAL, PREPARO MECÂNICO COM MISTURADOR DE EIXO HORIZONTAL DE 300 KG. AF_06/2014</v>
          </cell>
          <cell r="C5170" t="str">
            <v>M3</v>
          </cell>
          <cell r="D5170">
            <v>346.64</v>
          </cell>
        </row>
        <row r="5171">
          <cell r="A5171">
            <v>87351</v>
          </cell>
          <cell r="B5171" t="str">
            <v>ARGAMASSA TRAÇO 1:5 (CIMENTO E AREIA GROSSA) PARA CHAPISCO CONVENCIONAL, PREPARO MECÂNICO COM MISTURADOR DE EIXO HORIZONTAL DE 600 KG. AF_06/2014</v>
          </cell>
          <cell r="C5171" t="str">
            <v>M3</v>
          </cell>
          <cell r="D5171">
            <v>307.92</v>
          </cell>
        </row>
        <row r="5172">
          <cell r="A5172">
            <v>87352</v>
          </cell>
          <cell r="B5172" t="str">
            <v>ARGAMASSA TRAÇO 1:3 (CIMENTO E AREIA GROSSA) PARA CHAPISCO CONVENCIONAL, PREPARO MECÂNICO COM MISTURADOR DE EIXO HORIZONTAL DE 160 KG. AF_06/2014</v>
          </cell>
          <cell r="C5172" t="str">
            <v>M3</v>
          </cell>
          <cell r="D5172">
            <v>431.23</v>
          </cell>
        </row>
        <row r="5173">
          <cell r="A5173">
            <v>87353</v>
          </cell>
          <cell r="B5173" t="str">
            <v>ARGAMASSA TRAÇO 1:3 (CIMENTO E AREIA GROSSA) PARA CHAPISCO CONVENCIONAL, PREPARO MECÂNICO COM MISTURADOR DE EIXO HORIZONTAL DE 300 KG. AF_06/2014</v>
          </cell>
          <cell r="C5173" t="str">
            <v>M3</v>
          </cell>
          <cell r="D5173">
            <v>376.27</v>
          </cell>
        </row>
        <row r="5174">
          <cell r="A5174">
            <v>87354</v>
          </cell>
          <cell r="B5174" t="str">
            <v>ARGAMASSA TRAÇO 1:3 (CIMENTO E AREIA GROSSA) PARA CHAPISCO CONVENCIONAL, PREPARO MECÂNICO COM MISTURADOR DE EIXO HORIZONTAL DE 600 KG. AF_06/2014</v>
          </cell>
          <cell r="C5174" t="str">
            <v>M3</v>
          </cell>
          <cell r="D5174">
            <v>351.51</v>
          </cell>
        </row>
        <row r="5175">
          <cell r="A5175">
            <v>87355</v>
          </cell>
          <cell r="B5175" t="str">
            <v>ARGAMASSA TRAÇO 1:4 (CIMENTO E AREIA GROSSA) PARA CHAPISCO CONVENCIONAL, PREPARO MECÂNICO COM MISTURADOR DE EIXO HORIZONTAL DE 160 KG. AF_06/2014</v>
          </cell>
          <cell r="C5175" t="str">
            <v>M3</v>
          </cell>
          <cell r="D5175">
            <v>377.43</v>
          </cell>
        </row>
        <row r="5176">
          <cell r="A5176">
            <v>87356</v>
          </cell>
          <cell r="B5176" t="str">
            <v>ARGAMASSA TRAÇO 1:4 (CIMENTO E AREIA GROSSA) PARA CHAPISCO CONVENCIONAL, PREPARO MECÂNICO COM MISTURADOR DE EIXO HORIZONTAL DE 300 KG. AF_06/2014</v>
          </cell>
          <cell r="C5176" t="str">
            <v>M3</v>
          </cell>
          <cell r="D5176">
            <v>332.83</v>
          </cell>
        </row>
        <row r="5177">
          <cell r="A5177">
            <v>87357</v>
          </cell>
          <cell r="B5177" t="str">
            <v>ARGAMASSA TRAÇO 1:4 (CIMENTO E AREIA GROSSA) PARA CHAPISCO CONVENCIONAL, PREPARO MECÂNICO COM MISTURADOR DE EIXO HORIZONTAL DE 600 KG. AF_06/2014</v>
          </cell>
          <cell r="C5177" t="str">
            <v>M3</v>
          </cell>
          <cell r="D5177">
            <v>322.73</v>
          </cell>
        </row>
        <row r="5178">
          <cell r="A5178">
            <v>87358</v>
          </cell>
          <cell r="B5178" t="str">
            <v>ARGAMASSA TRAÇO 1:5 (CIMENTO E AREIA GROSSA) COM ADIÇÃO DE EMULSÃO POLIMÉRICA PARA CHAPISCO ROLADO, PREPARO MECÂNICO COM MISTURADOR DE EIXO HORIZONTAL DE 300 KG. AF_06/2014</v>
          </cell>
          <cell r="C5178" t="str">
            <v>M3</v>
          </cell>
          <cell r="D5178">
            <v>1755.96</v>
          </cell>
        </row>
        <row r="5179">
          <cell r="A5179">
            <v>87359</v>
          </cell>
          <cell r="B5179" t="str">
            <v>ARGAMASSA TRAÇO 1:5 (CIMENTO E AREIA GROSSA) COM ADIÇÃO DE EMULSÃO POLIMÉRICA PARA CHAPISCO ROLADO, PREPARO MECÂNICO COM MISTURADOR DE EIXO HORIZONTAL DE 600 KG. AF_06/2014</v>
          </cell>
          <cell r="C5179" t="str">
            <v>M3</v>
          </cell>
          <cell r="D5179">
            <v>1735.07</v>
          </cell>
        </row>
        <row r="5180">
          <cell r="A5180">
            <v>87360</v>
          </cell>
          <cell r="B5180" t="str">
            <v>ARGAMASSA TRAÇO 1:3 (CIMENTO E AREIA GROSSA) COM ADIÇÃO DE EMULSÃO POLIMÉRICA PARA CHAPISCO ROLADO, PREPARO MECÂNICO COM MISTURADOR DE EIXO HORIZONTAL DE 160 KG. AF_06/2014</v>
          </cell>
          <cell r="C5180" t="str">
            <v>M3</v>
          </cell>
          <cell r="D5180">
            <v>1830.27</v>
          </cell>
        </row>
        <row r="5181">
          <cell r="A5181">
            <v>87361</v>
          </cell>
          <cell r="B5181" t="str">
            <v>ARGAMASSA TRAÇO 1:3 (CIMENTO E AREIA GROSSA) COM ADIÇÃO DE EMULSÃO POLIMÉRICA PARA CHAPISCO ROLADO, PREPARO MECÂNICO COM MISTURADOR DE EIXO HORIZONTAL DE 300 KG. AF_06/2014</v>
          </cell>
          <cell r="C5181" t="str">
            <v>M3</v>
          </cell>
          <cell r="D5181">
            <v>1795.78</v>
          </cell>
        </row>
        <row r="5182">
          <cell r="A5182">
            <v>87362</v>
          </cell>
          <cell r="B5182" t="str">
            <v>ARGAMASSA TRAÇO 1:3 (CIMENTO E AREIA GROSSA) COM ADIÇÃO DE EMULSÃO POLIMÉRICA PARA CHAPISCO ROLADO, PREPARO MECÂNICO COM MISTURADOR DE EIXO HORIZONTAL DE 600 KG. AF_06/2014</v>
          </cell>
          <cell r="C5182" t="str">
            <v>M3</v>
          </cell>
          <cell r="D5182">
            <v>1789.01</v>
          </cell>
        </row>
        <row r="5183">
          <cell r="A5183">
            <v>87363</v>
          </cell>
          <cell r="B5183" t="str">
            <v>ARGAMASSA TRAÇO 1:4 (CIMENTO E AREIA GROSSA) COM ADIÇÃO DE EMULSÃO POLIMÉRICA PARA CHAPISCO ROLADO, PREPARO MECÂNICO COM MISTURADOR DE EIXO HORIZONTAL DE 300 KG. AF_06/2014</v>
          </cell>
          <cell r="C5183" t="str">
            <v>M3</v>
          </cell>
          <cell r="D5183">
            <v>1797.6</v>
          </cell>
        </row>
        <row r="5184">
          <cell r="A5184">
            <v>87364</v>
          </cell>
          <cell r="B5184" t="str">
            <v>ARGAMASSA TRAÇO 1:4 (CIMENTO E AREIA GROSSA) COM ADIÇÃO DE EMULSÃO POLIMÉRICA PARA CHAPISCO ROLADO, PREPARO MECÂNICO COM MISTURADOR DE EIXO HORIZONTAL DE 600 KG. AF_06/2014</v>
          </cell>
          <cell r="C5184" t="str">
            <v>M3</v>
          </cell>
          <cell r="D5184">
            <v>1757</v>
          </cell>
        </row>
        <row r="5185">
          <cell r="A5185">
            <v>87365</v>
          </cell>
          <cell r="B5185" t="str">
            <v>ARGAMASSA TRAÇO 1:7 (CIMENTO E AREIA MÉDIA) COM ADIÇÃO DE PLASTIFICANTE PARA EMBOÇO/MASSA ÚNICA/ASSENTAMENTO DE ALVENARIA DE VEDAÇÃO, PREPARO MANUAL. AF_06/2014</v>
          </cell>
          <cell r="C5185" t="str">
            <v>M3</v>
          </cell>
          <cell r="D5185">
            <v>397.95</v>
          </cell>
        </row>
        <row r="5186">
          <cell r="A5186">
            <v>87366</v>
          </cell>
          <cell r="B5186" t="str">
            <v>ARGAMASSA TRAÇO 1:6 (CIMENTO E AREIA MÉDIA) COM ADIÇÃO DE PLASTIFICANTE PARA EMBOÇO/MASSA ÚNICA/ASSENTAMENTO DE ALVENARIA DE VEDAÇÃO, PREPARO MANUAL. AF_06/2014</v>
          </cell>
          <cell r="C5186" t="str">
            <v>M3</v>
          </cell>
          <cell r="D5186">
            <v>413.66</v>
          </cell>
        </row>
        <row r="5187">
          <cell r="A5187">
            <v>87367</v>
          </cell>
          <cell r="B5187" t="str">
            <v>ARGAMASSA TRAÇO 1:1:6 (CIMENTO, CAL E AREIA MÉDIA) PARA EMBOÇO/MASSA ÚNICA/ASSENTAMENTO DE ALVENARIA DE VEDAÇÃO, PREPARO MANUAL. AF_06/2014</v>
          </cell>
          <cell r="C5187" t="str">
            <v>M3</v>
          </cell>
          <cell r="D5187">
            <v>481.33</v>
          </cell>
        </row>
        <row r="5188">
          <cell r="A5188">
            <v>87368</v>
          </cell>
          <cell r="B5188" t="str">
            <v>ARGAMASSA TRAÇO 1:1,5:7,5 (CIMENTO, CAL E AREIA MÉDIA) PARA EMBOÇO/MASSA ÚNICA/ASSENTAMENTO DE ALVENARIA DE VEDAÇÃO, PREPARO MANUAL. AF_06/2014</v>
          </cell>
          <cell r="C5188" t="str">
            <v>M3</v>
          </cell>
          <cell r="D5188">
            <v>479.38</v>
          </cell>
        </row>
        <row r="5189">
          <cell r="A5189">
            <v>87369</v>
          </cell>
          <cell r="B5189" t="str">
            <v>ARGAMASSA TRAÇO 1:2:8 (CIMENTO, CAL E AREIA MÉDIA) PARA EMBOÇO/MASSA ÚNICA/ASSENTAMENTO DE ALVENARIA DE VEDAÇÃO, PREPARO MANUAL. AF_06/2014</v>
          </cell>
          <cell r="C5189" t="str">
            <v>M3</v>
          </cell>
          <cell r="D5189">
            <v>492.9</v>
          </cell>
        </row>
        <row r="5190">
          <cell r="A5190">
            <v>87370</v>
          </cell>
          <cell r="B5190" t="str">
            <v>ARGAMASSA TRAÇO 1:2:9 (CIMENTO, CAL E AREIA MÉDIA) PARA EMBOÇO/MASSA ÚNICA/ASSENTAMENTO DE ALVENARIA DE VEDAÇÃO, PREPARO MANUAL. AF_06/2014</v>
          </cell>
          <cell r="C5190" t="str">
            <v>M3</v>
          </cell>
          <cell r="D5190">
            <v>475.54</v>
          </cell>
        </row>
        <row r="5191">
          <cell r="A5191">
            <v>87371</v>
          </cell>
          <cell r="B5191" t="str">
            <v>ARGAMASSA TRAÇO 1:3:12 (CIMENTO, CAL E AREIA MÉDIA) PARA EMBOÇO/MASSA ÚNICA/ASSENTAMENTO DE ALVENARIA DE VEDAÇÃO, PREPARO MANUAL. AF_06/2014</v>
          </cell>
          <cell r="C5191" t="str">
            <v>M3</v>
          </cell>
          <cell r="D5191">
            <v>470.66</v>
          </cell>
        </row>
        <row r="5192">
          <cell r="A5192">
            <v>87372</v>
          </cell>
          <cell r="B5192" t="str">
            <v>ARGAMASSA TRAÇO 1:3 (CIMENTO E AREIA MÉDIA) PARA CONTRAPISO, PREPARO MANUAL. AF_06/2014</v>
          </cell>
          <cell r="C5192" t="str">
            <v>M3</v>
          </cell>
          <cell r="D5192">
            <v>552.92999999999995</v>
          </cell>
        </row>
        <row r="5193">
          <cell r="A5193">
            <v>87373</v>
          </cell>
          <cell r="B5193" t="str">
            <v>ARGAMASSA TRAÇO 1:4 (CIMENTO E AREIA MÉDIA) PARA CONTRAPISO, PREPARO MANUAL. AF_06/2014</v>
          </cell>
          <cell r="C5193" t="str">
            <v>M3</v>
          </cell>
          <cell r="D5193">
            <v>505.32</v>
          </cell>
        </row>
        <row r="5194">
          <cell r="A5194">
            <v>87374</v>
          </cell>
          <cell r="B5194" t="str">
            <v>ARGAMASSA TRAÇO 1:5 (CIMENTO E AREIA MÉDIA) PARA CONTRAPISO, PREPARO MANUAL. AF_06/2014</v>
          </cell>
          <cell r="C5194" t="str">
            <v>M3</v>
          </cell>
          <cell r="D5194">
            <v>473.28</v>
          </cell>
        </row>
        <row r="5195">
          <cell r="A5195">
            <v>87375</v>
          </cell>
          <cell r="B5195" t="str">
            <v>ARGAMASSA TRAÇO 1:6 (CIMENTO E AREIA MÉDIA) PARA CONTRAPISO, PREPARO MANUAL. AF_06/2014</v>
          </cell>
          <cell r="C5195" t="str">
            <v>M3</v>
          </cell>
          <cell r="D5195">
            <v>445.5</v>
          </cell>
        </row>
        <row r="5196">
          <cell r="A5196">
            <v>87376</v>
          </cell>
          <cell r="B5196" t="str">
            <v>ARGAMASSA TRAÇO 1:5 (CIMENTO E AREIA GROSSA) PARA CHAPISCO CONVENCIONAL, PREPARO MANUAL. AF_06/2014</v>
          </cell>
          <cell r="C5196" t="str">
            <v>M3</v>
          </cell>
          <cell r="D5196">
            <v>426.74</v>
          </cell>
        </row>
        <row r="5197">
          <cell r="A5197">
            <v>87377</v>
          </cell>
          <cell r="B5197" t="str">
            <v>ARGAMASSA TRAÇO 1:3 (CIMENTO E AREIA GROSSA) PARA CHAPISCO CONVENCIONAL, PREPARO MANUAL. AF_06/2014</v>
          </cell>
          <cell r="C5197" t="str">
            <v>M3</v>
          </cell>
          <cell r="D5197">
            <v>480.27</v>
          </cell>
        </row>
        <row r="5198">
          <cell r="A5198">
            <v>87378</v>
          </cell>
          <cell r="B5198" t="str">
            <v>ARGAMASSA TRAÇO 1:4 (CIMENTO E AREIA GROSSA) PARA CHAPISCO CONVENCIONAL, PREPARO MANUAL. AF_06/2014</v>
          </cell>
          <cell r="C5198" t="str">
            <v>M3</v>
          </cell>
          <cell r="D5198">
            <v>448.1</v>
          </cell>
        </row>
        <row r="5199">
          <cell r="A5199">
            <v>87379</v>
          </cell>
          <cell r="B5199" t="str">
            <v>ARGAMASSA TRAÇO 1:5 (CIMENTO E AREIA GROSSA) COM ADIÇÃO DE EMULSÃO POLIMÉRICA PARA CHAPISCO ROLADO, PREPARO MANUAL. AF_06/2014</v>
          </cell>
          <cell r="C5199" t="str">
            <v>M3</v>
          </cell>
          <cell r="D5199">
            <v>1871.71</v>
          </cell>
        </row>
        <row r="5200">
          <cell r="A5200">
            <v>87380</v>
          </cell>
          <cell r="B5200" t="str">
            <v>ARGAMASSA TRAÇO 1:3 (CIMENTO E AREIA GROSSA) COM ADIÇÃO DE EMULSÃO POLIMÉRICA PARA CHAPISCO ROLADO, PREPARO MANUAL. AF_06/2014</v>
          </cell>
          <cell r="C5200" t="str">
            <v>M3</v>
          </cell>
          <cell r="D5200">
            <v>1924.37</v>
          </cell>
        </row>
        <row r="5201">
          <cell r="A5201">
            <v>87381</v>
          </cell>
          <cell r="B5201" t="str">
            <v>ARGAMASSA TRAÇO 1:4 (CIMENTO E AREIA GROSSA) COM ADIÇÃO DE EMULSÃO POLIMÉRICA PARA CHAPISCO ROLADO, PREPARO MANUAL. AF_06/2014</v>
          </cell>
          <cell r="C5201" t="str">
            <v>M3</v>
          </cell>
          <cell r="D5201">
            <v>1893.75</v>
          </cell>
        </row>
        <row r="5202">
          <cell r="A5202">
            <v>87382</v>
          </cell>
          <cell r="B5202" t="str">
            <v>ARGAMASSA INDUSTRIALIZADA MULTIUSO PARA REVESTIMENTOS E ASSENTAMENTO DA ALVENARIA, PREPARO COM MISTURADOR DE EIXO HORIZONTAL DE 160 KG. AF_06/2014</v>
          </cell>
          <cell r="C5202" t="str">
            <v>M3</v>
          </cell>
          <cell r="D5202">
            <v>1422.99</v>
          </cell>
        </row>
        <row r="5203">
          <cell r="A5203">
            <v>87383</v>
          </cell>
          <cell r="B5203" t="str">
            <v>ARGAMASSA INDUSTRIALIZADA MULTIUSO PARA REVESTIMENTOS E ASSENTAMENTO DA ALVENARIA, PREPARO COM MISTURADOR DE EIXO HORIZONTAL DE 300 KG. AF_06/2014</v>
          </cell>
          <cell r="C5203" t="str">
            <v>M3</v>
          </cell>
          <cell r="D5203">
            <v>1419.71</v>
          </cell>
        </row>
        <row r="5204">
          <cell r="A5204">
            <v>87384</v>
          </cell>
          <cell r="B5204" t="str">
            <v>ARGAMASSA INDUSTRIALIZADA MULTIUSO PARA REVESTIMENTOS E ASSENTAMENTO DA ALVENARIA, PREPARO COM MISTURADOR DE EIXO HORIZONTAL DE 600 KG. AF_06/2014</v>
          </cell>
          <cell r="C5204" t="str">
            <v>M3</v>
          </cell>
          <cell r="D5204">
            <v>1414.01</v>
          </cell>
        </row>
        <row r="5205">
          <cell r="A5205">
            <v>87385</v>
          </cell>
          <cell r="B5205" t="str">
            <v>ARGAMASSA PRONTA PARA CONTRAPISO, PREPARO COM MISTURADOR DE EIXO HORIZONTAL DE 160 KG. AF_06/2014</v>
          </cell>
          <cell r="C5205" t="str">
            <v>M3</v>
          </cell>
          <cell r="D5205">
            <v>1849.15</v>
          </cell>
        </row>
        <row r="5206">
          <cell r="A5206">
            <v>87386</v>
          </cell>
          <cell r="B5206" t="str">
            <v>ARGAMASSA PRONTA PARA CONTRAPISO, PREPARO COM MISTURADOR DE EIXO HORIZONTAL DE 300 KG. AF_06/2014</v>
          </cell>
          <cell r="C5206" t="str">
            <v>M3</v>
          </cell>
          <cell r="D5206">
            <v>1844.68</v>
          </cell>
        </row>
        <row r="5207">
          <cell r="A5207">
            <v>87387</v>
          </cell>
          <cell r="B5207" t="str">
            <v>ARGAMASSA PRONTA PARA CONTRAPISO, PREPARO COM MISTURADOR DE EIXO HORIZONTAL DE 600 KG. AF_06/2014</v>
          </cell>
          <cell r="C5207" t="str">
            <v>M3</v>
          </cell>
          <cell r="D5207">
            <v>1842.63</v>
          </cell>
        </row>
        <row r="5208">
          <cell r="A5208">
            <v>87388</v>
          </cell>
          <cell r="B5208" t="str">
            <v>ARGAMASSA PARA REVESTIMENTO DECORATIVO MONOCAMADA (MONOCAPA), PREPARO COM MISTURADOR DE EIXO HORIZONTAL DE 160 KG. AF_06/2014</v>
          </cell>
          <cell r="C5208" t="str">
            <v>M3</v>
          </cell>
          <cell r="D5208">
            <v>4332.87</v>
          </cell>
        </row>
        <row r="5209">
          <cell r="A5209">
            <v>87389</v>
          </cell>
          <cell r="B5209" t="str">
            <v>ARGAMASSA PARA REVESTIMENTO DECORATIVO MONOCAMADA (MONOCAPA), PREPARO COM MISTURADOR DE EIXO HORIZONTAL DE 300 KG. AF_06/2014</v>
          </cell>
          <cell r="C5209" t="str">
            <v>M3</v>
          </cell>
          <cell r="D5209">
            <v>4353.08</v>
          </cell>
        </row>
        <row r="5210">
          <cell r="A5210">
            <v>87390</v>
          </cell>
          <cell r="B5210" t="str">
            <v>ARGAMASSA PARA REVESTIMENTO DECORATIVO MONOCAMADA (MONOCAPA), PREPARO COM MISTURADOR DE EIXO HORIZONTAL DE 600 KG. AF_06/2014</v>
          </cell>
          <cell r="C5210" t="str">
            <v>M3</v>
          </cell>
          <cell r="D5210">
            <v>4365.3500000000004</v>
          </cell>
        </row>
        <row r="5211">
          <cell r="A5211">
            <v>87391</v>
          </cell>
          <cell r="B5211" t="str">
            <v>ARGAMASSA INDUSTRIALIZADA PARA CHAPISCO ROLADO, PREPARO COM MISTURADOR DE EIXO HORIZONTAL DE 160 KG. AF_06/2014</v>
          </cell>
          <cell r="C5211" t="str">
            <v>M3</v>
          </cell>
          <cell r="D5211">
            <v>6879.03</v>
          </cell>
        </row>
        <row r="5212">
          <cell r="A5212">
            <v>87393</v>
          </cell>
          <cell r="B5212" t="str">
            <v>ARGAMASSA INDUSTRIALIZADA PARA CHAPISCO ROLADO, PREPARO COM MISTURADOR DE EIXO HORIZONTAL DE 300 KG. AF_06/2014</v>
          </cell>
          <cell r="C5212" t="str">
            <v>M3</v>
          </cell>
          <cell r="D5212">
            <v>6964.33</v>
          </cell>
        </row>
        <row r="5213">
          <cell r="A5213">
            <v>87394</v>
          </cell>
          <cell r="B5213" t="str">
            <v>ARGAMASSA INDUSTRIALIZADA PARA CHAPISCO ROLADO, PREPARO COM MISTURADOR DE EIXO HORIZONTAL DE 600 KG. AF_06/2014</v>
          </cell>
          <cell r="C5213" t="str">
            <v>M3</v>
          </cell>
          <cell r="D5213">
            <v>7000.52</v>
          </cell>
        </row>
        <row r="5214">
          <cell r="A5214">
            <v>87395</v>
          </cell>
          <cell r="B5214" t="str">
            <v>ARGAMASSA INDUSTRIALIZADA PARA CHAPISCO COLANTE, PREPARO COM MISTURADOR DE EIXO HORIZONTAL DE 160 KG. AF_06/2014</v>
          </cell>
          <cell r="C5214" t="str">
            <v>M3</v>
          </cell>
          <cell r="D5214">
            <v>5400.56</v>
          </cell>
        </row>
        <row r="5215">
          <cell r="A5215">
            <v>87396</v>
          </cell>
          <cell r="B5215" t="str">
            <v>ARGAMASSA INDUSTRIALIZADA PARA CHAPISCO COLANTE, PREPARO COM MISTURADOR DE EIXO HORIZONTAL DE 300 KG. AF_06/2014</v>
          </cell>
          <cell r="C5215" t="str">
            <v>M3</v>
          </cell>
          <cell r="D5215">
            <v>5464.83</v>
          </cell>
        </row>
        <row r="5216">
          <cell r="A5216">
            <v>87397</v>
          </cell>
          <cell r="B5216" t="str">
            <v>ARGAMASSA INDUSTRIALIZADA PARA CHAPISCO COLANTE, PREPARO COM MISTURADOR DE EIXO HORIZONTAL DE 600 KG. AF_06/2014</v>
          </cell>
          <cell r="C5216" t="str">
            <v>M3</v>
          </cell>
          <cell r="D5216">
            <v>5486.56</v>
          </cell>
        </row>
        <row r="5217">
          <cell r="A5217">
            <v>87398</v>
          </cell>
          <cell r="B5217" t="str">
            <v>ARGAMASSA INDUSTRIALIZADA MULTIUSO PARA REVESTIMENTOS E ASSENTAMENTO DA ALVENARIA, PREPARO MANUAL. AF_06/2014</v>
          </cell>
          <cell r="C5217" t="str">
            <v>M3</v>
          </cell>
          <cell r="D5217">
            <v>1601.69</v>
          </cell>
        </row>
        <row r="5218">
          <cell r="A5218">
            <v>87399</v>
          </cell>
          <cell r="B5218" t="str">
            <v>ARGAMASSA PRONTA PARA CONTRAPISO, PREPARO MANUAL. AF_06/2014</v>
          </cell>
          <cell r="C5218" t="str">
            <v>M3</v>
          </cell>
          <cell r="D5218">
            <v>2043.33</v>
          </cell>
        </row>
        <row r="5219">
          <cell r="A5219">
            <v>87401</v>
          </cell>
          <cell r="B5219" t="str">
            <v>ARGAMASSA INDUSTRIALIZADA PARA CHAPISCO ROLADO, PREPARO MANUAL. AF_06/2014</v>
          </cell>
          <cell r="C5219" t="str">
            <v>M3</v>
          </cell>
          <cell r="D5219">
            <v>7180.81</v>
          </cell>
        </row>
        <row r="5220">
          <cell r="A5220">
            <v>87402</v>
          </cell>
          <cell r="B5220" t="str">
            <v>ARGAMASSA INDUSTRIALIZADA PARA CHAPISCO COLANTE, PREPARO MANUAL. AF_06/2014</v>
          </cell>
          <cell r="C5220" t="str">
            <v>M3</v>
          </cell>
          <cell r="D5220">
            <v>5689.62</v>
          </cell>
        </row>
        <row r="5221">
          <cell r="A5221">
            <v>87404</v>
          </cell>
          <cell r="B5221" t="str">
            <v>ARGAMASSA PARA REVESTIMENTO DECORATIVO MONOCAMADA (MONOCAPA), MISTURA E PROJEÇÃO DE 1,5 M3/H DE ARGAMASSA. AF_06/2014</v>
          </cell>
          <cell r="C5221" t="str">
            <v>M3</v>
          </cell>
          <cell r="D5221">
            <v>4479.12</v>
          </cell>
        </row>
        <row r="5222">
          <cell r="A5222">
            <v>87405</v>
          </cell>
          <cell r="B5222" t="str">
            <v>ARGAMASSA PARA REVESTIMENTO DECORATIVO MONOCAMADA (MONOCAPA), MISTURA E PROJEÇÃO DE 2 M3/H DE ARGAMASSA. AF_06/2014</v>
          </cell>
          <cell r="C5222" t="str">
            <v>M3</v>
          </cell>
          <cell r="D5222">
            <v>4489.49</v>
          </cell>
        </row>
        <row r="5223">
          <cell r="A5223">
            <v>87407</v>
          </cell>
          <cell r="B5223" t="str">
            <v>ARGAMASSA INDUSTRIALIZADA PARA REVESTIMENTOS, MISTURA E PROJEÇÃO DE 1,5 M³/H DE ARGAMASSA. AF_06/2014</v>
          </cell>
          <cell r="C5223" t="str">
            <v>M3</v>
          </cell>
          <cell r="D5223">
            <v>1440.18</v>
          </cell>
        </row>
        <row r="5224">
          <cell r="A5224">
            <v>87408</v>
          </cell>
          <cell r="B5224" t="str">
            <v>ARGAMASSA INDUSTRIALIZADA PARA REVESTIMENTOS, MISTURA E PROJEÇÃO DE 2 M³/H DE ARGAMASSA. AF_06/2014</v>
          </cell>
          <cell r="C5224" t="str">
            <v>M3</v>
          </cell>
          <cell r="D5224">
            <v>1428.7</v>
          </cell>
        </row>
        <row r="5225">
          <cell r="A5225">
            <v>87410</v>
          </cell>
          <cell r="B5225" t="str">
            <v>ARGAMASSA À BASE DE GESSO, MISTURA E PROJEÇÃO DE 1,5 M³/H DE ARGAMASSA. AF_06/2014</v>
          </cell>
          <cell r="C5225" t="str">
            <v>M3</v>
          </cell>
          <cell r="D5225">
            <v>627.54</v>
          </cell>
        </row>
        <row r="5226">
          <cell r="A5226">
            <v>88626</v>
          </cell>
          <cell r="B5226" t="str">
            <v>ARGAMASSA TRAÇO 1:0,5:4,5 (CIMENTO, CAL E AREIA MÉDIA), PREPARO MECÂNICO COM BETONEIRA 400 L. AF_08/2014</v>
          </cell>
          <cell r="C5226" t="str">
            <v>M3</v>
          </cell>
          <cell r="D5226">
            <v>348.79</v>
          </cell>
        </row>
        <row r="5227">
          <cell r="A5227">
            <v>88627</v>
          </cell>
          <cell r="B5227" t="str">
            <v>ARGAMASSA TRAÇO 1:0,5:4,5 (CIMENTO, CAL E AREIA MÉDIA) PARA ASSENTAMENTO DE ALVENARIA, PREPARO MANUAL. AF_08/2014</v>
          </cell>
          <cell r="C5227" t="str">
            <v>M3</v>
          </cell>
          <cell r="D5227">
            <v>429.78</v>
          </cell>
        </row>
        <row r="5228">
          <cell r="A5228">
            <v>88628</v>
          </cell>
          <cell r="B5228" t="str">
            <v>ARGAMASSA TRAÇO 1:3 (CIMENTO E AREIA MÉDIA), PREPARO MECÂNICO COM BETONEIRA 400 L. AF_08/2014</v>
          </cell>
          <cell r="C5228" t="str">
            <v>M3</v>
          </cell>
          <cell r="D5228">
            <v>349.39</v>
          </cell>
        </row>
        <row r="5229">
          <cell r="A5229">
            <v>88629</v>
          </cell>
          <cell r="B5229" t="str">
            <v>ARGAMASSA TRAÇO 1:3 (CIMENTO E AREIA MÉDIA), PREPARO MANUAL. AF_08/2014</v>
          </cell>
          <cell r="C5229" t="str">
            <v>M3</v>
          </cell>
          <cell r="D5229">
            <v>434.94</v>
          </cell>
        </row>
        <row r="5230">
          <cell r="A5230">
            <v>88630</v>
          </cell>
          <cell r="B5230" t="str">
            <v>ARGAMASSA TRAÇO 1:4 (CIMENTO E AREIA MÉDIA), PREPARO MECÂNICO COM BETONEIRA 400 L. AF_08/2014</v>
          </cell>
          <cell r="C5230" t="str">
            <v>M3</v>
          </cell>
          <cell r="D5230">
            <v>309.94</v>
          </cell>
        </row>
        <row r="5231">
          <cell r="A5231">
            <v>88631</v>
          </cell>
          <cell r="B5231" t="str">
            <v>ARGAMASSA TRAÇO 1:4 (CIMENTO E AREIA MÉDIA), PREPARO MANUAL. AF_08/2014</v>
          </cell>
          <cell r="C5231" t="str">
            <v>M3</v>
          </cell>
          <cell r="D5231">
            <v>398.36</v>
          </cell>
        </row>
        <row r="5232">
          <cell r="A5232">
            <v>88715</v>
          </cell>
          <cell r="B5232" t="str">
            <v>ARGAMASSA TRAÇO 1:2:9 (CIMENTO, CAL E AREIA MÉDIA) PARA EMBOÇO/MASSA ÚNICA/ASSENTAMENTO DE ALVENARIA DE VEDAÇÃO, PREPARO MECÂNICO COM BETONEIRA 400 L. AF_09/2014</v>
          </cell>
          <cell r="C5232" t="str">
            <v>M3</v>
          </cell>
          <cell r="D5232">
            <v>367.79</v>
          </cell>
        </row>
        <row r="5233">
          <cell r="A5233" t="str">
            <v>73901/1</v>
          </cell>
          <cell r="B5233" t="str">
            <v>TRANSPORTE VERTICAL MANUAL DE MATERIAIS DIVERSOS A 1ª LAJE</v>
          </cell>
          <cell r="C5233" t="str">
            <v>M3</v>
          </cell>
          <cell r="D5233">
            <v>30.9</v>
          </cell>
        </row>
        <row r="5234">
          <cell r="A5234" t="str">
            <v>73901/2</v>
          </cell>
          <cell r="B5234" t="str">
            <v>TRANSPORTE VERTICAL MANUAL DE MATERIAIS DIVERSOS A 2ª LAJE</v>
          </cell>
          <cell r="C5234" t="str">
            <v>M3</v>
          </cell>
          <cell r="D5234">
            <v>74.17</v>
          </cell>
        </row>
        <row r="5235">
          <cell r="A5235" t="str">
            <v>73901/3</v>
          </cell>
          <cell r="B5235" t="str">
            <v>TRANSPORTE VERTICAL MANUAL DE MATERIAIS DIVERSOS A 1ª LAJE</v>
          </cell>
          <cell r="C5235" t="str">
            <v>T</v>
          </cell>
          <cell r="D5235">
            <v>61.81</v>
          </cell>
        </row>
        <row r="5236">
          <cell r="A5236" t="str">
            <v>73901/4</v>
          </cell>
          <cell r="B5236" t="str">
            <v>TRANSPORTE VERTICAL MANUAL DE MATERIAIS DIVERSOS A 2ª LAJE</v>
          </cell>
          <cell r="C5236" t="str">
            <v>T</v>
          </cell>
          <cell r="D5236">
            <v>102.43</v>
          </cell>
        </row>
        <row r="5237">
          <cell r="A5237" t="str">
            <v>74023/1</v>
          </cell>
          <cell r="B5237" t="str">
            <v>TRANSPORTE HORIZONTAL DE MATERIAIS DIVERSOS A 30M</v>
          </cell>
          <cell r="C5237" t="str">
            <v>M3</v>
          </cell>
          <cell r="D5237">
            <v>42.38</v>
          </cell>
        </row>
        <row r="5238">
          <cell r="A5238" t="str">
            <v>74023/2</v>
          </cell>
          <cell r="B5238" t="str">
            <v>TRANSPORTE HORIZONTAL DE MATERIAIS DIVERSOS A 40M</v>
          </cell>
          <cell r="C5238" t="str">
            <v>M3</v>
          </cell>
          <cell r="D5238">
            <v>47.68</v>
          </cell>
        </row>
        <row r="5239">
          <cell r="A5239" t="str">
            <v>74023/3</v>
          </cell>
          <cell r="B5239" t="str">
            <v>TRANSPORTE HORIZONTAL DE MATERIAIS DIVERSOS A 50M</v>
          </cell>
          <cell r="C5239" t="str">
            <v>M3</v>
          </cell>
          <cell r="D5239">
            <v>51.21</v>
          </cell>
        </row>
        <row r="5240">
          <cell r="A5240" t="str">
            <v>74023/4</v>
          </cell>
          <cell r="B5240" t="str">
            <v>TRANSPORTE HORIZONTAL DE MATERIAIS DIVERSOS A 60M</v>
          </cell>
          <cell r="C5240" t="str">
            <v>M3</v>
          </cell>
          <cell r="D5240">
            <v>53.86</v>
          </cell>
        </row>
        <row r="5241">
          <cell r="A5241" t="str">
            <v>74023/5</v>
          </cell>
          <cell r="B5241" t="str">
            <v>TRANSPORTE HORIZONTAL DE MATERIAIS DIVERSOS A 100M</v>
          </cell>
          <cell r="C5241" t="str">
            <v>M3</v>
          </cell>
          <cell r="D5241">
            <v>70.64</v>
          </cell>
        </row>
        <row r="5242">
          <cell r="A5242">
            <v>88036</v>
          </cell>
          <cell r="B5242" t="str">
            <v>TRANSPORTE HORIZONTAL, MASSA/GRANEL, JERICA 90L, 30M. AF_06/2014</v>
          </cell>
          <cell r="C5242" t="str">
            <v>M3</v>
          </cell>
          <cell r="D5242">
            <v>30.63</v>
          </cell>
        </row>
        <row r="5243">
          <cell r="A5243">
            <v>88037</v>
          </cell>
          <cell r="B5243" t="str">
            <v>TRANSPORTE HORIZONTAL, MASSA/GRANEL, JERICA 90L, 50M. AF_06/2014</v>
          </cell>
          <cell r="C5243" t="str">
            <v>M3</v>
          </cell>
          <cell r="D5243">
            <v>42.91</v>
          </cell>
        </row>
        <row r="5244">
          <cell r="A5244">
            <v>88038</v>
          </cell>
          <cell r="B5244" t="str">
            <v>TRANSPORTE HORIZONTAL, MASSA/GRANEL, JERICA 90L, 75M. AF_06/2014</v>
          </cell>
          <cell r="C5244" t="str">
            <v>M3</v>
          </cell>
          <cell r="D5244">
            <v>58.27</v>
          </cell>
        </row>
        <row r="5245">
          <cell r="A5245">
            <v>88039</v>
          </cell>
          <cell r="B5245" t="str">
            <v>TRANSPORTE HORIZONTAL, MASSA/GRANEL, JERICA 90L, 100M. AF_06/2014</v>
          </cell>
          <cell r="C5245" t="str">
            <v>M3</v>
          </cell>
          <cell r="D5245">
            <v>73.63</v>
          </cell>
        </row>
        <row r="5246">
          <cell r="A5246">
            <v>88040</v>
          </cell>
          <cell r="B5246" t="str">
            <v>TRANSPORTE HORIZONTAL, MASSA/GRANEL, MINICARREGADEIRA, 30M. AF_06/2014</v>
          </cell>
          <cell r="C5246" t="str">
            <v>M3</v>
          </cell>
          <cell r="D5246">
            <v>7.49</v>
          </cell>
        </row>
        <row r="5247">
          <cell r="A5247">
            <v>88041</v>
          </cell>
          <cell r="B5247" t="str">
            <v>TRANSPORTE HORIZONTAL, MASSA/GRANEL, MINICARREGADEIRA, 50M. AF_06/2014</v>
          </cell>
          <cell r="C5247" t="str">
            <v>M3</v>
          </cell>
          <cell r="D5247">
            <v>11.61</v>
          </cell>
        </row>
        <row r="5248">
          <cell r="A5248">
            <v>88042</v>
          </cell>
          <cell r="B5248" t="str">
            <v>TRANSPORTE HORIZONTAL, MASSA/GRANEL, MINICARREGADEIRA, 75M. AF_06/2014</v>
          </cell>
          <cell r="C5248" t="str">
            <v>M3</v>
          </cell>
          <cell r="D5248">
            <v>16.760000000000002</v>
          </cell>
        </row>
        <row r="5249">
          <cell r="A5249">
            <v>88043</v>
          </cell>
          <cell r="B5249" t="str">
            <v>TRANSPORTE HORIZONTAL, MASSA/GRANEL, MINICARREGADEIRA, 100M. AF_06/2014</v>
          </cell>
          <cell r="C5249" t="str">
            <v>M3</v>
          </cell>
          <cell r="D5249">
            <v>21.91</v>
          </cell>
        </row>
        <row r="5250">
          <cell r="A5250">
            <v>88044</v>
          </cell>
          <cell r="B5250" t="str">
            <v>TRANSPORTE HORIZONTAL, BLOCOS VAZADOS DE CONCRETO OU CERÂMICO 19X19X39 CM, MANUAL, 30M. AF_06/2014</v>
          </cell>
          <cell r="C5250" t="str">
            <v>UN</v>
          </cell>
          <cell r="D5250">
            <v>0.63</v>
          </cell>
        </row>
        <row r="5251">
          <cell r="A5251">
            <v>88045</v>
          </cell>
          <cell r="B5251" t="str">
            <v>TRANSPORTE HORIZONTAL, BLOCOS CERÂMICOS FURADOS NA HORIZONTAL 9X19X19 CM, MANUAL, 30M. AF_06/2014</v>
          </cell>
          <cell r="C5251" t="str">
            <v>UN</v>
          </cell>
          <cell r="D5251">
            <v>0.31</v>
          </cell>
        </row>
        <row r="5252">
          <cell r="A5252">
            <v>88046</v>
          </cell>
          <cell r="B5252" t="str">
            <v>TRANSPORTE HORIZONTAL, BLOCOS VAZADOS DE CONCRETO OU CERÂMICO 19X19X39 CM, CARRINHO PLATAFORMA, 30M. AF_06/2014</v>
          </cell>
          <cell r="C5252" t="str">
            <v>UN</v>
          </cell>
          <cell r="D5252">
            <v>0.27</v>
          </cell>
        </row>
        <row r="5253">
          <cell r="A5253">
            <v>88047</v>
          </cell>
          <cell r="B5253" t="str">
            <v>TRANSPORTE HORIZONTAL, BLOCOS CERÂMICOS FURADOS NA HORIZONTAL 9X19X19 CM, CARRINHO PLATAFORMA, 30M. AF_06/2014</v>
          </cell>
          <cell r="C5253" t="str">
            <v>UN</v>
          </cell>
          <cell r="D5253">
            <v>0.1</v>
          </cell>
        </row>
        <row r="5254">
          <cell r="A5254">
            <v>88048</v>
          </cell>
          <cell r="B5254" t="str">
            <v>TRANSPORTE HORIZONTAL, BLOCOS VAZADOS DE CONCRETO OU CERÂMICO 19X19X39 CM, CARRINHO PLATAFORMA, 50M. AF_06/2014</v>
          </cell>
          <cell r="C5254" t="str">
            <v>UN</v>
          </cell>
          <cell r="D5254">
            <v>0.36</v>
          </cell>
        </row>
        <row r="5255">
          <cell r="A5255">
            <v>88049</v>
          </cell>
          <cell r="B5255" t="str">
            <v>TRANSPORTE HORIZONTAL, BLOCOS CERÂMICOS FURADOS NA HORIZONTAL 9X19X19 CM, CARRINHO PLATAFORMA, 50M. AF_06/2014</v>
          </cell>
          <cell r="C5255" t="str">
            <v>UN</v>
          </cell>
          <cell r="D5255">
            <v>0.12</v>
          </cell>
        </row>
        <row r="5256">
          <cell r="A5256">
            <v>88050</v>
          </cell>
          <cell r="B5256" t="str">
            <v>TRANSPORTE HORIZONTAL, BLOCOS VAZADOS DE CONCRETO OU CERÂMICO 19X19X39 CM, CARRINHO PLATAFORMA, 75M. AF_06/2014</v>
          </cell>
          <cell r="C5256" t="str">
            <v>UN</v>
          </cell>
          <cell r="D5256">
            <v>0.47</v>
          </cell>
        </row>
        <row r="5257">
          <cell r="A5257">
            <v>88051</v>
          </cell>
          <cell r="B5257" t="str">
            <v>TRANSPORTE HORIZONTAL, BLOCOS CERÂMICOS FURADOS NA HORIZONTAL 9X19X19 CM, CARRINHO PLATAFORMA, 75M. AF_06/2014</v>
          </cell>
          <cell r="C5257" t="str">
            <v>UN</v>
          </cell>
          <cell r="D5257">
            <v>0.15</v>
          </cell>
        </row>
        <row r="5258">
          <cell r="A5258">
            <v>88052</v>
          </cell>
          <cell r="B5258" t="str">
            <v>TRANSPORTE HORIZONTAL, BLOCOS VAZADOS DE CONCRETO OU CERÂMICO 19X19X39 CM, CARRINHO PLATAFORMA, 100M. AF_06/2014</v>
          </cell>
          <cell r="C5258" t="str">
            <v>UN</v>
          </cell>
          <cell r="D5258">
            <v>0.57999999999999996</v>
          </cell>
        </row>
        <row r="5259">
          <cell r="A5259">
            <v>88053</v>
          </cell>
          <cell r="B5259" t="str">
            <v>TRANSPORTE HORIZONTAL, BLOCOS CERÂMICOS FURADOS NA HORIZONTAL 9X19X19 CM, CARRINHO PLATAFORMA, 100M. AF_06/2014</v>
          </cell>
          <cell r="C5259" t="str">
            <v>UN</v>
          </cell>
          <cell r="D5259">
            <v>0.17</v>
          </cell>
        </row>
        <row r="5260">
          <cell r="A5260">
            <v>88054</v>
          </cell>
          <cell r="B5260" t="str">
            <v>TRANSPORTE HORIZONTAL, BLOCOS VAZADOS DE CONCRETO OU CERÂMICO 19X19X39 CM, CARRINHO PARA MINI PÁLETES, 30M. AF_06/2014</v>
          </cell>
          <cell r="C5260" t="str">
            <v>UN</v>
          </cell>
          <cell r="D5260">
            <v>0.11</v>
          </cell>
        </row>
        <row r="5261">
          <cell r="A5261">
            <v>88055</v>
          </cell>
          <cell r="B5261" t="str">
            <v>TRANSPORTE HORIZONTAL, BLOCOS CERÂMICOS FURADOS NA HORIZONTAL 9X19X19 CM, CARRINHO PARA MINI PÁLETES, 30M. AF_06/2014</v>
          </cell>
          <cell r="C5261" t="str">
            <v>UN</v>
          </cell>
          <cell r="D5261">
            <v>0.02</v>
          </cell>
        </row>
        <row r="5262">
          <cell r="A5262">
            <v>88056</v>
          </cell>
          <cell r="B5262" t="str">
            <v>TRANSPORTE HORIZONTAL, BLOCOS VAZADOS DE CONCRETO OU CERÂMICO 19X19X39 CM, CARRINHO PARA MINI PÁLETES, 50M. AF_06/2014</v>
          </cell>
          <cell r="C5262" t="str">
            <v>UN</v>
          </cell>
          <cell r="D5262">
            <v>0.18</v>
          </cell>
        </row>
        <row r="5263">
          <cell r="A5263">
            <v>88057</v>
          </cell>
          <cell r="B5263" t="str">
            <v>TRANSPORTE HORIZONTAL, BLOCOS CERÂMICOS FURADOS NA HORIZONTAL 9X19X19 CM, CARRINHO PARA MINI PÁLETES, 50M. AF_06/2014</v>
          </cell>
          <cell r="C5263" t="str">
            <v>UN</v>
          </cell>
          <cell r="D5263">
            <v>0.04</v>
          </cell>
        </row>
        <row r="5264">
          <cell r="A5264">
            <v>88058</v>
          </cell>
          <cell r="B5264" t="str">
            <v>TRANSPORTE HORIZONTAL, BLOCOS VAZADOS DE CONCRETO OU CERÂMICO 19X19X39 CM, CARRINHO PARA MINI PÁLETES, 75M. AF_06/2014</v>
          </cell>
          <cell r="C5264" t="str">
            <v>UN</v>
          </cell>
          <cell r="D5264">
            <v>0.27</v>
          </cell>
        </row>
        <row r="5265">
          <cell r="A5265">
            <v>88059</v>
          </cell>
          <cell r="B5265" t="str">
            <v>TRANSPORTE HORIZONTAL, BLOCOS CERÂMICOS FURADOS NA HORIZONTAL 9X19X19 CM, CARRINHO PARA MINI PÁLETES, 75M. AF_06/2014</v>
          </cell>
          <cell r="C5265" t="str">
            <v>UN</v>
          </cell>
          <cell r="D5265">
            <v>0.06</v>
          </cell>
        </row>
        <row r="5266">
          <cell r="A5266">
            <v>88060</v>
          </cell>
          <cell r="B5266" t="str">
            <v>TRANSPORTE HORIZONTAL, BLOCOS VAZADOS DE CONCRETO OU CERÂMICO 19X19X39 CM, CARRINHO PARA MINI PÁLETES, 100M. AF_06/2014</v>
          </cell>
          <cell r="C5266" t="str">
            <v>UN</v>
          </cell>
          <cell r="D5266">
            <v>0.36</v>
          </cell>
        </row>
        <row r="5267">
          <cell r="A5267">
            <v>88061</v>
          </cell>
          <cell r="B5267" t="str">
            <v>TRANSPORTE HORIZONTAL, BLOCOS CERÂMICOS FURADOS NA HORIZONTAL 9X19X19 CM, CARRINHO PARA MINI PÁLETES, 100M. AF_06/2014</v>
          </cell>
          <cell r="C5267" t="str">
            <v>UN</v>
          </cell>
          <cell r="D5267">
            <v>0.09</v>
          </cell>
        </row>
        <row r="5268">
          <cell r="A5268">
            <v>88074</v>
          </cell>
          <cell r="B5268" t="str">
            <v>TRANSPORTE HORIZONTAL, PLACAS CERÂMICAS, MANUAL, 30M. AF_06/2014</v>
          </cell>
          <cell r="C5268" t="str">
            <v>M2</v>
          </cell>
          <cell r="D5268">
            <v>0.91</v>
          </cell>
        </row>
        <row r="5269">
          <cell r="A5269">
            <v>88075</v>
          </cell>
          <cell r="B5269" t="str">
            <v>TRANSPORTE HORIZONTAL, PLACAS CERÂMICAS, CARRINHO PLATAFORMA, 30M. AF_06/2014</v>
          </cell>
          <cell r="C5269" t="str">
            <v>M2</v>
          </cell>
          <cell r="D5269">
            <v>0.61</v>
          </cell>
        </row>
        <row r="5270">
          <cell r="A5270">
            <v>88076</v>
          </cell>
          <cell r="B5270" t="str">
            <v>TRANSPORTE HORIZONTAL, PLACAS CERÂMICAS, CARRINHO PLATAFORMA, 50M. AF_06/2014</v>
          </cell>
          <cell r="C5270" t="str">
            <v>M2</v>
          </cell>
          <cell r="D5270">
            <v>0.71</v>
          </cell>
        </row>
        <row r="5271">
          <cell r="A5271">
            <v>88077</v>
          </cell>
          <cell r="B5271" t="str">
            <v>TRANSPORTE HORIZONTAL, PLACAS CERÂMICAS, CARRINHO PLATAFORMA, 75M. AF_06/2014</v>
          </cell>
          <cell r="C5271" t="str">
            <v>M2</v>
          </cell>
          <cell r="D5271">
            <v>0.82</v>
          </cell>
        </row>
        <row r="5272">
          <cell r="A5272">
            <v>88078</v>
          </cell>
          <cell r="B5272" t="str">
            <v>TRANSPORTE HORIZONTAL, PLACAS CERÂMICAS, CARRINHO PLATAFORMA, 100M. AF_06/2014</v>
          </cell>
          <cell r="C5272" t="str">
            <v>M2</v>
          </cell>
          <cell r="D5272">
            <v>0.94</v>
          </cell>
        </row>
        <row r="5273">
          <cell r="A5273">
            <v>88079</v>
          </cell>
          <cell r="B5273" t="str">
            <v>TRANSPORTE HORIZONTAL, PLACAS CERÂMICAS, CARRINHO PARA MINI PÁLETES, 30M. AF_06/2014</v>
          </cell>
          <cell r="C5273" t="str">
            <v>M2</v>
          </cell>
          <cell r="D5273">
            <v>0.16</v>
          </cell>
        </row>
        <row r="5274">
          <cell r="A5274">
            <v>88080</v>
          </cell>
          <cell r="B5274" t="str">
            <v>TRANSPORTE HORIZONTAL, PLACAS CERÂMICAS, CARRINHO PARA MINI PÁLETES, 50M. AF_06/2014</v>
          </cell>
          <cell r="C5274" t="str">
            <v>M2</v>
          </cell>
          <cell r="D5274">
            <v>0.26</v>
          </cell>
        </row>
        <row r="5275">
          <cell r="A5275">
            <v>88081</v>
          </cell>
          <cell r="B5275" t="str">
            <v>TRANSPORTE HORIZONTAL, PLACAS CERÂMICAS, CARRINHO PARA MINI PÁLETES, 75M. AF_06/2014</v>
          </cell>
          <cell r="C5275" t="str">
            <v>M2</v>
          </cell>
          <cell r="D5275">
            <v>0.39</v>
          </cell>
        </row>
        <row r="5276">
          <cell r="A5276">
            <v>88082</v>
          </cell>
          <cell r="B5276" t="str">
            <v>TRANSPORTE HORIZONTAL, PLACAS CERÂMICAS, CARRINHO PARA MINI PÁLETES, 100M. AF_06/2014</v>
          </cell>
          <cell r="C5276" t="str">
            <v>M2</v>
          </cell>
          <cell r="D5276">
            <v>0.52</v>
          </cell>
        </row>
        <row r="5277">
          <cell r="A5277">
            <v>88083</v>
          </cell>
          <cell r="B5277" t="str">
            <v>TRANSPORTE HORIZONTAL, PLACAS CERÂMICAS, MANIPULADOR TELESCÓPICO, 30M. AF_06/2014</v>
          </cell>
          <cell r="C5277" t="str">
            <v>M2</v>
          </cell>
          <cell r="D5277">
            <v>7.0000000000000007E-2</v>
          </cell>
        </row>
        <row r="5278">
          <cell r="A5278">
            <v>88084</v>
          </cell>
          <cell r="B5278" t="str">
            <v>TRANSPORTE HORIZONTAL, PLACAS CERÂMICAS, MANIPULADOR TELESCÓPICO, 50M. AF_06/2014</v>
          </cell>
          <cell r="C5278" t="str">
            <v>M2</v>
          </cell>
          <cell r="D5278">
            <v>0.11</v>
          </cell>
        </row>
        <row r="5279">
          <cell r="A5279">
            <v>88085</v>
          </cell>
          <cell r="B5279" t="str">
            <v>TRANSPORTE HORIZONTAL, PLACAS CERÂMICAS, MANIPULADOR TELESCÓPICO, 75M. AF_06/2014</v>
          </cell>
          <cell r="C5279" t="str">
            <v>M2</v>
          </cell>
          <cell r="D5279">
            <v>0.16</v>
          </cell>
        </row>
        <row r="5280">
          <cell r="A5280">
            <v>88086</v>
          </cell>
          <cell r="B5280" t="str">
            <v>TRANSPORTE HORIZONTAL, PLACAS CERÂMICAS, MANIPULADOR TELESCÓPICO, 100M. AF_06/2014</v>
          </cell>
          <cell r="C5280" t="str">
            <v>M2</v>
          </cell>
          <cell r="D5280">
            <v>0.22</v>
          </cell>
        </row>
        <row r="5281">
          <cell r="A5281">
            <v>88087</v>
          </cell>
          <cell r="B5281" t="str">
            <v>TRANSPORTE HORIZONTAL, LATA DE 18 L, MANUAL, 30M. AF_06/2014</v>
          </cell>
          <cell r="C5281" t="str">
            <v>L</v>
          </cell>
          <cell r="D5281">
            <v>7.0000000000000007E-2</v>
          </cell>
        </row>
        <row r="5282">
          <cell r="A5282">
            <v>88099</v>
          </cell>
          <cell r="B5282" t="str">
            <v>TRANSPORTE VERTICAL, BLOCOS VAZADOS DE CONCRETO OU CERÂMICO 19X19X39 CM, MANUAL, 1 PAVIMENTO. AF_06/2014</v>
          </cell>
          <cell r="C5282" t="str">
            <v>UN</v>
          </cell>
          <cell r="D5282">
            <v>0.25</v>
          </cell>
        </row>
        <row r="5283">
          <cell r="A5283">
            <v>88100</v>
          </cell>
          <cell r="B5283" t="str">
            <v>TRANSPORTE VERTICAL, BLOCOS CERÂMICOS FURADOS NA HORIZONTAL 9X19X19 CM, MANUAL, 1 PAVIMENTO. AF_06/2014</v>
          </cell>
          <cell r="C5283" t="str">
            <v>UN</v>
          </cell>
          <cell r="D5283">
            <v>0.12</v>
          </cell>
        </row>
        <row r="5284">
          <cell r="A5284">
            <v>88101</v>
          </cell>
          <cell r="B5284" t="str">
            <v>TRANSPORTE VERTICAL, PLACAS CERÂMICAS, MANUAL, 1 PAVIMENTO. AF_06/2014</v>
          </cell>
          <cell r="C5284" t="str">
            <v>M2</v>
          </cell>
          <cell r="D5284">
            <v>0.4</v>
          </cell>
        </row>
        <row r="5285">
          <cell r="A5285">
            <v>88102</v>
          </cell>
          <cell r="B5285" t="str">
            <v>TRANSPORTE VERTICAL, LATA DE 18 L, MANUAL, 1 PAVIMENTO. AF_06/2014</v>
          </cell>
          <cell r="C5285" t="str">
            <v>L</v>
          </cell>
          <cell r="D5285">
            <v>0.03</v>
          </cell>
        </row>
        <row r="5286">
          <cell r="A5286">
            <v>88103</v>
          </cell>
          <cell r="B5286" t="str">
            <v>TRANSPORTE VERTICAL, MASSA/GRANEL LATA DE 10 L, MANUAL, 1 PAVIMENTO. AF_06/2014</v>
          </cell>
          <cell r="C5286" t="str">
            <v>L</v>
          </cell>
          <cell r="D5286">
            <v>0.05</v>
          </cell>
        </row>
        <row r="5287">
          <cell r="A5287">
            <v>89176</v>
          </cell>
          <cell r="B5287" t="str">
            <v>TRANSPORTE HORIZONTAL, SACOS 50 KG, CARRINHO PLATAFORMA, 30M. AF_06/2014</v>
          </cell>
          <cell r="C5287" t="str">
            <v>T</v>
          </cell>
          <cell r="D5287">
            <v>8.83</v>
          </cell>
        </row>
        <row r="5288">
          <cell r="A5288">
            <v>89177</v>
          </cell>
          <cell r="B5288" t="str">
            <v>TRANSPORTE HORIZONTAL, SACOS 30 KG, CARRINHO PLATAFORMA, 30M. AF_06/2014</v>
          </cell>
          <cell r="C5288" t="str">
            <v>T</v>
          </cell>
          <cell r="D5288">
            <v>12.36</v>
          </cell>
        </row>
        <row r="5289">
          <cell r="A5289">
            <v>89178</v>
          </cell>
          <cell r="B5289" t="str">
            <v>TRANSPORTE HORIZONTAL, SACOS 20 KG, CARRINHO PLATAFORMA, 30M. AF_06/2014</v>
          </cell>
          <cell r="C5289" t="str">
            <v>T</v>
          </cell>
          <cell r="D5289">
            <v>14.12</v>
          </cell>
        </row>
        <row r="5290">
          <cell r="A5290">
            <v>89179</v>
          </cell>
          <cell r="B5290" t="str">
            <v>TRANSPORTE HORIZONTAL, SACOS 50 KG, CARRINHO PLATAFORMA, 50M. AF_06/2014</v>
          </cell>
          <cell r="C5290" t="str">
            <v>T</v>
          </cell>
          <cell r="D5290">
            <v>14.12</v>
          </cell>
        </row>
        <row r="5291">
          <cell r="A5291">
            <v>89180</v>
          </cell>
          <cell r="B5291" t="str">
            <v>TRANSPORTE HORIZONTAL, SACOS 30 KG, CARRINHO PLATAFORMA, 50M. AF_06/2014</v>
          </cell>
          <cell r="C5291" t="str">
            <v>T</v>
          </cell>
          <cell r="D5291">
            <v>15.89</v>
          </cell>
        </row>
        <row r="5292">
          <cell r="A5292">
            <v>89181</v>
          </cell>
          <cell r="B5292" t="str">
            <v>TRANSPORTE HORIZONTAL, SACOS 20 KG, CARRINHO PLATAFORMA, 50M. AF_06/2014</v>
          </cell>
          <cell r="C5292" t="str">
            <v>T</v>
          </cell>
          <cell r="D5292">
            <v>19.420000000000002</v>
          </cell>
        </row>
        <row r="5293">
          <cell r="A5293">
            <v>89182</v>
          </cell>
          <cell r="B5293" t="str">
            <v>TRANSPORTE HORIZONTAL, SACOS 50 KG, CARRINHO PLATAFORMA, 75M. AF_06/2014</v>
          </cell>
          <cell r="C5293" t="str">
            <v>T</v>
          </cell>
          <cell r="D5293">
            <v>19.420000000000002</v>
          </cell>
        </row>
        <row r="5294">
          <cell r="A5294">
            <v>89183</v>
          </cell>
          <cell r="B5294" t="str">
            <v>TRANSPORTE HORIZONTAL, SACOS 30 KG, CARRINHO PLATAFORMA, 75M. AF_06/2014</v>
          </cell>
          <cell r="C5294" t="str">
            <v>T</v>
          </cell>
          <cell r="D5294">
            <v>21.19</v>
          </cell>
        </row>
        <row r="5295">
          <cell r="A5295">
            <v>89184</v>
          </cell>
          <cell r="B5295" t="str">
            <v>TRANSPORTE HORIZONTAL, SACOS 20 KG, CARRINHO PLATAFORMA, 75M. AF_06/2014</v>
          </cell>
          <cell r="C5295" t="str">
            <v>T</v>
          </cell>
          <cell r="D5295">
            <v>24.72</v>
          </cell>
        </row>
        <row r="5296">
          <cell r="A5296">
            <v>89185</v>
          </cell>
          <cell r="B5296" t="str">
            <v>TRANSPORTE HORIZONTAL, SACOS 50 KG, CARRINHO PLATAFORMA, 100M. AF_06/2014</v>
          </cell>
          <cell r="C5296" t="str">
            <v>T</v>
          </cell>
          <cell r="D5296">
            <v>24.72</v>
          </cell>
        </row>
        <row r="5297">
          <cell r="A5297">
            <v>89186</v>
          </cell>
          <cell r="B5297" t="str">
            <v>TRANSPORTE HORIZONTAL, SACOS 30 KG, CARRINHO PLATAFORMA, 100M. AF_06/2014</v>
          </cell>
          <cell r="C5297" t="str">
            <v>T</v>
          </cell>
          <cell r="D5297">
            <v>26.49</v>
          </cell>
        </row>
        <row r="5298">
          <cell r="A5298">
            <v>89187</v>
          </cell>
          <cell r="B5298" t="str">
            <v>TRANSPORTE HORIZONTAL, SACOS 20 KG, CARRINHO PLATAFORMA, 100M. AF_06/2014</v>
          </cell>
          <cell r="C5298" t="str">
            <v>T</v>
          </cell>
          <cell r="D5298">
            <v>30.02</v>
          </cell>
        </row>
        <row r="5299">
          <cell r="A5299">
            <v>89188</v>
          </cell>
          <cell r="B5299" t="str">
            <v>TRANSPORTE HORIZONTAL, LATA DE 18 L, CARRINHO PLATAFORMA, 30M. AF_06/2014</v>
          </cell>
          <cell r="C5299" t="str">
            <v>18L</v>
          </cell>
          <cell r="D5299">
            <v>0.44</v>
          </cell>
        </row>
        <row r="5300">
          <cell r="A5300">
            <v>89189</v>
          </cell>
          <cell r="B5300" t="str">
            <v>TRANSPORTE HORIZONTAL, LATA DE 18 L, CARRINHO PLATAFORMA, 50M. AF_06/2014</v>
          </cell>
          <cell r="C5300" t="str">
            <v>18L</v>
          </cell>
          <cell r="D5300">
            <v>0.56999999999999995</v>
          </cell>
        </row>
        <row r="5301">
          <cell r="A5301">
            <v>89190</v>
          </cell>
          <cell r="B5301" t="str">
            <v>TRANSPORTE HORIZONTAL, LATA DE 18 L, CARRINHO PLATAFORMA, 75M. AF_06/2014</v>
          </cell>
          <cell r="C5301" t="str">
            <v>18L</v>
          </cell>
          <cell r="D5301">
            <v>0.76</v>
          </cell>
        </row>
        <row r="5302">
          <cell r="A5302">
            <v>89191</v>
          </cell>
          <cell r="B5302" t="str">
            <v>TRANSPORTE HORIZONTAL, LATA DE 18 L, CARRINHO PLATAFORMA, 100M. AF_06/2014</v>
          </cell>
          <cell r="C5302" t="str">
            <v>18L</v>
          </cell>
          <cell r="D5302">
            <v>0.92</v>
          </cell>
        </row>
        <row r="5303">
          <cell r="A5303">
            <v>89192</v>
          </cell>
          <cell r="B5303" t="str">
            <v>TRANSPORTE HORIZONTAL, SACOS 50 KG, MANUAL, 30M. AF_06/2014</v>
          </cell>
          <cell r="C5303" t="str">
            <v>T</v>
          </cell>
          <cell r="D5303">
            <v>26.49</v>
          </cell>
        </row>
        <row r="5304">
          <cell r="A5304">
            <v>89193</v>
          </cell>
          <cell r="B5304" t="str">
            <v>TRANSPORTE HORIZONTAL, SACOS 30 KG, MANUAL, 30M. AF_06/2014</v>
          </cell>
          <cell r="C5304" t="str">
            <v>T</v>
          </cell>
          <cell r="D5304">
            <v>44.15</v>
          </cell>
        </row>
        <row r="5305">
          <cell r="A5305">
            <v>89194</v>
          </cell>
          <cell r="B5305" t="str">
            <v>TRANSPORTE HORIZONTAL, SACOS 20 KG, MANUAL, 30M. AF_06/2014</v>
          </cell>
          <cell r="C5305" t="str">
            <v>T</v>
          </cell>
          <cell r="D5305">
            <v>65.34</v>
          </cell>
        </row>
        <row r="5306">
          <cell r="A5306">
            <v>89195</v>
          </cell>
          <cell r="B5306" t="str">
            <v>TRANSPORTE VERTICAL, SACOS 50 KG, MANUAL, 1 PAVIMENTO. AF_06/2014</v>
          </cell>
          <cell r="C5306" t="str">
            <v>T</v>
          </cell>
          <cell r="D5306">
            <v>10.59</v>
          </cell>
        </row>
        <row r="5307">
          <cell r="A5307">
            <v>89196</v>
          </cell>
          <cell r="B5307" t="str">
            <v>TRANSPORTE VERTICAL, SACOS 30 KG, MANUAL, 1 PAVIMENTO. AF_06/2014</v>
          </cell>
          <cell r="C5307" t="str">
            <v>T</v>
          </cell>
          <cell r="D5307">
            <v>17.66</v>
          </cell>
        </row>
        <row r="5308">
          <cell r="A5308">
            <v>89197</v>
          </cell>
          <cell r="B5308" t="str">
            <v>TRANSPORTE VERTICAL, SACOS 20 KG, MANUAL, 1 PAVIMENTO. AF_06/2014</v>
          </cell>
          <cell r="C5308" t="str">
            <v>T</v>
          </cell>
          <cell r="D5308">
            <v>26.49</v>
          </cell>
        </row>
        <row r="5309">
          <cell r="A5309">
            <v>91104</v>
          </cell>
          <cell r="B5309" t="str">
            <v>TRANSPORTE HORIZONTAL, TUBOS DE PVC SOLDÁVEL COM DIÂMETRO MENOR OU IGUAL A 60 MM, MANUAL, 30M. AF_06/2015</v>
          </cell>
          <cell r="C5309" t="str">
            <v>M</v>
          </cell>
          <cell r="D5309">
            <v>0.06</v>
          </cell>
        </row>
        <row r="5310">
          <cell r="A5310">
            <v>91105</v>
          </cell>
          <cell r="B5310" t="str">
            <v>TRANSPORTE HORIZONTAL, TUBOS DE PVC SOLDÁVEL COM DIÂMETRO MAIOR QUE 60 MM E MENOR OU IGUAL A 85 MM, MANUAL, 30M. AF_06/2015</v>
          </cell>
          <cell r="C5310" t="str">
            <v>M</v>
          </cell>
          <cell r="D5310">
            <v>0.17</v>
          </cell>
        </row>
        <row r="5311">
          <cell r="A5311">
            <v>91106</v>
          </cell>
          <cell r="B5311" t="str">
            <v>TRANSPORTE HORIZONTAL, TUBOS DE PVC SÉRIE NORMAL - ESGOTO PREDIAL, OU REFORÇADO PARA ESGOTO OU ÁGUAS PLUVIAIS PREDIAL, COM DIÂMETRO MENOR OU IGUAL A 75 MM, MANUAL, 30M. AF_06/2015</v>
          </cell>
          <cell r="C5311" t="str">
            <v>M</v>
          </cell>
          <cell r="D5311">
            <v>0.06</v>
          </cell>
        </row>
        <row r="5312">
          <cell r="A5312">
            <v>91107</v>
          </cell>
          <cell r="B5312" t="str">
            <v>TRANSPORTE HORIZONTAL, TUBOS DE PVC SÉRIE NORMAL - ESGOTO PREDIAL, OU REFORÇADO PARA ESGOTO OU ÁGUAS PLUVIAIS PREDIAL, COM DIÂMETRO MAIOR QUE 75 MM E MENOR OU IGUAL A 100 MM, MANUAL, 30M. AF_06/2015</v>
          </cell>
          <cell r="C5312" t="str">
            <v>M</v>
          </cell>
          <cell r="D5312">
            <v>0.08</v>
          </cell>
        </row>
        <row r="5313">
          <cell r="A5313">
            <v>91108</v>
          </cell>
          <cell r="B5313" t="str">
            <v>TRANSPORTE HORIZONTAL, TUBOS DE PVC SÉRIE NORMAL - ESGOTO PREDIAL, OU REFORÇADO PARA ESGOTO OU ÁGUAS PLUVIAIS PREDIAL, COM DIÂMETRO MAIOR QUE 100 MM E MENOR OU IGUAL A 150 MM, MANUAL, 30M. AF_06/2015</v>
          </cell>
          <cell r="C5313" t="str">
            <v>M</v>
          </cell>
          <cell r="D5313">
            <v>0.17</v>
          </cell>
        </row>
        <row r="5314">
          <cell r="A5314">
            <v>91109</v>
          </cell>
          <cell r="B5314" t="str">
            <v>TRANSPORTE HORIZONTAL, TUBOS DE CPVC COM DIÂMETRO MENOR OU IGUAL A 54 MM, MANUAL, 30M. AF_06/2015</v>
          </cell>
          <cell r="C5314" t="str">
            <v>M</v>
          </cell>
          <cell r="D5314">
            <v>0.13</v>
          </cell>
        </row>
        <row r="5315">
          <cell r="A5315">
            <v>91110</v>
          </cell>
          <cell r="B5315" t="str">
            <v>TRANSPORTE HORIZONTAL, TUBOS DE CPVC COM DIÂMETRO MAIOR QUE 54 MM E MENOR OU IGUAL A 73 MM, MANUAL, 30M. AF_06/2015</v>
          </cell>
          <cell r="C5315" t="str">
            <v>M</v>
          </cell>
          <cell r="D5315">
            <v>0.17</v>
          </cell>
        </row>
        <row r="5316">
          <cell r="A5316">
            <v>91111</v>
          </cell>
          <cell r="B5316" t="str">
            <v>TRANSPORTE HORIZONTAL, TUBOS DE CPVC COM DIÂMETRO MAIOR QUE 73 MM E MENOR OU IGUAL A 89 MM, MANUAL, 30M. AF_06/2015</v>
          </cell>
          <cell r="C5316" t="str">
            <v>M</v>
          </cell>
          <cell r="D5316">
            <v>0.22</v>
          </cell>
        </row>
        <row r="5317">
          <cell r="A5317">
            <v>91112</v>
          </cell>
          <cell r="B5317" t="str">
            <v>TRANSPORTE HORIZONTAL, TUBOS DE PPR - PN 12 OU PN 25 COM DIÂMETRO MENOR OU IGUAL A 50 MM, MANUAL, 30M. AF_06/2015</v>
          </cell>
          <cell r="C5317" t="str">
            <v>M</v>
          </cell>
          <cell r="D5317">
            <v>0.12</v>
          </cell>
        </row>
        <row r="5318">
          <cell r="A5318">
            <v>91113</v>
          </cell>
          <cell r="B5318" t="str">
            <v>TRANSPORTE HORIZONTAL, TUBOS DE PPR - PN 12 OU PN 25 COM DIÂMETRO MAIOR QUE 50 MM E MENOR OU IGUAL A 75 MM, MANUAL, 30M. AF_06/2015</v>
          </cell>
          <cell r="C5318" t="str">
            <v>M</v>
          </cell>
          <cell r="D5318">
            <v>0.25</v>
          </cell>
        </row>
        <row r="5319">
          <cell r="A5319">
            <v>91114</v>
          </cell>
          <cell r="B5319" t="str">
            <v>TRANSPORTE HORIZONTAL, TUBOS DE PPR - PN 12 OU PN 25 COM DIÂMETRO MAIOR QUE 75 MM E MENOR OU IGUAL A 110 MM, MANUAL, 30M. AF_06/2015</v>
          </cell>
          <cell r="C5319" t="str">
            <v>M</v>
          </cell>
          <cell r="D5319">
            <v>0.48</v>
          </cell>
        </row>
        <row r="5320">
          <cell r="A5320">
            <v>91115</v>
          </cell>
          <cell r="B5320" t="str">
            <v>TRANSPORTE HORIZONTAL, TUBOS DE COBRE - CLASSE E, COM DIÂMETRO MENOR OU IGUAL A 42 MM, MANUAL, 30M. AF_06/2015</v>
          </cell>
          <cell r="C5320" t="str">
            <v>M</v>
          </cell>
          <cell r="D5320">
            <v>0.08</v>
          </cell>
        </row>
        <row r="5321">
          <cell r="A5321">
            <v>91116</v>
          </cell>
          <cell r="B5321" t="str">
            <v>TRANSPORTE HORIZONTAL, TUBOS DE COBRE - CLASSE E, COM DIÂMETRO MAIOR QUE 42 MM E MENOR OU IGUAL A 66 MM, MANUAL, 30M. AF_06/2015</v>
          </cell>
          <cell r="C5321" t="str">
            <v>M</v>
          </cell>
          <cell r="D5321">
            <v>0.13</v>
          </cell>
        </row>
        <row r="5322">
          <cell r="A5322">
            <v>91117</v>
          </cell>
          <cell r="B5322" t="str">
            <v>TRANSPORTE HORIZONTAL, TUBOS DE COBRE - CLASSE E, COM DIÂMETRO MAIOR QUE 66 MM E MENOR OU IGUAL A 104 MM, MANUAL, 30M. AF_06/2015</v>
          </cell>
          <cell r="C5322" t="str">
            <v>M</v>
          </cell>
          <cell r="D5322">
            <v>0.2</v>
          </cell>
        </row>
        <row r="5323">
          <cell r="A5323">
            <v>91118</v>
          </cell>
          <cell r="B5323" t="str">
            <v>TRANSPORTE HORIZONTAL, TUBOS DE AÇO CARBONO LEVE OU MÉDIO, PRETO OU GALVANIZADO, COM DIÂMETRO MENOR OU IGUAL A 25 MM, MANUAL, 30M. AF_06/2015</v>
          </cell>
          <cell r="C5323" t="str">
            <v>M</v>
          </cell>
          <cell r="D5323">
            <v>0.17</v>
          </cell>
        </row>
        <row r="5324">
          <cell r="A5324">
            <v>91119</v>
          </cell>
          <cell r="B5324" t="str">
            <v>TRANSPORTE HORIZONTAL, TUBOS DE AÇO CARBONO LEVE OU MÉDIO, PRETO OU GALVANIZADO, COM DIÂMETRO MAIOR QUE 25 MM E MENOR OU IGUAL A 40 MM, MANUAL, 30M. AF_06/2015</v>
          </cell>
          <cell r="C5324" t="str">
            <v>M</v>
          </cell>
          <cell r="D5324">
            <v>0.32</v>
          </cell>
        </row>
        <row r="5325">
          <cell r="A5325">
            <v>91120</v>
          </cell>
          <cell r="B5325" t="str">
            <v>TRANSPORTE HORIZONTAL, TUBOS DE AÇO CARBONO LEVE OU MÉDIO, PRETO OU GALVANIZADO, COM DIÂMETRO MAIOR QUE 40 MM E MENOR OU IGUAL A 65 MM, MANUAL, 30M. AF_06/2015</v>
          </cell>
          <cell r="C5325" t="str">
            <v>M</v>
          </cell>
          <cell r="D5325">
            <v>0.48</v>
          </cell>
        </row>
        <row r="5326">
          <cell r="A5326">
            <v>91121</v>
          </cell>
          <cell r="B5326" t="str">
            <v>TRANSPORTE HORIZONTAL, TUBOS DE AÇO CARBONO LEVE OU MÉDIO, PRETO OU GALVANIZADO, COM DIÂMETRO MAIOR QUE 65 MM E MENOR OU IGUAL A 90 MM, MANUAL, 30M. AF_06/2015</v>
          </cell>
          <cell r="C5326" t="str">
            <v>M</v>
          </cell>
          <cell r="D5326">
            <v>0.81</v>
          </cell>
        </row>
        <row r="5327">
          <cell r="A5327">
            <v>91122</v>
          </cell>
          <cell r="B5327" t="str">
            <v>TRANSPORTE HORIZONTAL, TUBOS DE AÇO CARBONO LEVE OU MÉDIO, PRETO OU GALVANIZADO, COM DIÂMETRO MAIOR QUE 90 MM E MENOR OU IGUAL A 125 MM, MANUAL, 30M. AF_06/2015</v>
          </cell>
          <cell r="C5327" t="str">
            <v>M</v>
          </cell>
          <cell r="D5327">
            <v>1.1399999999999999</v>
          </cell>
        </row>
        <row r="5328">
          <cell r="A5328">
            <v>91123</v>
          </cell>
          <cell r="B5328" t="str">
            <v>TRANSPORTE HORIZONTAL, TUBOS DE AÇO CARBONO LEVE OU MÉDIO, PRETO OU GALVANIZADO, COM DIÂMETRO MAIOR QUE 125 MM E MENOR OU IGUAL A 150 MM, MANUAL, 30M. AF_06/2015</v>
          </cell>
          <cell r="C5328" t="str">
            <v>M</v>
          </cell>
          <cell r="D5328">
            <v>1.46</v>
          </cell>
        </row>
        <row r="5329">
          <cell r="A5329">
            <v>91124</v>
          </cell>
          <cell r="B5329" t="str">
            <v>TRANSPORTE HORIZONTAL, MADEIRA, MANUAL, 30M. AF_06/2015</v>
          </cell>
          <cell r="C5329" t="str">
            <v>M3</v>
          </cell>
          <cell r="D5329">
            <v>75.05</v>
          </cell>
        </row>
        <row r="5330">
          <cell r="A5330">
            <v>91125</v>
          </cell>
          <cell r="B5330" t="str">
            <v>TRANSPORTE HORIZONTAL, VERGALHÕES DE AÇO, MANUAL, 30M. AF_06/2015</v>
          </cell>
          <cell r="C5330" t="str">
            <v>KG</v>
          </cell>
          <cell r="D5330">
            <v>0.09</v>
          </cell>
        </row>
        <row r="5331">
          <cell r="A5331">
            <v>91128</v>
          </cell>
          <cell r="B5331" t="str">
            <v>TRANSPORTE HORIZONTAL, LATA DE 18 L, MANIPULADOR TELESCÓPICO, 30M. AF_06/2014</v>
          </cell>
          <cell r="C5331" t="str">
            <v>18L</v>
          </cell>
          <cell r="D5331">
            <v>0.14000000000000001</v>
          </cell>
        </row>
        <row r="5332">
          <cell r="A5332">
            <v>91129</v>
          </cell>
          <cell r="B5332" t="str">
            <v>TRANSPORTE HORIZONTAL, LATA DE 18 L, MANIPULADOR TELESCÓPICO, 50M. AF_06/2014</v>
          </cell>
          <cell r="C5332" t="str">
            <v>18L</v>
          </cell>
          <cell r="D5332">
            <v>0.21</v>
          </cell>
        </row>
        <row r="5333">
          <cell r="A5333">
            <v>91130</v>
          </cell>
          <cell r="B5333" t="str">
            <v>TRANSPORTE HORIZONTAL, LATA DE 18 L, MANIPULADOR TELESCÓPICO, 75M. AF_06/2014</v>
          </cell>
          <cell r="C5333" t="str">
            <v>18L</v>
          </cell>
          <cell r="D5333">
            <v>0.28000000000000003</v>
          </cell>
        </row>
        <row r="5334">
          <cell r="A5334">
            <v>91132</v>
          </cell>
          <cell r="B5334" t="str">
            <v>TRANSPORTE HORIZONTAL, LATA DE 18 L, MANIPULADOR TELESCÓPICO, 100M. AF_06/2014</v>
          </cell>
          <cell r="C5334" t="str">
            <v>18L</v>
          </cell>
          <cell r="D5334">
            <v>0.39</v>
          </cell>
        </row>
        <row r="5335">
          <cell r="A5335">
            <v>91134</v>
          </cell>
          <cell r="B5335" t="str">
            <v>TRANSPORTE HORIZONTAL, PÁLETE DE SACOS, MANIPULADOR TELESCÓPICO, 30M. AF_06/2014</v>
          </cell>
          <cell r="C5335" t="str">
            <v>T</v>
          </cell>
          <cell r="D5335">
            <v>2.31</v>
          </cell>
        </row>
        <row r="5336">
          <cell r="A5336">
            <v>91135</v>
          </cell>
          <cell r="B5336" t="str">
            <v>TRANSPORTE HORIZONTAL, PÁLETE DE SACOS, MANIPULADOR TELESCÓPICO, 50M. AF_06/2014</v>
          </cell>
          <cell r="C5336" t="str">
            <v>T</v>
          </cell>
          <cell r="D5336">
            <v>4.13</v>
          </cell>
        </row>
        <row r="5337">
          <cell r="A5337">
            <v>91136</v>
          </cell>
          <cell r="B5337" t="str">
            <v>TRANSPORTE HORIZONTAL, PÁLETE DE SACOS, MANIPULADOR TELESCÓPICO, 75M. AF_06/2014</v>
          </cell>
          <cell r="C5337" t="str">
            <v>T</v>
          </cell>
          <cell r="D5337">
            <v>5.96</v>
          </cell>
        </row>
        <row r="5338">
          <cell r="A5338">
            <v>91137</v>
          </cell>
          <cell r="B5338" t="str">
            <v>TRANSPORTE HORIZONTAL, PÁLETE DE SACOS, MANIPULADOR TELESCÓPICO, 100M. AF_06/2014</v>
          </cell>
          <cell r="C5338" t="str">
            <v>T</v>
          </cell>
          <cell r="D5338">
            <v>7.78</v>
          </cell>
        </row>
        <row r="5339">
          <cell r="A5339">
            <v>91138</v>
          </cell>
          <cell r="B5339" t="str">
            <v>TRANSPORTE HORIZONTAL, BLOCOS VAZADOS DE CONCRETO 19X19X39 CM, MANIPULADOR TELESCÓPICO, 30M. AF_06/2014</v>
          </cell>
          <cell r="C5339" t="str">
            <v>MIL</v>
          </cell>
          <cell r="D5339">
            <v>77.819999999999993</v>
          </cell>
        </row>
        <row r="5340">
          <cell r="A5340">
            <v>91139</v>
          </cell>
          <cell r="B5340" t="str">
            <v>TRANSPORTE HORIZONTAL, BLOCOS CERÂMICOS FURADOS NA VERTICAL 19X19X39 CM, MANIPULADOR TELESCÓPICO, 30M. AF_06/2014</v>
          </cell>
          <cell r="C5340" t="str">
            <v>MIL</v>
          </cell>
          <cell r="D5340">
            <v>41.39</v>
          </cell>
        </row>
        <row r="5341">
          <cell r="A5341">
            <v>91140</v>
          </cell>
          <cell r="B5341" t="str">
            <v>TRANSPORTE HORIZONTAL, BLOCOS CERÂMICOS FURADOS NA HORIZONTAL 9X19X19 CM, MANIPULADOR TELESCÓPICO, 30M. AF_06/2014</v>
          </cell>
          <cell r="C5341" t="str">
            <v>MIL</v>
          </cell>
          <cell r="D5341">
            <v>18.21</v>
          </cell>
        </row>
        <row r="5342">
          <cell r="A5342">
            <v>91141</v>
          </cell>
          <cell r="B5342" t="str">
            <v>TRANSPORTE HORIZONTAL, BLOCOS VAZADOS DE CONCRETO 19X19X39 CM, MANIPULADOR TELESCÓPICO, 50M. AF_06/2014</v>
          </cell>
          <cell r="C5342" t="str">
            <v>MIL</v>
          </cell>
          <cell r="D5342">
            <v>119.22</v>
          </cell>
        </row>
        <row r="5343">
          <cell r="A5343">
            <v>91142</v>
          </cell>
          <cell r="B5343" t="str">
            <v>TRANSPORTE HORIZONTAL, BLOCOS CERÂMICOS FURADOS NA VERTICAL 19X19X39 CM, MANIPULADOR TELESCÓPICO, 50M. AF_06/2014</v>
          </cell>
          <cell r="C5343" t="str">
            <v>MIL</v>
          </cell>
          <cell r="D5343">
            <v>77.819999999999993</v>
          </cell>
        </row>
        <row r="5344">
          <cell r="A5344">
            <v>91143</v>
          </cell>
          <cell r="B5344" t="str">
            <v>TRANSPORTE HORIZONTAL, BLOCOS CERÂMICOS FURADOS NA HORIZONTAL 9X19X19 CM, MANIPULADOR TELESCÓPICO, 50M. AF_06/2014</v>
          </cell>
          <cell r="C5344" t="str">
            <v>MIL</v>
          </cell>
          <cell r="D5344">
            <v>18.21</v>
          </cell>
        </row>
        <row r="5345">
          <cell r="A5345">
            <v>91144</v>
          </cell>
          <cell r="B5345" t="str">
            <v>TRANSPORTE HORIZONTAL, BLOCOS VAZADOS DE CONCRETO 19X19X39 CM, MANIPULADOR TELESCÓPICO, 75M. AF_06/2014</v>
          </cell>
          <cell r="C5345" t="str">
            <v>MIL</v>
          </cell>
          <cell r="D5345">
            <v>160.62</v>
          </cell>
        </row>
        <row r="5346">
          <cell r="A5346">
            <v>91145</v>
          </cell>
          <cell r="B5346" t="str">
            <v>TRANSPORTE HORIZONTAL, BLOCOS CERÂMICOS FURADOS NA VERTICAL 19X19X39 CM, MANIPULADOR TELESCÓPICO, 75M. AF_06/2014</v>
          </cell>
          <cell r="C5346" t="str">
            <v>MIL</v>
          </cell>
          <cell r="D5346">
            <v>119.22</v>
          </cell>
        </row>
        <row r="5347">
          <cell r="A5347">
            <v>91146</v>
          </cell>
          <cell r="B5347" t="str">
            <v>TRANSPORTE HORIZONTAL, BLOCOS CERÂMICOS FURADOS NA HORIZONTAL 9X19X19 CM, MANIPULADOR TELESCÓPICO, 75M. AF_06/2014</v>
          </cell>
          <cell r="C5347" t="str">
            <v>MIL</v>
          </cell>
          <cell r="D5347">
            <v>23.18</v>
          </cell>
        </row>
        <row r="5348">
          <cell r="A5348">
            <v>91147</v>
          </cell>
          <cell r="B5348" t="str">
            <v>TRANSPORTE HORIZONTAL, BLOCOS VAZADOS DE CONCRETO 19X19X39 CM, MANIPULADOR TELESCÓPICO, 100M. AF_06/2014</v>
          </cell>
          <cell r="C5348" t="str">
            <v>MIL</v>
          </cell>
          <cell r="D5348">
            <v>220.23</v>
          </cell>
        </row>
        <row r="5349">
          <cell r="A5349">
            <v>91148</v>
          </cell>
          <cell r="B5349" t="str">
            <v>TRANSPORTE HORIZONTAL, BLOCOS CERÂMICOS FURADOS NA VERTICAL 19X19X39 CM, MANIPULADOR TELESCÓPICO, 100M. AF_06/2014</v>
          </cell>
          <cell r="C5349" t="str">
            <v>MIL</v>
          </cell>
          <cell r="D5349">
            <v>142.4</v>
          </cell>
        </row>
        <row r="5350">
          <cell r="A5350">
            <v>91149</v>
          </cell>
          <cell r="B5350" t="str">
            <v>TRANSPORTE HORIZONTAL, BLOCOS CERÂMICOS FURADOS NA HORIZONTAL 9X19X19 CM, MANIPULADOR TELESCÓPICO, 100M. AF_06/2014</v>
          </cell>
          <cell r="C5350" t="str">
            <v>MIL</v>
          </cell>
          <cell r="D5350">
            <v>36.42</v>
          </cell>
        </row>
        <row r="5351">
          <cell r="A5351">
            <v>92121</v>
          </cell>
          <cell r="B5351" t="str">
            <v>PENEIRAMENTO DE AREIA COM PENEIRA ELÉTRICA. AF_11/2015</v>
          </cell>
          <cell r="C5351" t="str">
            <v>M3</v>
          </cell>
          <cell r="D5351">
            <v>25.49</v>
          </cell>
        </row>
        <row r="5352">
          <cell r="A5352">
            <v>92122</v>
          </cell>
          <cell r="B5352" t="str">
            <v>PENEIRAMENTO DE AREIA COM PENEIRA MANUAL. AF_11/2015</v>
          </cell>
          <cell r="C5352" t="str">
            <v>M3</v>
          </cell>
          <cell r="D5352">
            <v>42.35</v>
          </cell>
        </row>
        <row r="5353">
          <cell r="A5353">
            <v>92123</v>
          </cell>
          <cell r="B5353" t="str">
            <v>ENSACAMENTO DE AREIA. AF_11/2015</v>
          </cell>
          <cell r="C5353" t="str">
            <v>M3</v>
          </cell>
          <cell r="D5353">
            <v>39.630000000000003</v>
          </cell>
        </row>
        <row r="5354">
          <cell r="A5354">
            <v>9537</v>
          </cell>
          <cell r="B5354" t="str">
            <v>LIMPEZA FINAL DA OBRA</v>
          </cell>
          <cell r="C5354" t="str">
            <v>M2</v>
          </cell>
          <cell r="D5354">
            <v>2.62</v>
          </cell>
        </row>
        <row r="5355">
          <cell r="A5355" t="str">
            <v>73745/1</v>
          </cell>
          <cell r="B5355" t="str">
            <v>LIMPEZA DE ESTRUTURAL DE ACO OU CONCRETO COM JATEAMENTO DE AREIA</v>
          </cell>
          <cell r="C5355" t="str">
            <v>M2</v>
          </cell>
          <cell r="D5355">
            <v>15.15</v>
          </cell>
        </row>
        <row r="5356">
          <cell r="A5356" t="str">
            <v>73800/1</v>
          </cell>
          <cell r="B5356" t="str">
            <v>LIMPEZA E POLIMENTO MECANIZADO EM PISO ALTA RESISTENCIA, UTILIZANDO ESTUQUE COM ADESIVO, CIMENTO BRANCO E CORANTE</v>
          </cell>
          <cell r="C5356" t="str">
            <v>M2</v>
          </cell>
          <cell r="D5356">
            <v>43.37</v>
          </cell>
        </row>
        <row r="5357">
          <cell r="A5357" t="str">
            <v>73806/1</v>
          </cell>
          <cell r="B5357" t="str">
            <v>LIMPEZA DE SUPERFICIES COM JATO DE ALTA PRESSAO DE AR E AGUA</v>
          </cell>
          <cell r="C5357" t="str">
            <v>M2</v>
          </cell>
          <cell r="D5357">
            <v>1.81</v>
          </cell>
        </row>
        <row r="5358">
          <cell r="A5358" t="str">
            <v>73948/2</v>
          </cell>
          <cell r="B5358" t="str">
            <v>LIMPEZA/PREPARO SUPERFICIE CONCRETO P/PINTURA</v>
          </cell>
          <cell r="C5358" t="str">
            <v>M2</v>
          </cell>
          <cell r="D5358">
            <v>9.19</v>
          </cell>
        </row>
        <row r="5359">
          <cell r="A5359" t="str">
            <v>73948/3</v>
          </cell>
          <cell r="B5359" t="str">
            <v>LIMPEZA AZULEJO</v>
          </cell>
          <cell r="C5359" t="str">
            <v>M2</v>
          </cell>
          <cell r="D5359">
            <v>6.29</v>
          </cell>
        </row>
        <row r="5360">
          <cell r="A5360" t="str">
            <v>73948/4</v>
          </cell>
          <cell r="B5360" t="str">
            <v>LIMPEZA E LAVAGEM DE PASTILHAS</v>
          </cell>
          <cell r="C5360" t="str">
            <v>M2</v>
          </cell>
          <cell r="D5360">
            <v>9.14</v>
          </cell>
        </row>
        <row r="5361">
          <cell r="A5361" t="str">
            <v>73948/5</v>
          </cell>
          <cell r="B5361" t="str">
            <v>LIMPEZA CHAPA MELAMINICA EM PAREDE</v>
          </cell>
          <cell r="C5361" t="str">
            <v>M2</v>
          </cell>
          <cell r="D5361">
            <v>6.12</v>
          </cell>
        </row>
        <row r="5362">
          <cell r="A5362" t="str">
            <v>73948/6</v>
          </cell>
          <cell r="B5362" t="str">
            <v>LIMPEZA LAMBRI ALUMINIO</v>
          </cell>
          <cell r="C5362" t="str">
            <v>M2</v>
          </cell>
          <cell r="D5362">
            <v>14.11</v>
          </cell>
        </row>
        <row r="5363">
          <cell r="A5363" t="str">
            <v>73948/7</v>
          </cell>
          <cell r="B5363" t="str">
            <v>LIMPEZA ESQUADRIA FERRO C/SOLVENTE</v>
          </cell>
          <cell r="C5363" t="str">
            <v>M2</v>
          </cell>
          <cell r="D5363">
            <v>24.51</v>
          </cell>
        </row>
        <row r="5364">
          <cell r="A5364" t="str">
            <v>73948/8</v>
          </cell>
          <cell r="B5364" t="str">
            <v>LIMPEZA VIDRO COMUM</v>
          </cell>
          <cell r="C5364" t="str">
            <v>M2</v>
          </cell>
          <cell r="D5364">
            <v>12.19</v>
          </cell>
        </row>
        <row r="5365">
          <cell r="A5365" t="str">
            <v>73948/9</v>
          </cell>
          <cell r="B5365" t="str">
            <v>LIMPEZA FORRO</v>
          </cell>
          <cell r="C5365" t="str">
            <v>M2</v>
          </cell>
          <cell r="D5365">
            <v>26.85</v>
          </cell>
        </row>
        <row r="5366">
          <cell r="A5366" t="str">
            <v>73948/10</v>
          </cell>
          <cell r="B5366" t="str">
            <v>LIMPEZA PISO MARMORE/GRANITO</v>
          </cell>
          <cell r="C5366" t="str">
            <v>M2</v>
          </cell>
          <cell r="D5366">
            <v>22.76</v>
          </cell>
        </row>
        <row r="5367">
          <cell r="A5367" t="str">
            <v>73948/11</v>
          </cell>
          <cell r="B5367" t="str">
            <v>LIMPEZA PISO CERAMICO</v>
          </cell>
          <cell r="C5367" t="str">
            <v>M2</v>
          </cell>
          <cell r="D5367">
            <v>22.44</v>
          </cell>
        </row>
        <row r="5368">
          <cell r="A5368" t="str">
            <v>73948/12</v>
          </cell>
          <cell r="B5368" t="str">
            <v>LIMPEZA PISO PLACA BORRACHA C/ENCERAMENTO</v>
          </cell>
          <cell r="C5368" t="str">
            <v>M2</v>
          </cell>
          <cell r="D5368">
            <v>25.49</v>
          </cell>
        </row>
        <row r="5369">
          <cell r="A5369" t="str">
            <v>73948/13</v>
          </cell>
          <cell r="B5369" t="str">
            <v>LIMPEZA PISO PLACA BORRACHA</v>
          </cell>
          <cell r="C5369" t="str">
            <v>M2</v>
          </cell>
          <cell r="D5369">
            <v>9.99</v>
          </cell>
        </row>
        <row r="5370">
          <cell r="A5370" t="str">
            <v>73948/14</v>
          </cell>
          <cell r="B5370" t="str">
            <v>LIMPEZA PISO CIMENTADO</v>
          </cell>
          <cell r="C5370" t="str">
            <v>M2</v>
          </cell>
          <cell r="D5370">
            <v>10.95</v>
          </cell>
        </row>
        <row r="5371">
          <cell r="A5371" t="str">
            <v>73948/15</v>
          </cell>
          <cell r="B5371" t="str">
            <v>LIMPEZA PISO MARMORITE/GRANILITE</v>
          </cell>
          <cell r="C5371" t="str">
            <v>M2</v>
          </cell>
          <cell r="D5371">
            <v>14.19</v>
          </cell>
        </row>
        <row r="5372">
          <cell r="A5372" t="str">
            <v>73948/16</v>
          </cell>
          <cell r="B5372" t="str">
            <v>LIMPEZA MANUAL DO TERRENO (C/ RASPAGEM SUPERFICIAL)</v>
          </cell>
          <cell r="C5372" t="str">
            <v>M2</v>
          </cell>
          <cell r="D5372">
            <v>4.41</v>
          </cell>
        </row>
        <row r="5373">
          <cell r="A5373" t="str">
            <v>74086/1</v>
          </cell>
          <cell r="B5373" t="str">
            <v>LIMPEZA LOUCAS E METAIS</v>
          </cell>
          <cell r="C5373" t="str">
            <v>UN</v>
          </cell>
          <cell r="D5373">
            <v>26.68</v>
          </cell>
        </row>
        <row r="5374">
          <cell r="A5374" t="str">
            <v>74243/1</v>
          </cell>
          <cell r="B5374" t="str">
            <v>LIMPEZA GERAL DE QUADRA POLIESPORTIVA</v>
          </cell>
          <cell r="C5374" t="str">
            <v>M2</v>
          </cell>
          <cell r="D5374">
            <v>2.4700000000000002</v>
          </cell>
        </row>
        <row r="5375">
          <cell r="A5375">
            <v>84115</v>
          </cell>
          <cell r="B5375" t="str">
            <v>LIMPEZA DE ESTRUTURA METALICA SEM ANDAIME</v>
          </cell>
          <cell r="C5375" t="str">
            <v>M2</v>
          </cell>
          <cell r="D5375">
            <v>3.24</v>
          </cell>
        </row>
        <row r="5376">
          <cell r="A5376">
            <v>84117</v>
          </cell>
          <cell r="B5376" t="str">
            <v>RASPAGEM / CALAFETACAO TACOS MADEIRA 1 DEMAO CERA</v>
          </cell>
          <cell r="C5376" t="str">
            <v>M2</v>
          </cell>
          <cell r="D5376">
            <v>21.3</v>
          </cell>
        </row>
        <row r="5377">
          <cell r="A5377">
            <v>84119</v>
          </cell>
          <cell r="B5377" t="str">
            <v>ENCERAMENTO MANUAL PISO DE QUALQUER NATUREZA - 2 DEMAOS</v>
          </cell>
          <cell r="C5377" t="str">
            <v>M2</v>
          </cell>
          <cell r="D5377">
            <v>8.92</v>
          </cell>
        </row>
        <row r="5378">
          <cell r="A5378">
            <v>84120</v>
          </cell>
          <cell r="B5378" t="str">
            <v>ENCERAMENTO MANUAL EM MADEIRA - 3 DEMAOS</v>
          </cell>
          <cell r="C5378" t="str">
            <v>M2</v>
          </cell>
          <cell r="D5378">
            <v>13.7</v>
          </cell>
        </row>
        <row r="5379">
          <cell r="A5379">
            <v>84121</v>
          </cell>
          <cell r="B5379" t="str">
            <v>PLACA IDENTIFICACAO ACRILICO 25X8CM BORDA POLIDA - FORNECIMENTO E COLOCACAO</v>
          </cell>
          <cell r="C5379" t="str">
            <v>UN</v>
          </cell>
          <cell r="D5379">
            <v>47.28</v>
          </cell>
        </row>
        <row r="5380">
          <cell r="A5380">
            <v>84122</v>
          </cell>
          <cell r="B5380" t="str">
            <v>PLACA INAUGURACAO EM ALUMINIO 0,40X0,60M FORNECIMENTO E COLOCACAO</v>
          </cell>
          <cell r="C5380" t="str">
            <v>UN</v>
          </cell>
          <cell r="D5380">
            <v>937.67</v>
          </cell>
        </row>
        <row r="5381">
          <cell r="A5381">
            <v>84123</v>
          </cell>
          <cell r="B5381" t="str">
            <v>LIXAMENTO MAN C/ LIXA CALAFATE DE CONCR APARENTE ANTIGO</v>
          </cell>
          <cell r="C5381" t="str">
            <v>M2</v>
          </cell>
          <cell r="D5381">
            <v>6.34</v>
          </cell>
        </row>
        <row r="5382">
          <cell r="A5382">
            <v>84124</v>
          </cell>
          <cell r="B5382" t="str">
            <v>LETRA DE ACO INOX NO22 ALT=20CM FORNECIMENTO E COLOCACAO</v>
          </cell>
          <cell r="C5382" t="str">
            <v>UN</v>
          </cell>
          <cell r="D5382">
            <v>86.27</v>
          </cell>
        </row>
        <row r="5383">
          <cell r="A5383">
            <v>84125</v>
          </cell>
          <cell r="B5383" t="str">
            <v>LIMPEZA DE REVESTIMENTO EM PAREDE C/ SOLUCAO DE ACIDO MURIATICO/AMONIA</v>
          </cell>
          <cell r="C5383" t="str">
            <v>M2</v>
          </cell>
          <cell r="D5383">
            <v>7.93</v>
          </cell>
        </row>
        <row r="5384">
          <cell r="A5384" t="str">
            <v>74163/1</v>
          </cell>
          <cell r="B5384" t="str">
            <v>PERFURACAO DE POCO COM PERFURATRIZ PNEUMATICA</v>
          </cell>
          <cell r="C5384" t="str">
            <v>M</v>
          </cell>
          <cell r="D5384">
            <v>43.8</v>
          </cell>
        </row>
        <row r="5385">
          <cell r="A5385" t="str">
            <v>74163/2</v>
          </cell>
          <cell r="B5385" t="str">
            <v>PERFURACAO DE POCO COM PERFURATRIZ A PERCUSSAO</v>
          </cell>
          <cell r="C5385" t="str">
            <v>M</v>
          </cell>
          <cell r="D5385">
            <v>82.79</v>
          </cell>
        </row>
        <row r="5386">
          <cell r="A5386">
            <v>84127</v>
          </cell>
          <cell r="B5386" t="str">
            <v>REVESTIMENTO DE POCOS C/ TUBOS DE CONCRETO</v>
          </cell>
          <cell r="C5386" t="str">
            <v>M</v>
          </cell>
          <cell r="D5386">
            <v>298.95</v>
          </cell>
        </row>
        <row r="5387">
          <cell r="A5387">
            <v>84128</v>
          </cell>
          <cell r="B5387" t="str">
            <v>ABERTURA POCO PARA CISTERNA TERRENO COMPACTO COM DN 1,0M COM PROFUNDIDADES DE 15 A 20M</v>
          </cell>
          <cell r="C5387" t="str">
            <v>M</v>
          </cell>
          <cell r="D5387">
            <v>201.61</v>
          </cell>
        </row>
        <row r="5388">
          <cell r="A5388">
            <v>84129</v>
          </cell>
          <cell r="B5388" t="str">
            <v>ABERTURA POCO PARA CISTERNA TERRENO COMPACTO COM DN 1,0M PROFUNDIDADE DE 10 A 15M</v>
          </cell>
          <cell r="C5388" t="str">
            <v>M</v>
          </cell>
          <cell r="D5388">
            <v>161.29</v>
          </cell>
        </row>
        <row r="5389">
          <cell r="A5389">
            <v>84130</v>
          </cell>
          <cell r="B5389" t="str">
            <v>ABERTURA POCO PARA CISTERNA TERRENO COMPACTO COM DN 1,0 COM PROFUNDIDADE DE 5 A 10M</v>
          </cell>
          <cell r="C5389" t="str">
            <v>M</v>
          </cell>
          <cell r="D5389">
            <v>120.97</v>
          </cell>
        </row>
        <row r="5390">
          <cell r="A5390">
            <v>84131</v>
          </cell>
          <cell r="B5390" t="str">
            <v>ABERTURA POCO PARA CISTERNA TERRENO COMPACTO COM DN 1,0 COM PROFUNDIDADEATE 5M</v>
          </cell>
          <cell r="C5390" t="str">
            <v>M</v>
          </cell>
          <cell r="D5390">
            <v>100.8</v>
          </cell>
        </row>
        <row r="5391">
          <cell r="A5391">
            <v>40841</v>
          </cell>
          <cell r="B5391" t="str">
            <v>ABRACADEIRA P/POCOS PROFUNDOS</v>
          </cell>
          <cell r="C5391" t="str">
            <v>UN</v>
          </cell>
          <cell r="D5391">
            <v>120.61</v>
          </cell>
        </row>
        <row r="5392">
          <cell r="A5392">
            <v>6391</v>
          </cell>
          <cell r="B5392" t="str">
            <v>SOLDA TOPO DESCENDENTE CHANFRADA ESPESSURA=1/4" CHAPA/PERFIL/TUBO ACO COM CONVERSOR DIESEL.</v>
          </cell>
          <cell r="C5392" t="str">
            <v>M</v>
          </cell>
          <cell r="D5392">
            <v>164.77</v>
          </cell>
        </row>
        <row r="5393">
          <cell r="A5393">
            <v>84132</v>
          </cell>
          <cell r="B5393" t="str">
            <v>SOLDA DE TOPO DESCENDENTE, EM CHAPA ACO CHANFR 5/16" ESP (P/ ASSENT TUBULACAO OU PECA DE ACO) UTILIZANDO CONVERSOR DIESEL.</v>
          </cell>
          <cell r="C5393" t="str">
            <v>M</v>
          </cell>
          <cell r="D5393">
            <v>250.97</v>
          </cell>
        </row>
        <row r="5394">
          <cell r="A5394">
            <v>84133</v>
          </cell>
          <cell r="B5394" t="str">
            <v>SOLDA DE TOPO DESCENDENTE, EM CHAPA ACO CHANFR 3/8" ESP (P/ ASSENT TUBULACAO OU PECA DE ACO) UTILIZANDO CONVERSOR DIESEL</v>
          </cell>
          <cell r="C5394" t="str">
            <v>M</v>
          </cell>
          <cell r="D5394">
            <v>361.33</v>
          </cell>
        </row>
        <row r="5395">
          <cell r="A5395">
            <v>71516</v>
          </cell>
          <cell r="B5395" t="str">
            <v>CONJUNTO DE MANGUEIRA PARA COMBATE A INCENDIO EM FIBRA DE POLIESTER PURA, COM 1.1/2", REVESTIDA INTERNAMENTE, COM 2 LANCES DE 15M CADA</v>
          </cell>
          <cell r="C5395" t="str">
            <v>UN</v>
          </cell>
          <cell r="D5395">
            <v>380</v>
          </cell>
        </row>
        <row r="5396">
          <cell r="A5396">
            <v>73361</v>
          </cell>
          <cell r="B5396" t="str">
            <v>CONCRETO CICLOPICO FCK=10MPA 30% PEDRA DE MAO INCLUSIVE LANCAMENTO</v>
          </cell>
          <cell r="C5396" t="str">
            <v>M3</v>
          </cell>
          <cell r="D5396">
            <v>442.1</v>
          </cell>
        </row>
        <row r="5397">
          <cell r="A5397">
            <v>73370</v>
          </cell>
          <cell r="B5397" t="str">
            <v>TRANSPORTE QQ NAT CAM BASCULANTE 30 KM/H 8.00 T EXCL  DESPE-          SA CARGA/DESC ESPERA DO CAMINHAO/SERVENTE/E OU EQUIP AUX.</v>
          </cell>
          <cell r="C5397" t="str">
            <v>T/KM</v>
          </cell>
          <cell r="D5397">
            <v>1.1599999999999999</v>
          </cell>
        </row>
        <row r="5398">
          <cell r="A5398">
            <v>73372</v>
          </cell>
          <cell r="B5398" t="str">
            <v>PINHO DE TERCEIRA 1" X 12" E 1" X 9"</v>
          </cell>
          <cell r="C5398" t="str">
            <v>M2</v>
          </cell>
          <cell r="D5398">
            <v>36.47</v>
          </cell>
        </row>
        <row r="5399">
          <cell r="A5399">
            <v>73397</v>
          </cell>
          <cell r="B5399" t="str">
            <v>EMBOCO CIMENTO AREIA 1:4 ESP=1,5CM INCL CHAPISCO 1:3 E=9MM</v>
          </cell>
          <cell r="C5399" t="str">
            <v>M2</v>
          </cell>
          <cell r="D5399">
            <v>30.66</v>
          </cell>
        </row>
        <row r="5400">
          <cell r="A5400">
            <v>73413</v>
          </cell>
          <cell r="B5400" t="str">
            <v>ESCAVACAO MEC.VALA N ESCOR ATE 1,5M C/RETRO MAT 1A COM REDUTOR (PEDRAS/INST PREDIAIS/OUTROS REDUT PRODUT OU CAVAS FUNDACAO) -  EXCL. ESGOTAMENTO</v>
          </cell>
          <cell r="C5400" t="str">
            <v>M3</v>
          </cell>
          <cell r="D5400">
            <v>13.64</v>
          </cell>
        </row>
        <row r="5401">
          <cell r="A5401">
            <v>73415</v>
          </cell>
          <cell r="B5401" t="str">
            <v>PINTURA PVA, TRES DEMAOS</v>
          </cell>
          <cell r="C5401" t="str">
            <v>M2</v>
          </cell>
          <cell r="D5401">
            <v>17.489999999999998</v>
          </cell>
        </row>
        <row r="5402">
          <cell r="A5402">
            <v>73426</v>
          </cell>
          <cell r="B5402" t="str">
            <v>PERFURACAO MANUAL DIAMETRO 20 CM (5 TF)</v>
          </cell>
          <cell r="C5402" t="str">
            <v>M</v>
          </cell>
          <cell r="D5402">
            <v>79.599999999999994</v>
          </cell>
        </row>
        <row r="5403">
          <cell r="A5403">
            <v>73430</v>
          </cell>
          <cell r="B5403" t="str">
            <v>ESCAVACAO MEC. VALA N ESCOR MAT 1A C/RETRO ENTRE 1,5 E 3M C/ REDUTOR (PEDRAS/INST PREDIAIS/OUTROS REDUT.PRODUTIV OU CAVAS FUNDACAO ) - EXCL. ESGOTAMENTO.</v>
          </cell>
          <cell r="C5403" t="str">
            <v>M3</v>
          </cell>
          <cell r="D5403">
            <v>16.59</v>
          </cell>
        </row>
        <row r="5404">
          <cell r="A5404">
            <v>73431</v>
          </cell>
          <cell r="B5404" t="str">
            <v>PINHO TERCEIRA  2,5X10CM</v>
          </cell>
          <cell r="C5404" t="str">
            <v>M</v>
          </cell>
          <cell r="D5404">
            <v>3.73</v>
          </cell>
        </row>
        <row r="5405">
          <cell r="A5405">
            <v>73460</v>
          </cell>
          <cell r="B5405" t="str">
            <v>MACARANDUBA APARELHADA 3" X 4.1/2"</v>
          </cell>
          <cell r="C5405" t="str">
            <v>M</v>
          </cell>
          <cell r="D5405">
            <v>17.64</v>
          </cell>
        </row>
        <row r="5406">
          <cell r="A5406">
            <v>73488</v>
          </cell>
          <cell r="B5406" t="str">
            <v>MACARANDUBA APARELHADA 3" X 6"</v>
          </cell>
          <cell r="C5406" t="str">
            <v>M</v>
          </cell>
          <cell r="D5406">
            <v>23.04</v>
          </cell>
        </row>
        <row r="5407">
          <cell r="A5407">
            <v>73489</v>
          </cell>
          <cell r="B5407" t="str">
            <v>MACARANDUBA APARELHADA DE 3" X 9"</v>
          </cell>
          <cell r="C5407" t="str">
            <v>M</v>
          </cell>
          <cell r="D5407">
            <v>35.31</v>
          </cell>
        </row>
        <row r="5408">
          <cell r="A5408">
            <v>73490</v>
          </cell>
          <cell r="B5408" t="str">
            <v>TUBO CA-1 CONCR ARMADO P/GALERIAS AGUAS PLUV DIAM=0,80M FORNEC MAT    COM AREIA CIMENTO 1:4 - FORNECIMENTO E ASSENTAMENTO</v>
          </cell>
          <cell r="C5408" t="str">
            <v>M</v>
          </cell>
          <cell r="D5408">
            <v>317.02999999999997</v>
          </cell>
        </row>
        <row r="5409">
          <cell r="A5409">
            <v>73493</v>
          </cell>
          <cell r="B5409" t="str">
            <v>TEODOLITO CONVENCIONAL DE MICROMETRO C/LEITURA NUMERICA (CP) PRECISAO DE 6S PARA LEVANTAMENTO DE TERRENOS DIVERSOS</v>
          </cell>
          <cell r="C5409" t="str">
            <v>H</v>
          </cell>
          <cell r="D5409">
            <v>0.81</v>
          </cell>
        </row>
        <row r="5410">
          <cell r="A5410">
            <v>73503</v>
          </cell>
          <cell r="B5410" t="str">
            <v>TRANSPORTE DE TUBOS DE PVC DN 1000</v>
          </cell>
          <cell r="C5410" t="str">
            <v>M</v>
          </cell>
          <cell r="D5410">
            <v>6.61</v>
          </cell>
        </row>
        <row r="5411">
          <cell r="A5411">
            <v>73504</v>
          </cell>
          <cell r="B5411" t="str">
            <v>TRANSPORTE DE TUBOS DE PVC DN 900</v>
          </cell>
          <cell r="C5411" t="str">
            <v>M</v>
          </cell>
          <cell r="D5411">
            <v>5.58</v>
          </cell>
        </row>
        <row r="5412">
          <cell r="A5412">
            <v>73505</v>
          </cell>
          <cell r="B5412" t="str">
            <v>TRANSPORTE DE TUBOS DE PVC DN 800</v>
          </cell>
          <cell r="C5412" t="str">
            <v>M</v>
          </cell>
          <cell r="D5412">
            <v>4.62</v>
          </cell>
        </row>
        <row r="5413">
          <cell r="A5413">
            <v>73506</v>
          </cell>
          <cell r="B5413" t="str">
            <v>TRANSPORTE DE TUBOS DE PVC DN 700</v>
          </cell>
          <cell r="C5413" t="str">
            <v>M</v>
          </cell>
          <cell r="D5413">
            <v>3.75</v>
          </cell>
        </row>
        <row r="5414">
          <cell r="A5414">
            <v>73507</v>
          </cell>
          <cell r="B5414" t="str">
            <v>TRANSPORTE DE TUBOS DE PVC DN 600</v>
          </cell>
          <cell r="C5414" t="str">
            <v>M</v>
          </cell>
          <cell r="D5414">
            <v>2.94</v>
          </cell>
        </row>
        <row r="5415">
          <cell r="A5415">
            <v>73508</v>
          </cell>
          <cell r="B5415" t="str">
            <v>TRANSPORTE DE TUBOS DE PVC DN 500</v>
          </cell>
          <cell r="C5415" t="str">
            <v>M</v>
          </cell>
          <cell r="D5415">
            <v>2.23</v>
          </cell>
        </row>
        <row r="5416">
          <cell r="A5416">
            <v>73509</v>
          </cell>
          <cell r="B5416" t="str">
            <v>TRANSPORTE DE TUBOS DE PVC DN 400</v>
          </cell>
          <cell r="C5416" t="str">
            <v>M</v>
          </cell>
          <cell r="D5416">
            <v>1.62</v>
          </cell>
        </row>
        <row r="5417">
          <cell r="A5417">
            <v>73510</v>
          </cell>
          <cell r="B5417" t="str">
            <v>TRANSPORTE DE TUBOS DE FERRO DUTIL DN 1200</v>
          </cell>
          <cell r="C5417" t="str">
            <v>M</v>
          </cell>
          <cell r="D5417">
            <v>17.010000000000002</v>
          </cell>
        </row>
        <row r="5418">
          <cell r="A5418">
            <v>73511</v>
          </cell>
          <cell r="B5418" t="str">
            <v>TRANSPORTE DE TUBOS DE FERRO DUTIL DN 1100</v>
          </cell>
          <cell r="C5418" t="str">
            <v>M</v>
          </cell>
          <cell r="D5418">
            <v>14.67</v>
          </cell>
        </row>
        <row r="5419">
          <cell r="A5419">
            <v>73512</v>
          </cell>
          <cell r="B5419" t="str">
            <v>TRANSPORTE DE TUBOS DE FERRO DUTIL DN 1000</v>
          </cell>
          <cell r="C5419" t="str">
            <v>M</v>
          </cell>
          <cell r="D5419">
            <v>12.74</v>
          </cell>
        </row>
        <row r="5420">
          <cell r="A5420">
            <v>73513</v>
          </cell>
          <cell r="B5420" t="str">
            <v>TRANSPORTE DE TUBOS DE FERRO DUTIL DN 900</v>
          </cell>
          <cell r="C5420" t="str">
            <v>M</v>
          </cell>
          <cell r="D5420">
            <v>10.74</v>
          </cell>
        </row>
        <row r="5421">
          <cell r="A5421">
            <v>73514</v>
          </cell>
          <cell r="B5421" t="str">
            <v>TRANSPORTE DE TUBOS DE FERRO DUTIL DN 800</v>
          </cell>
          <cell r="C5421" t="str">
            <v>M</v>
          </cell>
          <cell r="D5421">
            <v>8.91</v>
          </cell>
        </row>
        <row r="5422">
          <cell r="A5422">
            <v>73515</v>
          </cell>
          <cell r="B5422" t="str">
            <v>TRANSPORTE DE TUBOS DE FERRO DUTIL DN 700</v>
          </cell>
          <cell r="C5422" t="str">
            <v>M</v>
          </cell>
          <cell r="D5422">
            <v>7.22</v>
          </cell>
        </row>
        <row r="5423">
          <cell r="A5423">
            <v>73516</v>
          </cell>
          <cell r="B5423" t="str">
            <v>TRANSPORTE DE TUBOS DE FERRO DUTIL DN 600</v>
          </cell>
          <cell r="C5423" t="str">
            <v>M</v>
          </cell>
          <cell r="D5423">
            <v>5.68</v>
          </cell>
        </row>
        <row r="5424">
          <cell r="A5424">
            <v>73517</v>
          </cell>
          <cell r="B5424" t="str">
            <v>TRANSPORTE DE TUBOS DE FERRO DUTIL DN 500</v>
          </cell>
          <cell r="C5424" t="str">
            <v>M</v>
          </cell>
          <cell r="D5424">
            <v>4.3</v>
          </cell>
        </row>
        <row r="5425">
          <cell r="A5425">
            <v>73518</v>
          </cell>
          <cell r="B5425" t="str">
            <v>TRANSPORTE DE TUBOS DE FERRO DUTIL DN 450</v>
          </cell>
          <cell r="C5425" t="str">
            <v>M</v>
          </cell>
          <cell r="D5425">
            <v>3.73</v>
          </cell>
        </row>
        <row r="5426">
          <cell r="A5426">
            <v>73519</v>
          </cell>
          <cell r="B5426" t="str">
            <v>TRANSPORTE DE TUBOS DE FERRO DUTIL DN 400</v>
          </cell>
          <cell r="C5426" t="str">
            <v>M</v>
          </cell>
          <cell r="D5426">
            <v>3.12</v>
          </cell>
        </row>
        <row r="5427">
          <cell r="A5427">
            <v>73520</v>
          </cell>
          <cell r="B5427" t="str">
            <v>TRANSPORTE DE TUBOS DE FERRO DUTIL DN 350</v>
          </cell>
          <cell r="C5427" t="str">
            <v>M</v>
          </cell>
          <cell r="D5427">
            <v>2.62</v>
          </cell>
        </row>
        <row r="5428">
          <cell r="A5428">
            <v>73521</v>
          </cell>
          <cell r="B5428" t="str">
            <v>TRANSPORTE DE TUBOS DE FERRO DUTIL DN 300</v>
          </cell>
          <cell r="C5428" t="str">
            <v>M</v>
          </cell>
          <cell r="D5428">
            <v>2.12</v>
          </cell>
        </row>
        <row r="5429">
          <cell r="A5429">
            <v>73522</v>
          </cell>
          <cell r="B5429" t="str">
            <v>TRANSPORTE DE TUBOS DE FERRO DUTIL DN 250</v>
          </cell>
          <cell r="C5429" t="str">
            <v>M</v>
          </cell>
          <cell r="D5429">
            <v>1.67</v>
          </cell>
        </row>
        <row r="5430">
          <cell r="A5430">
            <v>73523</v>
          </cell>
          <cell r="B5430" t="str">
            <v>TRANSPORTE DE TUBOS DE FERRO DUTIL DN 200</v>
          </cell>
          <cell r="C5430" t="str">
            <v>M</v>
          </cell>
          <cell r="D5430">
            <v>1.25</v>
          </cell>
        </row>
        <row r="5431">
          <cell r="A5431">
            <v>73524</v>
          </cell>
          <cell r="B5431" t="str">
            <v>TRANSPORTE DE TUBOS DE FERRO DUTIL DN 150</v>
          </cell>
          <cell r="C5431" t="str">
            <v>M</v>
          </cell>
          <cell r="D5431">
            <v>0.98</v>
          </cell>
        </row>
        <row r="5432">
          <cell r="A5432">
            <v>73540</v>
          </cell>
          <cell r="B5432" t="str">
            <v>COLOCACAO CUBA LOUCA/ACO INOX EXCLUSIVE CUBA/COMPLEMENTO - P</v>
          </cell>
          <cell r="C5432" t="str">
            <v>UN</v>
          </cell>
          <cell r="D5432">
            <v>40.21</v>
          </cell>
        </row>
        <row r="5433">
          <cell r="A5433">
            <v>73541</v>
          </cell>
          <cell r="B5433" t="str">
            <v>COLOCACAO BANCA MARMORE/GRANITO/ACO INOX EXCLUSIVE BANCA - P</v>
          </cell>
          <cell r="C5433" t="str">
            <v>M</v>
          </cell>
          <cell r="D5433">
            <v>81.5</v>
          </cell>
        </row>
        <row r="5434">
          <cell r="A5434">
            <v>73542</v>
          </cell>
          <cell r="B5434" t="str">
            <v>BUCHA/ARRUELA ALUMINIO 3/4" - P</v>
          </cell>
          <cell r="C5434" t="str">
            <v>CJ</v>
          </cell>
          <cell r="D5434">
            <v>1.27</v>
          </cell>
        </row>
        <row r="5435">
          <cell r="A5435">
            <v>73543</v>
          </cell>
          <cell r="B5435" t="str">
            <v>BUCHA/ARRUELA ALUMINIO 1/2" - P</v>
          </cell>
          <cell r="C5435" t="str">
            <v>CJ</v>
          </cell>
          <cell r="D5435">
            <v>1.1200000000000001</v>
          </cell>
        </row>
        <row r="5436">
          <cell r="A5436">
            <v>73562</v>
          </cell>
          <cell r="B5436" t="str">
            <v>NIVEL WILD-NA-Z</v>
          </cell>
          <cell r="C5436" t="str">
            <v>H</v>
          </cell>
          <cell r="D5436">
            <v>0.26</v>
          </cell>
        </row>
        <row r="5437">
          <cell r="A5437">
            <v>73564</v>
          </cell>
          <cell r="B5437" t="str">
            <v>CORTE REMOCAO DO PAVIMENTO APICOAMENTO LAJE FORMAS E CONCRETAGEM BER- COS FCK=25MPA-24H UTILIZANDO GRAUTH</v>
          </cell>
          <cell r="C5437" t="str">
            <v>M</v>
          </cell>
          <cell r="D5437">
            <v>286.93</v>
          </cell>
        </row>
        <row r="5438">
          <cell r="A5438">
            <v>73587</v>
          </cell>
          <cell r="B5438" t="str">
            <v>TRANSPORTE DE TUBOS DE PVC DN 350</v>
          </cell>
          <cell r="C5438" t="str">
            <v>M</v>
          </cell>
          <cell r="D5438">
            <v>1.1299999999999999</v>
          </cell>
        </row>
        <row r="5439">
          <cell r="A5439">
            <v>73588</v>
          </cell>
          <cell r="B5439" t="str">
            <v>TRANSPORTE DE TUBOS DE PVC DN 300</v>
          </cell>
          <cell r="C5439" t="str">
            <v>M</v>
          </cell>
          <cell r="D5439">
            <v>0.75</v>
          </cell>
        </row>
        <row r="5440">
          <cell r="A5440">
            <v>73589</v>
          </cell>
          <cell r="B5440" t="str">
            <v>TRANSPORTE DE TUBOS DE PVC DN 250</v>
          </cell>
          <cell r="C5440" t="str">
            <v>M</v>
          </cell>
          <cell r="D5440">
            <v>0.53</v>
          </cell>
        </row>
        <row r="5441">
          <cell r="A5441">
            <v>73590</v>
          </cell>
          <cell r="B5441" t="str">
            <v>TRANSPORTE DE TUBOS DE PVC DN 200</v>
          </cell>
          <cell r="C5441" t="str">
            <v>M</v>
          </cell>
          <cell r="D5441">
            <v>0.33</v>
          </cell>
        </row>
        <row r="5442">
          <cell r="A5442">
            <v>73597</v>
          </cell>
          <cell r="B5442" t="str">
            <v>TRANSPORTE DE TUBOS DE FERRO DUTIL DN 100</v>
          </cell>
          <cell r="C5442" t="str">
            <v>M</v>
          </cell>
          <cell r="D5442">
            <v>0.75</v>
          </cell>
        </row>
        <row r="5443">
          <cell r="A5443">
            <v>73598</v>
          </cell>
          <cell r="B5443" t="str">
            <v>TRANSPORTE DE TUBOS DE FERRO DUTIL DN 75</v>
          </cell>
          <cell r="C5443" t="str">
            <v>M</v>
          </cell>
          <cell r="D5443">
            <v>0.53</v>
          </cell>
        </row>
        <row r="5444">
          <cell r="A5444">
            <v>73714</v>
          </cell>
          <cell r="B5444" t="str">
            <v>CAIXA PARA RALO C OM GRELHA FOFO 135 KG DE ALV TIJOLO MACICO (7X10X20) PAREDES DE UMA VEZ (0.20 M) DE 0.90X1.20X1.50 M (EXTERNA) COM ARGAMASSA 1:4 CIMENTO:AREIA, BASE CONC FCK=10 MPA, EXCLUSIVE ESCAVACAO E REATERRO.</v>
          </cell>
          <cell r="C5444" t="str">
            <v>UN</v>
          </cell>
          <cell r="D5444">
            <v>1359.26</v>
          </cell>
        </row>
        <row r="5445">
          <cell r="A5445">
            <v>84114</v>
          </cell>
          <cell r="B5445" t="str">
            <v>ALCAPAO DE MADEIRA 63X63CM INCL FERRAGENS</v>
          </cell>
          <cell r="C5445" t="str">
            <v>UN</v>
          </cell>
          <cell r="D5445">
            <v>140.38</v>
          </cell>
        </row>
        <row r="5446">
          <cell r="A5446">
            <v>84135</v>
          </cell>
          <cell r="B5446" t="str">
            <v>FORNECIMENTO E INSTALACAO CAIXA PRE MOLDADA EM CONCRETO PARA AR CONDICIONADO 18000 BTUS</v>
          </cell>
          <cell r="C5446" t="str">
            <v>UN</v>
          </cell>
          <cell r="D5446">
            <v>403.97</v>
          </cell>
        </row>
        <row r="5447">
          <cell r="A5447">
            <v>84158</v>
          </cell>
          <cell r="B5447" t="str">
            <v>BUCHA / ARRUELA ALUMINIO 1"</v>
          </cell>
          <cell r="C5447" t="str">
            <v>CJ</v>
          </cell>
          <cell r="D5447">
            <v>1.47</v>
          </cell>
        </row>
        <row r="5448">
          <cell r="A5448">
            <v>84159</v>
          </cell>
          <cell r="B5448" t="str">
            <v>BUCHA / ARRUELA ALUMINIO 1 1/4"</v>
          </cell>
          <cell r="C5448" t="str">
            <v>CJ</v>
          </cell>
          <cell r="D5448">
            <v>2.98</v>
          </cell>
        </row>
        <row r="5449">
          <cell r="A5449">
            <v>86957</v>
          </cell>
          <cell r="B5449" t="str">
            <v>MÃO FRANCESA EM BARRA DE FERRO CHATO RETANGULAR 2" X 1/4", REFORÇADA, 40 X 30 CM</v>
          </cell>
          <cell r="C5449" t="str">
            <v>UN</v>
          </cell>
          <cell r="D5449">
            <v>28.3</v>
          </cell>
        </row>
        <row r="5450">
          <cell r="A5450">
            <v>86958</v>
          </cell>
          <cell r="B5450" t="str">
            <v>MÃO FRANCESA EM BARRA DE FERRO CHATO RETANGULAR 2" X 1/4", REFORÇADA, 30 X 25 CM</v>
          </cell>
          <cell r="C5450" t="str">
            <v>UN</v>
          </cell>
          <cell r="D5450">
            <v>25.63</v>
          </cell>
        </row>
        <row r="5451">
          <cell r="A5451">
            <v>5803</v>
          </cell>
          <cell r="B5451" t="str">
            <v>COMPACTADOR DE SOLOS COM PLACA VIBRATORIA, 46X51CM, 5HP, 156KG, DIESEL, IMPACTO DINAMICO 1700KG - CUSTO HORARIO DE MATERIAIS NA OPERACAO</v>
          </cell>
          <cell r="C5451" t="str">
            <v>H</v>
          </cell>
          <cell r="D5451">
            <v>2.2200000000000002</v>
          </cell>
        </row>
        <row r="5452">
          <cell r="A5452">
            <v>6541</v>
          </cell>
          <cell r="B5452" t="str">
            <v>TRATOR DE ESTEIRAS - D6 - CUSTOS C/ MAT. NA OPERACAO</v>
          </cell>
          <cell r="C5452" t="str">
            <v>H</v>
          </cell>
          <cell r="D5452">
            <v>77.86</v>
          </cell>
        </row>
        <row r="5453">
          <cell r="A5453">
            <v>73554</v>
          </cell>
          <cell r="B5453" t="str">
            <v>MACARANDUBA APARELHADA 3" X 3"</v>
          </cell>
          <cell r="C5453" t="str">
            <v>M</v>
          </cell>
          <cell r="D5453">
            <v>11.51</v>
          </cell>
        </row>
        <row r="5454">
          <cell r="A5454" t="str">
            <v>73916/1</v>
          </cell>
          <cell r="B5454" t="str">
            <v>PLACA DE IDENTIFICAÇÃO EM CHAPA GALVANIZADA NUM. 18, 12X18CM</v>
          </cell>
          <cell r="C5454" t="str">
            <v>UN</v>
          </cell>
          <cell r="D5454">
            <v>52.6</v>
          </cell>
        </row>
        <row r="5455">
          <cell r="A5455" t="str">
            <v>73916/2</v>
          </cell>
          <cell r="B5455" t="str">
            <v>PLACA ESMALTADA PARA IDENTIFICAÇÃO NR DE RUA, DIMENSÕES 45X25CM</v>
          </cell>
          <cell r="C5455" t="str">
            <v>UN</v>
          </cell>
          <cell r="D5455">
            <v>107.14</v>
          </cell>
        </row>
        <row r="5456">
          <cell r="A5456" t="str">
            <v>73916/3</v>
          </cell>
          <cell r="B5456" t="str">
            <v>PLACA DE IDENTIFICAÇÃO EM CHAPA GALVANIZADA NUM. 18, DIMENSÕES 8X12CM</v>
          </cell>
          <cell r="C5456" t="str">
            <v>UN</v>
          </cell>
          <cell r="D5456">
            <v>27.4</v>
          </cell>
        </row>
        <row r="5457">
          <cell r="A5457">
            <v>73672</v>
          </cell>
          <cell r="B5457" t="str">
            <v>DESMATAMENTO E LIMPEZA MECANIZADA DE TERRENO COM ARVORES ATE Ø 15CM, UTILIZANDO TRATOR DE ESTEIRAS</v>
          </cell>
          <cell r="C5457" t="str">
            <v>M2</v>
          </cell>
          <cell r="D5457">
            <v>0.37</v>
          </cell>
        </row>
        <row r="5458">
          <cell r="A5458" t="str">
            <v>73822/1</v>
          </cell>
          <cell r="B5458" t="str">
            <v>CAPINA E LIMPEZA MANUAL DE TERRENO COM PEQUENOS ARBUSTOS</v>
          </cell>
          <cell r="C5458" t="str">
            <v>M2</v>
          </cell>
          <cell r="D5458">
            <v>5.29</v>
          </cell>
        </row>
        <row r="5459">
          <cell r="A5459" t="str">
            <v>73822/2</v>
          </cell>
          <cell r="B5459" t="str">
            <v>LIMPEZA MECANIZADA DE TERRENO COM REMOCAO DE CAMADA VEGETAL, UTILIZANDO MOTONIVELADORA</v>
          </cell>
          <cell r="C5459" t="str">
            <v>M2</v>
          </cell>
          <cell r="D5459">
            <v>0.5</v>
          </cell>
        </row>
        <row r="5460">
          <cell r="A5460" t="str">
            <v>73859/1</v>
          </cell>
          <cell r="B5460" t="str">
            <v>DESMATAMENTO E LIMPEZA MECANIZADA DE TERRENO COM REMOCAO DE CAMADA VEGETAL, UTILIZANDO TRATOR DE ESTEIRAS</v>
          </cell>
          <cell r="C5460" t="str">
            <v>M2</v>
          </cell>
          <cell r="D5460">
            <v>0.15</v>
          </cell>
        </row>
        <row r="5461">
          <cell r="A5461" t="str">
            <v>73859/2</v>
          </cell>
          <cell r="B5461" t="str">
            <v>CAPINA E LIMPEZA MANUAL DE TERRENO</v>
          </cell>
          <cell r="C5461" t="str">
            <v>M2</v>
          </cell>
          <cell r="D5461">
            <v>1.41</v>
          </cell>
        </row>
        <row r="5462">
          <cell r="A5462">
            <v>85331</v>
          </cell>
          <cell r="B5462" t="str">
            <v>CORTE DE CAPOEIRA FINA A FOICE</v>
          </cell>
          <cell r="C5462" t="str">
            <v>M2</v>
          </cell>
          <cell r="D5462">
            <v>1.36</v>
          </cell>
        </row>
        <row r="5463">
          <cell r="A5463">
            <v>85422</v>
          </cell>
          <cell r="B5463" t="str">
            <v>PREPARO MANUAL DE TERRENO S/ RASPAGEM SUPERFICIAL</v>
          </cell>
          <cell r="C5463" t="str">
            <v>M2</v>
          </cell>
          <cell r="D5463">
            <v>7.06</v>
          </cell>
        </row>
        <row r="5464">
          <cell r="A5464" t="str">
            <v>74220/1</v>
          </cell>
          <cell r="B5464" t="str">
            <v>TAPUME DE CHAPA DE MADEIRA COMPENSADA, E= 6MM, COM PINTURA A CAL E REAPROVEITAMENTO DE 2X</v>
          </cell>
          <cell r="C5464" t="str">
            <v>M2</v>
          </cell>
          <cell r="D5464">
            <v>61.38</v>
          </cell>
        </row>
        <row r="5465">
          <cell r="A5465" t="str">
            <v>74221/1</v>
          </cell>
          <cell r="B5465" t="str">
            <v>SINALIZACAO DE TRANSITO - NOTURNA</v>
          </cell>
          <cell r="C5465" t="str">
            <v>M</v>
          </cell>
          <cell r="D5465">
            <v>2.4500000000000002</v>
          </cell>
        </row>
        <row r="5466">
          <cell r="A5466" t="str">
            <v>74219/1</v>
          </cell>
          <cell r="B5466" t="str">
            <v>PASSADICOS COM TABUAS DE MADEIRA PARA PEDESTRES</v>
          </cell>
          <cell r="C5466" t="str">
            <v>M2</v>
          </cell>
          <cell r="D5466">
            <v>66.52</v>
          </cell>
        </row>
        <row r="5467">
          <cell r="A5467" t="str">
            <v>74219/2</v>
          </cell>
          <cell r="B5467" t="str">
            <v>PASSADICOS COM TABUAS DE MADEIRA PARA VEICULOS</v>
          </cell>
          <cell r="C5467" t="str">
            <v>M2</v>
          </cell>
          <cell r="D5467">
            <v>56.87</v>
          </cell>
        </row>
        <row r="5468">
          <cell r="A5468">
            <v>84126</v>
          </cell>
          <cell r="B5468" t="str">
            <v>CHAPA DE ACO CARBONO 3/8 (COLOC/ USO/ RETIR) P/ PASS VEICULO SOBRE VALA MEDIDA P/ AREA CHAPA EM CADA APLICACAO</v>
          </cell>
          <cell r="C5468" t="str">
            <v>M2</v>
          </cell>
          <cell r="D5468">
            <v>33.69</v>
          </cell>
        </row>
        <row r="5469">
          <cell r="A5469" t="str">
            <v>73875/1</v>
          </cell>
          <cell r="B5469" t="str">
            <v>LOCACAO DE ANDAIME METALICO TUBULAR TIPO TORRE</v>
          </cell>
          <cell r="C5469" t="str">
            <v>M/MES</v>
          </cell>
          <cell r="D5469">
            <v>23.83</v>
          </cell>
        </row>
        <row r="5470">
          <cell r="A5470">
            <v>72213</v>
          </cell>
          <cell r="B5470" t="str">
            <v>LIMPEZA MANUAL GERAL COM REMOCAO DE COBERTURA VEGETAL</v>
          </cell>
          <cell r="C5470" t="str">
            <v>M2</v>
          </cell>
          <cell r="D5470">
            <v>4.41</v>
          </cell>
        </row>
        <row r="5471">
          <cell r="A5471">
            <v>72214</v>
          </cell>
          <cell r="B5471" t="str">
            <v>DEMOLICAO DE ALVENARIA ESTRUTURAL DE BLOCOS VAZADOS DE CONCRETO</v>
          </cell>
          <cell r="C5471" t="str">
            <v>M3</v>
          </cell>
          <cell r="D5471">
            <v>70.64</v>
          </cell>
        </row>
        <row r="5472">
          <cell r="A5472">
            <v>72215</v>
          </cell>
          <cell r="B5472" t="str">
            <v>DEMOLICAO DE ALVENARIA DE ELEMENTOS CERAMICOS VAZADOS</v>
          </cell>
          <cell r="C5472" t="str">
            <v>M3</v>
          </cell>
          <cell r="D5472">
            <v>44.15</v>
          </cell>
        </row>
        <row r="5473">
          <cell r="A5473">
            <v>72216</v>
          </cell>
          <cell r="B5473" t="str">
            <v>DEMOLICAO DE VERGAS, CINTAS E PILARETES DE CONCRETO</v>
          </cell>
          <cell r="C5473" t="str">
            <v>M3</v>
          </cell>
          <cell r="D5473">
            <v>229.59</v>
          </cell>
        </row>
        <row r="5474">
          <cell r="A5474">
            <v>72217</v>
          </cell>
          <cell r="B5474" t="str">
            <v>DEMOLICAO DE PLACAS DIVISORIAS DE GRANILITE</v>
          </cell>
          <cell r="C5474" t="str">
            <v>M2</v>
          </cell>
          <cell r="D5474">
            <v>8.83</v>
          </cell>
        </row>
        <row r="5475">
          <cell r="A5475">
            <v>72218</v>
          </cell>
          <cell r="B5475" t="str">
            <v>DEMOLICAO DE DIVISORIAS EM CHAPAS OU TABUAS, INCLUSIVE DEMOLICAO DE ENTARUGAMENTO</v>
          </cell>
          <cell r="C5475" t="str">
            <v>M2</v>
          </cell>
          <cell r="D5475">
            <v>7.06</v>
          </cell>
        </row>
        <row r="5476">
          <cell r="A5476">
            <v>72219</v>
          </cell>
          <cell r="B5476" t="str">
            <v>DEMOLICAO DE ALVENARIA DE BLOCOS DE PEDRA NATURAL</v>
          </cell>
          <cell r="C5476" t="str">
            <v>M3</v>
          </cell>
          <cell r="D5476">
            <v>114.79</v>
          </cell>
        </row>
        <row r="5477">
          <cell r="A5477">
            <v>72220</v>
          </cell>
          <cell r="B5477" t="str">
            <v>RETIRADA DE ALVENARIA DE TIJOLOS DE VIDRO</v>
          </cell>
          <cell r="C5477" t="str">
            <v>M2</v>
          </cell>
          <cell r="D5477">
            <v>17.66</v>
          </cell>
        </row>
        <row r="5478">
          <cell r="A5478">
            <v>72221</v>
          </cell>
          <cell r="B5478" t="str">
            <v>RETIRADA DE PLACAS DIVISORIAS DE GRANILITE</v>
          </cell>
          <cell r="C5478" t="str">
            <v>M2</v>
          </cell>
          <cell r="D5478">
            <v>17.66</v>
          </cell>
        </row>
        <row r="5479">
          <cell r="A5479">
            <v>72222</v>
          </cell>
          <cell r="B5479" t="str">
            <v>RETIRADAS DE DIVISORIAS EM CHAPAS OU TABUAS, SEM RETIRADA DO ENTARUGAMENTO</v>
          </cell>
          <cell r="C5479" t="str">
            <v>M2</v>
          </cell>
          <cell r="D5479">
            <v>8.75</v>
          </cell>
        </row>
        <row r="5480">
          <cell r="A5480">
            <v>72223</v>
          </cell>
          <cell r="B5480" t="str">
            <v>RETIRADAS DE DIVISORIAS EM CHAPAS OU TABUAS, COM RETIRADA DO ENTARUGAMENTO</v>
          </cell>
          <cell r="C5480" t="str">
            <v>M2</v>
          </cell>
          <cell r="D5480">
            <v>17.5</v>
          </cell>
        </row>
        <row r="5481">
          <cell r="A5481">
            <v>72224</v>
          </cell>
          <cell r="B5481" t="str">
            <v>DEMOLICAO DE TELHAS CERAMICAS OU DE VIDRO</v>
          </cell>
          <cell r="C5481" t="str">
            <v>M2</v>
          </cell>
          <cell r="D5481">
            <v>10.59</v>
          </cell>
        </row>
        <row r="5482">
          <cell r="A5482">
            <v>72225</v>
          </cell>
          <cell r="B5482" t="str">
            <v>DEMOLICAO DE TELHAS ONDULADAS</v>
          </cell>
          <cell r="C5482" t="str">
            <v>M2</v>
          </cell>
          <cell r="D5482">
            <v>4.41</v>
          </cell>
        </row>
        <row r="5483">
          <cell r="A5483">
            <v>72226</v>
          </cell>
          <cell r="B5483" t="str">
            <v>RETIRADA DE ESTRUTURA DE MADEIRA PONTALETEADA PARA TELHAS CERAMICAS OU DE VIDRO</v>
          </cell>
          <cell r="C5483" t="str">
            <v>M2</v>
          </cell>
          <cell r="D5483">
            <v>11.86</v>
          </cell>
        </row>
        <row r="5484">
          <cell r="A5484">
            <v>72227</v>
          </cell>
          <cell r="B5484" t="str">
            <v>RETIRADA DE ESTRUTURA DE MADEIRA PONTALETEADA PARA TELHAS ONDULADAS</v>
          </cell>
          <cell r="C5484" t="str">
            <v>M2</v>
          </cell>
          <cell r="D5484">
            <v>7.9</v>
          </cell>
        </row>
        <row r="5485">
          <cell r="A5485">
            <v>72228</v>
          </cell>
          <cell r="B5485" t="str">
            <v>RETIRADA DE ESTRUTURA DE MADEIRA COM TESOURAS PARA TELHAS CERAMICAS OU DE VIDRO</v>
          </cell>
          <cell r="C5485" t="str">
            <v>M2</v>
          </cell>
          <cell r="D5485">
            <v>19.760000000000002</v>
          </cell>
        </row>
        <row r="5486">
          <cell r="A5486">
            <v>72229</v>
          </cell>
          <cell r="B5486" t="str">
            <v>RETIRADA DE ESTRUTURA DE MADEIRA COM TESOURAS PARA TELHAS ONDULADAS</v>
          </cell>
          <cell r="C5486" t="str">
            <v>M2</v>
          </cell>
          <cell r="D5486">
            <v>15.81</v>
          </cell>
        </row>
        <row r="5487">
          <cell r="A5487">
            <v>72230</v>
          </cell>
          <cell r="B5487" t="str">
            <v>RETIRADA DE TELHAS DE CERAMICAS OU DE VIDRO</v>
          </cell>
          <cell r="C5487" t="str">
            <v>M2</v>
          </cell>
          <cell r="D5487">
            <v>8.83</v>
          </cell>
        </row>
        <row r="5488">
          <cell r="A5488">
            <v>72231</v>
          </cell>
          <cell r="B5488" t="str">
            <v>RETIRADA DE TELHAS ONDULADAS</v>
          </cell>
          <cell r="C5488" t="str">
            <v>M2</v>
          </cell>
          <cell r="D5488">
            <v>6.18</v>
          </cell>
        </row>
        <row r="5489">
          <cell r="A5489">
            <v>72232</v>
          </cell>
          <cell r="B5489" t="str">
            <v>RETIRADA DE CUMEEIRAS CERAMICAS</v>
          </cell>
          <cell r="C5489" t="str">
            <v>M</v>
          </cell>
          <cell r="D5489">
            <v>5.29</v>
          </cell>
        </row>
        <row r="5490">
          <cell r="A5490">
            <v>72233</v>
          </cell>
          <cell r="B5490" t="str">
            <v>RETIRADA DE CUMEEIRAS EM ALUMINIO</v>
          </cell>
          <cell r="C5490" t="str">
            <v>M</v>
          </cell>
          <cell r="D5490">
            <v>3.53</v>
          </cell>
        </row>
        <row r="5491">
          <cell r="A5491">
            <v>72235</v>
          </cell>
          <cell r="B5491" t="str">
            <v>DEMOLICAO DE ENTARUGAMENTO DE FORRO</v>
          </cell>
          <cell r="C5491" t="str">
            <v>M2</v>
          </cell>
          <cell r="D5491">
            <v>7.06</v>
          </cell>
        </row>
        <row r="5492">
          <cell r="A5492">
            <v>72236</v>
          </cell>
          <cell r="B5492" t="str">
            <v>RETIRADA DE FORRO DE MADEIRA EM TABUAS</v>
          </cell>
          <cell r="C5492" t="str">
            <v>M2</v>
          </cell>
          <cell r="D5492">
            <v>13.2</v>
          </cell>
        </row>
        <row r="5493">
          <cell r="A5493">
            <v>72237</v>
          </cell>
          <cell r="B5493" t="str">
            <v>RETIRADA DE ENTARUGAMENTO DE FORRO</v>
          </cell>
          <cell r="C5493" t="str">
            <v>M2</v>
          </cell>
          <cell r="D5493">
            <v>15.81</v>
          </cell>
        </row>
        <row r="5494">
          <cell r="A5494">
            <v>72238</v>
          </cell>
          <cell r="B5494" t="str">
            <v>RETIRADA DE FORRO EM REGUAS DE PVC, INCLUSIVE RETIRADA DE PERFIS</v>
          </cell>
          <cell r="C5494" t="str">
            <v>M2</v>
          </cell>
          <cell r="D5494">
            <v>7.9</v>
          </cell>
        </row>
        <row r="5495">
          <cell r="A5495">
            <v>72239</v>
          </cell>
          <cell r="B5495" t="str">
            <v>RETIRADA DE TACOS DE MADEIRA</v>
          </cell>
          <cell r="C5495" t="str">
            <v>M2</v>
          </cell>
          <cell r="D5495">
            <v>5.96</v>
          </cell>
        </row>
        <row r="5496">
          <cell r="A5496">
            <v>72240</v>
          </cell>
          <cell r="B5496" t="str">
            <v>RETIRADA DE ASSOALHO DE MADEIRA, EXCLUSIVE RETIRADA DE VIGAMENTO</v>
          </cell>
          <cell r="C5496" t="str">
            <v>M2</v>
          </cell>
          <cell r="D5496">
            <v>28.59</v>
          </cell>
        </row>
        <row r="5497">
          <cell r="A5497">
            <v>72241</v>
          </cell>
          <cell r="B5497" t="str">
            <v>RETIRADA DE ASSOALHO DE MADEIRA, INCLUSIVE RETIRADA DE VIGAMENTO</v>
          </cell>
          <cell r="C5497" t="str">
            <v>M2</v>
          </cell>
          <cell r="D5497">
            <v>34.31</v>
          </cell>
        </row>
        <row r="5498">
          <cell r="A5498">
            <v>72242</v>
          </cell>
          <cell r="B5498" t="str">
            <v>RETIRADA DE RODAPES DE MADEIRA, INCLUSIVE RETIRADA DE CORDAO</v>
          </cell>
          <cell r="C5498" t="str">
            <v>M2</v>
          </cell>
          <cell r="D5498">
            <v>5.91</v>
          </cell>
        </row>
        <row r="5499">
          <cell r="A5499">
            <v>73616</v>
          </cell>
          <cell r="B5499" t="str">
            <v>DEMOLICAO DE CONCRETO SIMPLES</v>
          </cell>
          <cell r="C5499" t="str">
            <v>M3</v>
          </cell>
          <cell r="D5499">
            <v>258.33</v>
          </cell>
        </row>
        <row r="5500">
          <cell r="A5500" t="str">
            <v>73801/1</v>
          </cell>
          <cell r="B5500" t="str">
            <v>DEMOLICAO DE PISO DE ALTA RESISTENCIA</v>
          </cell>
          <cell r="C5500" t="str">
            <v>M2</v>
          </cell>
          <cell r="D5500">
            <v>26.49</v>
          </cell>
        </row>
        <row r="5501">
          <cell r="A5501" t="str">
            <v>73801/2</v>
          </cell>
          <cell r="B5501" t="str">
            <v>DEMOLICAO DE CAMADA DE ASSENTAMENTO/CONTRAPISO COM USO DE PONTEIRO, ESPESSURA ATE 4CM</v>
          </cell>
          <cell r="C5501" t="str">
            <v>M2</v>
          </cell>
          <cell r="D5501">
            <v>26.49</v>
          </cell>
        </row>
        <row r="5502">
          <cell r="A5502" t="str">
            <v>73802/1</v>
          </cell>
          <cell r="B5502" t="str">
            <v>DEMOLICAO DE REVESTIMENTO DE ARGAMASSA DE CAL E AREIA</v>
          </cell>
          <cell r="C5502" t="str">
            <v>M2</v>
          </cell>
          <cell r="D5502">
            <v>8.83</v>
          </cell>
        </row>
        <row r="5503">
          <cell r="A5503" t="str">
            <v>73874/1</v>
          </cell>
          <cell r="B5503" t="str">
            <v>REMOCAO DE PINTURAS COM JATEAMENTO DE AREIA, EM SUPERFICIES METALICAS</v>
          </cell>
          <cell r="C5503" t="str">
            <v>M2</v>
          </cell>
          <cell r="D5503">
            <v>28.61</v>
          </cell>
        </row>
        <row r="5504">
          <cell r="A5504" t="str">
            <v>73895/1</v>
          </cell>
          <cell r="B5504" t="str">
            <v>DEMOLICAO DE PISO DE MARMORE E ARGAMASSA DE ASSENTAMENTO</v>
          </cell>
          <cell r="C5504" t="str">
            <v>M2</v>
          </cell>
          <cell r="D5504">
            <v>10.59</v>
          </cell>
        </row>
        <row r="5505">
          <cell r="A5505" t="str">
            <v>73896/1</v>
          </cell>
          <cell r="B5505" t="str">
            <v>RETIRADA CUIDADOSA DE AZULEJOS/LADRILHOS E ARGAMASSA DE ASSENTAMENTO</v>
          </cell>
          <cell r="C5505" t="str">
            <v>M2</v>
          </cell>
          <cell r="D5505">
            <v>57.46</v>
          </cell>
        </row>
        <row r="5506">
          <cell r="A5506" t="str">
            <v>73899/1</v>
          </cell>
          <cell r="B5506" t="str">
            <v>DEMOLICAO DE ALVENARIA DE TIJOLOS MACICOS S/REAPROVEITAMENTO</v>
          </cell>
          <cell r="C5506" t="str">
            <v>M3</v>
          </cell>
          <cell r="D5506">
            <v>79.48</v>
          </cell>
        </row>
        <row r="5507">
          <cell r="A5507" t="str">
            <v>73899/2</v>
          </cell>
          <cell r="B5507" t="str">
            <v>DEMOLICAO DE ALVENARIA DE TIJOLOS FURADOS S/REAPROVEITAMENTO</v>
          </cell>
          <cell r="C5507" t="str">
            <v>M3</v>
          </cell>
          <cell r="D5507">
            <v>99.36</v>
          </cell>
        </row>
        <row r="5508">
          <cell r="A5508">
            <v>84152</v>
          </cell>
          <cell r="B5508" t="str">
            <v>DEMOLICAO MANUAL CONCRETO ARMADO (PILAR / VIGA / LAJE) - INCL EMPILHACAO LATERAL NO CANTEIRO</v>
          </cell>
          <cell r="C5508" t="str">
            <v>M3</v>
          </cell>
          <cell r="D5508">
            <v>337.82</v>
          </cell>
        </row>
        <row r="5509">
          <cell r="A5509">
            <v>85332</v>
          </cell>
          <cell r="B5509" t="str">
            <v>RETIRADA DE APARELHOS DE ILUMINACAO C/ REAPROVEITAMENTO DE LAMPADAS</v>
          </cell>
          <cell r="C5509" t="str">
            <v>UN</v>
          </cell>
          <cell r="D5509">
            <v>5.52</v>
          </cell>
        </row>
        <row r="5510">
          <cell r="A5510">
            <v>85333</v>
          </cell>
          <cell r="B5510" t="str">
            <v>RETIRADA DE APARELHOS SANITARIOS</v>
          </cell>
          <cell r="C5510" t="str">
            <v>UN</v>
          </cell>
          <cell r="D5510">
            <v>19.88</v>
          </cell>
        </row>
        <row r="5511">
          <cell r="A5511">
            <v>85334</v>
          </cell>
          <cell r="B5511" t="str">
            <v>RETIRADA DE ESQUADRIAS METALICAS</v>
          </cell>
          <cell r="C5511" t="str">
            <v>M2</v>
          </cell>
          <cell r="D5511">
            <v>17.66</v>
          </cell>
        </row>
        <row r="5512">
          <cell r="A5512">
            <v>85335</v>
          </cell>
          <cell r="B5512" t="str">
            <v>RETIRADA DE MEIO FIO C/ EMPILHAMENTO E S/ REMOCAO</v>
          </cell>
          <cell r="C5512" t="str">
            <v>M</v>
          </cell>
          <cell r="D5512">
            <v>8.35</v>
          </cell>
        </row>
        <row r="5513">
          <cell r="A5513">
            <v>85336</v>
          </cell>
          <cell r="B5513" t="str">
            <v>RETIRADA DE TUBULACAO DE FERRO GALVANIZADO S/ ESCAVACAO OU RASGO EM ALVENARIA</v>
          </cell>
          <cell r="C5513" t="str">
            <v>M</v>
          </cell>
          <cell r="D5513">
            <v>5.52</v>
          </cell>
        </row>
        <row r="5514">
          <cell r="A5514">
            <v>85362</v>
          </cell>
          <cell r="B5514" t="str">
            <v>DEMOLICAO DE DIVISORIAS EM PLACAS DE MARMORITE OU DE CONCRETO</v>
          </cell>
          <cell r="C5514" t="str">
            <v>M2</v>
          </cell>
          <cell r="D5514">
            <v>14.12</v>
          </cell>
        </row>
        <row r="5515">
          <cell r="A5515">
            <v>85364</v>
          </cell>
          <cell r="B5515" t="str">
            <v>DEMOLICAO MANUAL DE ESTRUTURA DE CONCRETO ARMADO</v>
          </cell>
          <cell r="C5515" t="str">
            <v>M3</v>
          </cell>
          <cell r="D5515">
            <v>258.33</v>
          </cell>
        </row>
        <row r="5516">
          <cell r="A5516">
            <v>85365</v>
          </cell>
          <cell r="B5516" t="str">
            <v>DEMOLICAO MANUAL DE PAVIMENTACAO EM MACADAME BETUMINOSO</v>
          </cell>
          <cell r="C5516" t="str">
            <v>M3</v>
          </cell>
          <cell r="D5516">
            <v>65.34</v>
          </cell>
        </row>
        <row r="5517">
          <cell r="A5517">
            <v>85366</v>
          </cell>
          <cell r="B5517" t="str">
            <v>DEMOLICAO MANUAL DE PAVIMENTACAO EM CONCRETO ASFALTICO, ESPESSURA 5CM</v>
          </cell>
          <cell r="C5517" t="str">
            <v>M2</v>
          </cell>
          <cell r="D5517">
            <v>22.95</v>
          </cell>
        </row>
        <row r="5518">
          <cell r="A5518">
            <v>85367</v>
          </cell>
          <cell r="B5518" t="str">
            <v>DEMOLICAO DE PISO EM LADRILHO COM ARGAMASSA</v>
          </cell>
          <cell r="C5518" t="str">
            <v>M2</v>
          </cell>
          <cell r="D5518">
            <v>16.78</v>
          </cell>
        </row>
        <row r="5519">
          <cell r="A5519">
            <v>85369</v>
          </cell>
          <cell r="B5519" t="str">
            <v>REMOCAO DE FORRO DE MADEIRA (LAMBRI) C/ REAPROVEITAMENTO</v>
          </cell>
          <cell r="C5519" t="str">
            <v>M2</v>
          </cell>
          <cell r="D5519">
            <v>39.74</v>
          </cell>
        </row>
        <row r="5520">
          <cell r="A5520">
            <v>85370</v>
          </cell>
          <cell r="B5520" t="str">
            <v>DEMOLICAO MANUAL DE LAJE PREMOLDADA COM TRANSPORTE E CARGA EM CAMINHAO BASCULANTE</v>
          </cell>
          <cell r="C5520" t="str">
            <v>M3</v>
          </cell>
          <cell r="D5520">
            <v>271.08999999999997</v>
          </cell>
        </row>
        <row r="5521">
          <cell r="A5521">
            <v>85371</v>
          </cell>
          <cell r="B5521" t="str">
            <v>REMOCAO DE PISO EM CARPETE</v>
          </cell>
          <cell r="C5521" t="str">
            <v>M2</v>
          </cell>
          <cell r="D5521">
            <v>3.26</v>
          </cell>
        </row>
        <row r="5522">
          <cell r="A5522">
            <v>85372</v>
          </cell>
          <cell r="B5522" t="str">
            <v>DEMOLICAO DE FORRO DE GESSO</v>
          </cell>
          <cell r="C5522" t="str">
            <v>M2</v>
          </cell>
          <cell r="D5522">
            <v>2.64</v>
          </cell>
        </row>
        <row r="5523">
          <cell r="A5523">
            <v>85373</v>
          </cell>
          <cell r="B5523" t="str">
            <v>DEMOLICAO DE CAIBROS E RIPAS</v>
          </cell>
          <cell r="C5523" t="str">
            <v>M2</v>
          </cell>
          <cell r="D5523">
            <v>5.85</v>
          </cell>
        </row>
        <row r="5524">
          <cell r="A5524">
            <v>85374</v>
          </cell>
          <cell r="B5524" t="str">
            <v>REMOCAO DE DISPOSITIVOS PARA FUNCIONAMENTO DE APARELHOS SANITARIOS</v>
          </cell>
          <cell r="C5524" t="str">
            <v>UN</v>
          </cell>
          <cell r="D5524">
            <v>11.77</v>
          </cell>
        </row>
        <row r="5525">
          <cell r="A5525">
            <v>85375</v>
          </cell>
          <cell r="B5525" t="str">
            <v>REMOCAO DE BLOKRET COM EMPILHAMENTO</v>
          </cell>
          <cell r="C5525" t="str">
            <v>M2</v>
          </cell>
          <cell r="D5525">
            <v>13.91</v>
          </cell>
        </row>
        <row r="5526">
          <cell r="A5526">
            <v>85376</v>
          </cell>
          <cell r="B5526" t="str">
            <v>DEMOLICAO DE PISO VINILICO</v>
          </cell>
          <cell r="C5526" t="str">
            <v>M2</v>
          </cell>
          <cell r="D5526">
            <v>5.96</v>
          </cell>
        </row>
        <row r="5527">
          <cell r="A5527">
            <v>85377</v>
          </cell>
          <cell r="B5527" t="str">
            <v>DESMONTAGEM E REMOCAO DE DIVISORIAS DE MARMORE OU GRANITO</v>
          </cell>
          <cell r="C5527" t="str">
            <v>M2</v>
          </cell>
          <cell r="D5527">
            <v>43.64</v>
          </cell>
        </row>
        <row r="5528">
          <cell r="A5528">
            <v>85378</v>
          </cell>
          <cell r="B5528" t="str">
            <v>DESMONTAGEM E REMOCAO DE PAINEIS DE DIVISORIAS DE MADEIRA</v>
          </cell>
          <cell r="C5528" t="str">
            <v>M2</v>
          </cell>
          <cell r="D5528">
            <v>41.41</v>
          </cell>
        </row>
        <row r="5529">
          <cell r="A5529">
            <v>85379</v>
          </cell>
          <cell r="B5529" t="str">
            <v>DEMOLICAO DE CERCA DE ARAME FARPADO E MOUROES DE CONCRETO S/ REMOCAO</v>
          </cell>
          <cell r="C5529" t="str">
            <v>M</v>
          </cell>
          <cell r="D5529">
            <v>2.64</v>
          </cell>
        </row>
        <row r="5530">
          <cell r="A5530">
            <v>85381</v>
          </cell>
          <cell r="B5530" t="str">
            <v>RETIRADA DE COBERTURA COM TELHA ARDOSIA, INCLUINDO ESTRUTURA DE MADEIRA</v>
          </cell>
          <cell r="C5530" t="str">
            <v>M2</v>
          </cell>
          <cell r="D5530">
            <v>68.91</v>
          </cell>
        </row>
        <row r="5531">
          <cell r="A5531">
            <v>85382</v>
          </cell>
          <cell r="B5531" t="str">
            <v>REMOCAO DE PROTECAO MECANICA DE IMPERMEABILIZACAO</v>
          </cell>
          <cell r="C5531" t="str">
            <v>M2</v>
          </cell>
          <cell r="D5531">
            <v>22.07</v>
          </cell>
        </row>
        <row r="5532">
          <cell r="A5532">
            <v>85383</v>
          </cell>
          <cell r="B5532" t="str">
            <v>REMOCAO DE CALHAS E CONDUTORES DE AGUAS PLUVIAIS</v>
          </cell>
          <cell r="C5532" t="str">
            <v>M</v>
          </cell>
          <cell r="D5532">
            <v>3.53</v>
          </cell>
        </row>
        <row r="5533">
          <cell r="A5533">
            <v>85384</v>
          </cell>
          <cell r="B5533" t="str">
            <v>REMOCAO MANUAL DE PASSEIO EM PEDRA PORTUGUESA</v>
          </cell>
          <cell r="C5533" t="str">
            <v>M2</v>
          </cell>
          <cell r="D5533">
            <v>9.7100000000000009</v>
          </cell>
        </row>
        <row r="5534">
          <cell r="A5534">
            <v>85386</v>
          </cell>
          <cell r="B5534" t="str">
            <v>REMOCAO MANUAL DE PAVIMENTACAO DE LAJOES DE GRANITO EM PASSEIOS</v>
          </cell>
          <cell r="C5534" t="str">
            <v>M2</v>
          </cell>
          <cell r="D5534">
            <v>21.19</v>
          </cell>
        </row>
        <row r="5535">
          <cell r="A5535">
            <v>85387</v>
          </cell>
          <cell r="B5535" t="str">
            <v>REMOCAO MANUAL DE ENTULHO</v>
          </cell>
          <cell r="C5535" t="str">
            <v>M3</v>
          </cell>
          <cell r="D5535">
            <v>63.57</v>
          </cell>
        </row>
        <row r="5536">
          <cell r="A5536">
            <v>85389</v>
          </cell>
          <cell r="B5536" t="str">
            <v>REMOCAO TUBULACAO FF C/ DN 400 A 600MM EXCLUINDO ESCAVACAO/REATERRO</v>
          </cell>
          <cell r="C5536" t="str">
            <v>M</v>
          </cell>
          <cell r="D5536">
            <v>85.5</v>
          </cell>
        </row>
        <row r="5537">
          <cell r="A5537">
            <v>85390</v>
          </cell>
          <cell r="B5537" t="str">
            <v>REMOCAO TUBULACAO FF C/ DN 50 A 300MM EXCLUINDO ESCAVACAO/REATERRO</v>
          </cell>
          <cell r="C5537" t="str">
            <v>M</v>
          </cell>
          <cell r="D5537">
            <v>42.55</v>
          </cell>
        </row>
        <row r="5538">
          <cell r="A5538">
            <v>85392</v>
          </cell>
          <cell r="B5538" t="str">
            <v>REMOCAO TUBULACAO FF C/ DN 700 A 1200MM EXCLUINDO ESCAVACAO/REATERRO</v>
          </cell>
          <cell r="C5538" t="str">
            <v>M</v>
          </cell>
          <cell r="D5538">
            <v>208.8</v>
          </cell>
        </row>
        <row r="5539">
          <cell r="A5539">
            <v>85397</v>
          </cell>
          <cell r="B5539" t="str">
            <v>RETIRADA DE AZULEJO COLADO</v>
          </cell>
          <cell r="C5539" t="str">
            <v>M2</v>
          </cell>
          <cell r="D5539">
            <v>23.84</v>
          </cell>
        </row>
        <row r="5540">
          <cell r="A5540">
            <v>85406</v>
          </cell>
          <cell r="B5540" t="str">
            <v>REMOCAO DE AZULEJO E SUBSTRATO DE ADERENCIA EM ARGAMASSA</v>
          </cell>
          <cell r="C5540" t="str">
            <v>M2</v>
          </cell>
          <cell r="D5540">
            <v>49.68</v>
          </cell>
        </row>
        <row r="5541">
          <cell r="A5541">
            <v>85407</v>
          </cell>
          <cell r="B5541" t="str">
            <v>REMOCAO DE FIACAO ELETRICA</v>
          </cell>
          <cell r="C5541" t="str">
            <v>M</v>
          </cell>
          <cell r="D5541">
            <v>10.98</v>
          </cell>
        </row>
        <row r="5542">
          <cell r="A5542">
            <v>85408</v>
          </cell>
          <cell r="B5542" t="str">
            <v>REMOCAO DE PEITORIL EM MARMORE OU GRANITO</v>
          </cell>
          <cell r="C5542" t="str">
            <v>M2</v>
          </cell>
          <cell r="D5542">
            <v>35.76</v>
          </cell>
        </row>
        <row r="5543">
          <cell r="A5543">
            <v>85409</v>
          </cell>
          <cell r="B5543" t="str">
            <v>REMOCAO DE PISO EM PLACAS DE BORRACHA COLADA</v>
          </cell>
          <cell r="C5543" t="str">
            <v>M2</v>
          </cell>
          <cell r="D5543">
            <v>7.28</v>
          </cell>
        </row>
        <row r="5544">
          <cell r="A5544">
            <v>85410</v>
          </cell>
          <cell r="B5544" t="str">
            <v>REMOCAO DE RALO SECO OU SIFONADO</v>
          </cell>
          <cell r="C5544" t="str">
            <v>UN</v>
          </cell>
          <cell r="D5544">
            <v>16.079999999999998</v>
          </cell>
        </row>
        <row r="5545">
          <cell r="A5545">
            <v>85411</v>
          </cell>
          <cell r="B5545" t="str">
            <v>REMOCAO DE RODAPE CERAMICO</v>
          </cell>
          <cell r="C5545" t="str">
            <v>M</v>
          </cell>
          <cell r="D5545">
            <v>3.73</v>
          </cell>
        </row>
        <row r="5546">
          <cell r="A5546">
            <v>85412</v>
          </cell>
          <cell r="B5546" t="str">
            <v>REMOCAO DE RODAPE DE MARMORE OU GRANITO</v>
          </cell>
          <cell r="C5546" t="str">
            <v>M</v>
          </cell>
          <cell r="D5546">
            <v>5.36</v>
          </cell>
        </row>
        <row r="5547">
          <cell r="A5547">
            <v>85413</v>
          </cell>
          <cell r="B5547" t="str">
            <v>REMOCAO DE RODAPE VINILICO OU DE BORRACHA COLADA</v>
          </cell>
          <cell r="C5547" t="str">
            <v>M</v>
          </cell>
          <cell r="D5547">
            <v>2.87</v>
          </cell>
        </row>
        <row r="5548">
          <cell r="A5548">
            <v>85414</v>
          </cell>
          <cell r="B5548" t="str">
            <v>REMOCAO DE RUFO OU CALHA METALICA</v>
          </cell>
          <cell r="C5548" t="str">
            <v>M</v>
          </cell>
          <cell r="D5548">
            <v>7.51</v>
          </cell>
        </row>
        <row r="5549">
          <cell r="A5549">
            <v>85415</v>
          </cell>
          <cell r="B5549" t="str">
            <v>REMOCAO DE DISPOSITIVOS PARA FUNCIONAMENTO DE PIA DE COZINHA</v>
          </cell>
          <cell r="C5549" t="str">
            <v>UN</v>
          </cell>
          <cell r="D5549">
            <v>10.050000000000001</v>
          </cell>
        </row>
        <row r="5550">
          <cell r="A5550">
            <v>85416</v>
          </cell>
          <cell r="B5550" t="str">
            <v>REMOCAO DE TOMADAS OU INTERRUPTORES ELETRICOS</v>
          </cell>
          <cell r="C5550" t="str">
            <v>UN</v>
          </cell>
          <cell r="D5550">
            <v>14.56</v>
          </cell>
        </row>
        <row r="5551">
          <cell r="A5551">
            <v>85417</v>
          </cell>
          <cell r="B5551" t="str">
            <v>RETIRADA DE TUBULACAO HIDROSSANITARIA APARENTE COM CONEXOES, Ø 1/2" A 2"</v>
          </cell>
          <cell r="C5551" t="str">
            <v>M</v>
          </cell>
          <cell r="D5551">
            <v>4.04</v>
          </cell>
        </row>
        <row r="5552">
          <cell r="A5552">
            <v>85418</v>
          </cell>
          <cell r="B5552" t="str">
            <v>RETIRADA DE TUBULACAO HIDROSSANITARIA EMBUTIDA COM CONEXOES Ø 1/2" A 2"</v>
          </cell>
          <cell r="C5552" t="str">
            <v>M</v>
          </cell>
          <cell r="D5552">
            <v>8.0399999999999991</v>
          </cell>
        </row>
        <row r="5553">
          <cell r="A5553">
            <v>85419</v>
          </cell>
          <cell r="B5553" t="str">
            <v>RETIRADA DE TUBULACAO HIDROSSANITARIA APARENTE COM CONEXOES, Ø 2 1/2" A 4"</v>
          </cell>
          <cell r="C5553" t="str">
            <v>M</v>
          </cell>
          <cell r="D5553">
            <v>5.0199999999999996</v>
          </cell>
        </row>
        <row r="5554">
          <cell r="A5554">
            <v>85420</v>
          </cell>
          <cell r="B5554" t="str">
            <v>RETIRADA DE TUBULACAO HIDROSSANITARIA EMBUTIDA COM CONEXOES, Ø 2 1/2" A 4"</v>
          </cell>
          <cell r="C5554" t="str">
            <v>M</v>
          </cell>
          <cell r="D5554">
            <v>12.06</v>
          </cell>
        </row>
        <row r="5555">
          <cell r="A5555">
            <v>85421</v>
          </cell>
          <cell r="B5555" t="str">
            <v>REMOCAO DE VIDRO COMUM</v>
          </cell>
          <cell r="C5555" t="str">
            <v>M2</v>
          </cell>
          <cell r="D5555">
            <v>13.47</v>
          </cell>
        </row>
        <row r="5556">
          <cell r="A5556">
            <v>89263</v>
          </cell>
          <cell r="B5556" t="str">
            <v>DEMOLICAO DE ESTRUTURA METALICA SEM REMOCAO</v>
          </cell>
          <cell r="C5556" t="str">
            <v>M2</v>
          </cell>
          <cell r="D5556">
            <v>34.47</v>
          </cell>
        </row>
        <row r="5557">
          <cell r="A5557" t="str">
            <v>73960/1</v>
          </cell>
          <cell r="B5557" t="str">
            <v>INSTAL/LIGACAO PROVISORIA ELETRICA BAIXA TENSAO P/CANT OBRA           OBRA,M3-CHAVE 100A CARGA 3KWH,20CV EXCL FORN MEDIDOR</v>
          </cell>
          <cell r="C5557" t="str">
            <v>UN</v>
          </cell>
          <cell r="D5557">
            <v>1667.67</v>
          </cell>
        </row>
        <row r="5558">
          <cell r="A5558">
            <v>73683</v>
          </cell>
          <cell r="B5558" t="str">
            <v>INSTALAÇÃO DE GAMBIARRA PARA SINALIZAÇÃO, PADRÃO 20 M, INCLUINDO LÂMPADA, BOCAL E BALDE A CADA 2 M</v>
          </cell>
          <cell r="C5558" t="str">
            <v>UN</v>
          </cell>
          <cell r="D5558">
            <v>49.86</v>
          </cell>
        </row>
        <row r="5559">
          <cell r="A5559">
            <v>85423</v>
          </cell>
          <cell r="B5559" t="str">
            <v>ISOLAMENTO DE OBRA COM TELA PLASTICA COM MALHA DE 5MM</v>
          </cell>
          <cell r="C5559" t="str">
            <v>M2</v>
          </cell>
          <cell r="D5559">
            <v>7.23</v>
          </cell>
        </row>
        <row r="5560">
          <cell r="A5560">
            <v>85424</v>
          </cell>
          <cell r="B5560" t="str">
            <v>ISOLAMENTO DE OBRA COM TELA PLASTICA COM MALHA DE 5MM E ESTRUTURA DE MADEIRA PONTALETEADA</v>
          </cell>
          <cell r="C5560" t="str">
            <v>M2</v>
          </cell>
          <cell r="D5560">
            <v>22.93</v>
          </cell>
        </row>
        <row r="5561">
          <cell r="A5561">
            <v>72742</v>
          </cell>
          <cell r="B5561" t="str">
            <v>ENSAIO DE RECEBIMENTO E ACEITACAO DE CIMENTO PORTLAND</v>
          </cell>
          <cell r="C5561" t="str">
            <v>UN</v>
          </cell>
          <cell r="D5561">
            <v>570.1</v>
          </cell>
        </row>
        <row r="5562">
          <cell r="A5562">
            <v>72743</v>
          </cell>
          <cell r="B5562" t="str">
            <v>ENSAIO DE RECEBIMENTO E ACEITACAO DE AGREGADO GRAUDO</v>
          </cell>
          <cell r="C5562" t="str">
            <v>UN</v>
          </cell>
          <cell r="D5562">
            <v>285.05</v>
          </cell>
        </row>
        <row r="5563">
          <cell r="A5563" t="str">
            <v>73900/1</v>
          </cell>
          <cell r="B5563" t="str">
            <v>ENSAIOS DE IMPRIMACAO - ASFALTO DILUIDO</v>
          </cell>
          <cell r="C5563" t="str">
            <v>M2</v>
          </cell>
          <cell r="D5563">
            <v>0.05</v>
          </cell>
        </row>
        <row r="5564">
          <cell r="A5564" t="str">
            <v>73900/2</v>
          </cell>
          <cell r="B5564" t="str">
            <v>ENSAIOS DE TRATAMENTO SUPERFICIAL SIMPLES - COM CAP</v>
          </cell>
          <cell r="C5564" t="str">
            <v>M2</v>
          </cell>
          <cell r="D5564">
            <v>0.14000000000000001</v>
          </cell>
        </row>
        <row r="5565">
          <cell r="A5565" t="str">
            <v>73900/3</v>
          </cell>
          <cell r="B5565" t="str">
            <v>ENSAIOS DE TRATAMENTO SUPERFICIAL SIMPLES - COM EMULSAO ASFALTICA</v>
          </cell>
          <cell r="C5565" t="str">
            <v>M2</v>
          </cell>
          <cell r="D5565">
            <v>0.15</v>
          </cell>
        </row>
        <row r="5566">
          <cell r="A5566" t="str">
            <v>73900/4</v>
          </cell>
          <cell r="B5566" t="str">
            <v>ENSAIOS DE TRATAMENTO SUPERFICIAL DUPLO - COM CAP</v>
          </cell>
          <cell r="C5566" t="str">
            <v>M2</v>
          </cell>
          <cell r="D5566">
            <v>0.18</v>
          </cell>
        </row>
        <row r="5567">
          <cell r="A5567" t="str">
            <v>73900/5</v>
          </cell>
          <cell r="B5567" t="str">
            <v>ENSAIOS DE TRATAMENTO SUPERFICIAL DUPLO - COM EMULSAO ASFALTICA</v>
          </cell>
          <cell r="C5567" t="str">
            <v>M2</v>
          </cell>
          <cell r="D5567">
            <v>0.25</v>
          </cell>
        </row>
        <row r="5568">
          <cell r="A5568" t="str">
            <v>73900/6</v>
          </cell>
          <cell r="B5568" t="str">
            <v>ENSAIOS DE TRATAMENTO SUPERFICIAL TRIPLO - COM CAP</v>
          </cell>
          <cell r="C5568" t="str">
            <v>M2</v>
          </cell>
          <cell r="D5568">
            <v>0.25</v>
          </cell>
        </row>
        <row r="5569">
          <cell r="A5569" t="str">
            <v>73900/7</v>
          </cell>
          <cell r="B5569" t="str">
            <v>ENSAIOS DE TRATAMENTO SUPERFICIAL TRIPLO - COM EMULSAO ASFALTICA</v>
          </cell>
          <cell r="C5569" t="str">
            <v>M2</v>
          </cell>
          <cell r="D5569">
            <v>0.27</v>
          </cell>
        </row>
        <row r="5570">
          <cell r="A5570" t="str">
            <v>73900/8</v>
          </cell>
          <cell r="B5570" t="str">
            <v>ENSAIOS DE MACADAME BETUMINOSO POR PENETRACAO - COM CAP</v>
          </cell>
          <cell r="C5570" t="str">
            <v>M3</v>
          </cell>
          <cell r="D5570">
            <v>1.27</v>
          </cell>
        </row>
        <row r="5571">
          <cell r="A5571" t="str">
            <v>73900/9</v>
          </cell>
          <cell r="B5571" t="str">
            <v>ENSAIOS DE MACADAME BETUMINOSO POR PENETRACAO - COM EMULSAO ASFALTICA</v>
          </cell>
          <cell r="C5571" t="str">
            <v>M3</v>
          </cell>
          <cell r="D5571">
            <v>1.25</v>
          </cell>
        </row>
        <row r="5572">
          <cell r="A5572" t="str">
            <v>73900/10</v>
          </cell>
          <cell r="B5572" t="str">
            <v>ENSAIOS DE PRE MISTURADO A FRIO</v>
          </cell>
          <cell r="C5572" t="str">
            <v>M3</v>
          </cell>
          <cell r="D5572">
            <v>0.98</v>
          </cell>
        </row>
        <row r="5573">
          <cell r="A5573" t="str">
            <v>73900/11</v>
          </cell>
          <cell r="B5573" t="str">
            <v>ENSAIOS DE AREIA ASFALTO A QUENTE</v>
          </cell>
          <cell r="C5573" t="str">
            <v>T</v>
          </cell>
          <cell r="D5573">
            <v>32.159999999999997</v>
          </cell>
        </row>
        <row r="5574">
          <cell r="A5574" t="str">
            <v>73900/12</v>
          </cell>
          <cell r="B5574" t="str">
            <v>ENSAIOS DE CONCRETO ASFALTICO</v>
          </cell>
          <cell r="C5574" t="str">
            <v>T</v>
          </cell>
          <cell r="D5574">
            <v>44.78</v>
          </cell>
        </row>
        <row r="5575">
          <cell r="A5575" t="str">
            <v>74020/1</v>
          </cell>
          <cell r="B5575" t="str">
            <v>ENSAIO DE PAVIMENTO DE CONCRETO</v>
          </cell>
          <cell r="C5575" t="str">
            <v>M3</v>
          </cell>
          <cell r="D5575">
            <v>21.68</v>
          </cell>
        </row>
        <row r="5576">
          <cell r="A5576" t="str">
            <v>74020/2</v>
          </cell>
          <cell r="B5576" t="str">
            <v>ENSAIOS DE PAVIMENTO DE CONCRETO COMPACTADO COM ROLO</v>
          </cell>
          <cell r="C5576" t="str">
            <v>M3</v>
          </cell>
          <cell r="D5576">
            <v>19.52</v>
          </cell>
        </row>
        <row r="5577">
          <cell r="A5577" t="str">
            <v>74021/1</v>
          </cell>
          <cell r="B5577" t="str">
            <v>ENSAIOS DE TERRAPLENAGEM - CORPO DO ATERRO</v>
          </cell>
          <cell r="C5577" t="str">
            <v>M3</v>
          </cell>
          <cell r="D5577">
            <v>0.53</v>
          </cell>
        </row>
        <row r="5578">
          <cell r="A5578" t="str">
            <v>74021/2</v>
          </cell>
          <cell r="B5578" t="str">
            <v>ENSAIO DE TERRAPLENAGEM - CAMADA FINAL DO ATERRO</v>
          </cell>
          <cell r="C5578" t="str">
            <v>M3</v>
          </cell>
          <cell r="D5578">
            <v>1.7</v>
          </cell>
        </row>
        <row r="5579">
          <cell r="A5579" t="str">
            <v>74021/3</v>
          </cell>
          <cell r="B5579" t="str">
            <v>ENSAIOS DE REGULARIZACAO DO SUBLEITO</v>
          </cell>
          <cell r="C5579" t="str">
            <v>M2</v>
          </cell>
          <cell r="D5579">
            <v>0.8</v>
          </cell>
        </row>
        <row r="5580">
          <cell r="A5580" t="str">
            <v>74021/4</v>
          </cell>
          <cell r="B5580" t="str">
            <v>ENSAIOS DE REFORCO DO SUBLEITO</v>
          </cell>
          <cell r="C5580" t="str">
            <v>M3</v>
          </cell>
          <cell r="D5580">
            <v>1.43</v>
          </cell>
        </row>
        <row r="5581">
          <cell r="A5581" t="str">
            <v>74021/5</v>
          </cell>
          <cell r="B5581" t="str">
            <v>ENSAIOS DE SUB BASE DE SOLO MELHORADO COM CIMENTO</v>
          </cell>
          <cell r="C5581" t="str">
            <v>M3</v>
          </cell>
          <cell r="D5581">
            <v>1.43</v>
          </cell>
        </row>
        <row r="5582">
          <cell r="A5582" t="str">
            <v>74021/6</v>
          </cell>
          <cell r="B5582" t="str">
            <v>ENSAIOS DE BASE ESTABILIZADA GRANULOMETRICAMENTE</v>
          </cell>
          <cell r="C5582" t="str">
            <v>M3</v>
          </cell>
          <cell r="D5582">
            <v>1.54</v>
          </cell>
        </row>
        <row r="5583">
          <cell r="A5583" t="str">
            <v>74021/7</v>
          </cell>
          <cell r="B5583" t="str">
            <v>ENSAIO DE BASE DE SOLO MELHORADO COM CIMENTO</v>
          </cell>
          <cell r="C5583" t="str">
            <v>M3</v>
          </cell>
          <cell r="D5583">
            <v>1.43</v>
          </cell>
        </row>
        <row r="5584">
          <cell r="A5584" t="str">
            <v>74021/8</v>
          </cell>
          <cell r="B5584" t="str">
            <v>ENSAIOS DE BASE DE SOLO CIMENTO</v>
          </cell>
          <cell r="C5584" t="str">
            <v>M3</v>
          </cell>
          <cell r="D5584">
            <v>1.56</v>
          </cell>
        </row>
        <row r="5585">
          <cell r="A5585" t="str">
            <v>74022/1</v>
          </cell>
          <cell r="B5585" t="str">
            <v>ENSAIO DE PENETRACAO - MATERIAL BETUMINOSO</v>
          </cell>
          <cell r="C5585" t="str">
            <v>UN</v>
          </cell>
          <cell r="D5585">
            <v>121.14</v>
          </cell>
        </row>
        <row r="5586">
          <cell r="A5586" t="str">
            <v>74022/2</v>
          </cell>
          <cell r="B5586" t="str">
            <v>ENSAIO DE VISCOSIDADE SAYBOLT - FUROL - MATERIAL BETUMINOSO</v>
          </cell>
          <cell r="C5586" t="str">
            <v>UN</v>
          </cell>
          <cell r="D5586">
            <v>156.77000000000001</v>
          </cell>
        </row>
        <row r="5587">
          <cell r="A5587" t="str">
            <v>74022/3</v>
          </cell>
          <cell r="B5587" t="str">
            <v>ENSAIO DE DETERMINACAO DA PENEIRACAO - EMULSAO ASFALTICA</v>
          </cell>
          <cell r="C5587" t="str">
            <v>UN</v>
          </cell>
          <cell r="D5587">
            <v>142.52000000000001</v>
          </cell>
        </row>
        <row r="5588">
          <cell r="A5588" t="str">
            <v>74022/4</v>
          </cell>
          <cell r="B5588" t="str">
            <v>ENSAIO DE DETERMINACAO DA SEDIMENTACAO - EMULSAO ASFALTICA</v>
          </cell>
          <cell r="C5588" t="str">
            <v>UN</v>
          </cell>
          <cell r="D5588">
            <v>156.77000000000001</v>
          </cell>
        </row>
        <row r="5589">
          <cell r="A5589" t="str">
            <v>74022/5</v>
          </cell>
          <cell r="B5589" t="str">
            <v>ENSAIO DE DETERMINACAO DO TEOR DE BETUME - CIMENTO ASFALTICO DE PETROLEO</v>
          </cell>
          <cell r="C5589" t="str">
            <v>UN</v>
          </cell>
          <cell r="D5589">
            <v>124.71</v>
          </cell>
        </row>
        <row r="5590">
          <cell r="A5590" t="str">
            <v>74022/6</v>
          </cell>
          <cell r="B5590" t="str">
            <v>ENSAIO DE GRANULOMETRIA POR PENEIRAMENTO - SOLOS</v>
          </cell>
          <cell r="C5590" t="str">
            <v>UN</v>
          </cell>
          <cell r="D5590">
            <v>114.02</v>
          </cell>
        </row>
        <row r="5591">
          <cell r="A5591" t="str">
            <v>74022/7</v>
          </cell>
          <cell r="B5591" t="str">
            <v>ENSAIO DE GRANULOMETRIA POR PENEIRAMENTO E SEDIMENTACAO - SOLOS</v>
          </cell>
          <cell r="C5591" t="str">
            <v>UN</v>
          </cell>
          <cell r="D5591">
            <v>135.38999999999999</v>
          </cell>
        </row>
        <row r="5592">
          <cell r="A5592" t="str">
            <v>74022/8</v>
          </cell>
          <cell r="B5592" t="str">
            <v>ENSAIO DE LIMITE DE LIQUIDEZ - SOLOS</v>
          </cell>
          <cell r="C5592" t="str">
            <v>UN</v>
          </cell>
          <cell r="D5592">
            <v>71.260000000000005</v>
          </cell>
        </row>
        <row r="5593">
          <cell r="A5593" t="str">
            <v>74022/9</v>
          </cell>
          <cell r="B5593" t="str">
            <v>ENSAIO DE LIMITE DE PLASTICIDADE - SOLOS</v>
          </cell>
          <cell r="C5593" t="str">
            <v>UN</v>
          </cell>
          <cell r="D5593">
            <v>64.13</v>
          </cell>
        </row>
        <row r="5594">
          <cell r="A5594" t="str">
            <v>74022/10</v>
          </cell>
          <cell r="B5594" t="str">
            <v>ENSAIO DE COMPACTACAO - AMOSTRAS NAO TRABALHADAS - ENERGIA NORMAL - SOLOS</v>
          </cell>
          <cell r="C5594" t="str">
            <v>UN</v>
          </cell>
          <cell r="D5594">
            <v>135.38999999999999</v>
          </cell>
        </row>
        <row r="5595">
          <cell r="A5595" t="str">
            <v>74022/11</v>
          </cell>
          <cell r="B5595" t="str">
            <v>ENSAIO DE COMPACTACAO - AMOSTRAS NAO TRABALHADAS - ENERGIA INTERMEDIARIA - SOLOS</v>
          </cell>
          <cell r="C5595" t="str">
            <v>UN</v>
          </cell>
          <cell r="D5595">
            <v>206.66</v>
          </cell>
        </row>
        <row r="5596">
          <cell r="A5596" t="str">
            <v>74022/12</v>
          </cell>
          <cell r="B5596" t="str">
            <v>ENSAIO DE COMPACTACAO - AMOSTRAS NAO TRABALHADAS - ENERGIA MODIFICADA - SOLOS</v>
          </cell>
          <cell r="C5596" t="str">
            <v>UN</v>
          </cell>
          <cell r="D5596">
            <v>270.79000000000002</v>
          </cell>
        </row>
        <row r="5597">
          <cell r="A5597" t="str">
            <v>74022/13</v>
          </cell>
          <cell r="B5597" t="str">
            <v>ENSAIO DE COMPACTACAO - AMOSTRAS TRABALHADAS - SOLOS</v>
          </cell>
          <cell r="C5597" t="str">
            <v>UN</v>
          </cell>
          <cell r="D5597">
            <v>142.52000000000001</v>
          </cell>
        </row>
        <row r="5598">
          <cell r="A5598" t="str">
            <v>74022/14</v>
          </cell>
          <cell r="B5598" t="str">
            <v>ENSAIO DE MASSA ESPECIFICA - IN SITU - METODO FRASCO DE AREIA - SOLOS</v>
          </cell>
          <cell r="C5598" t="str">
            <v>UN</v>
          </cell>
          <cell r="D5598">
            <v>49.88</v>
          </cell>
        </row>
        <row r="5599">
          <cell r="A5599" t="str">
            <v>74022/15</v>
          </cell>
          <cell r="B5599" t="str">
            <v>ENSAIO DE MASSA ESPECIFICA - IN SITU - METODO BALAO DE BORRACHA - SOLOS</v>
          </cell>
          <cell r="C5599" t="str">
            <v>UN</v>
          </cell>
          <cell r="D5599">
            <v>57.01</v>
          </cell>
        </row>
        <row r="5600">
          <cell r="A5600" t="str">
            <v>74022/16</v>
          </cell>
          <cell r="B5600" t="str">
            <v>ENSAIO DE DENSIDADE REAL - SOLOS</v>
          </cell>
          <cell r="C5600" t="str">
            <v>UN</v>
          </cell>
          <cell r="D5600">
            <v>64.13</v>
          </cell>
        </row>
        <row r="5601">
          <cell r="A5601" t="str">
            <v>74022/17</v>
          </cell>
          <cell r="B5601" t="str">
            <v>ENSAIO DE ABRASAO LOS ANGELES - AGREGADOS</v>
          </cell>
          <cell r="C5601" t="str">
            <v>UN</v>
          </cell>
          <cell r="D5601">
            <v>299.3</v>
          </cell>
        </row>
        <row r="5602">
          <cell r="A5602" t="str">
            <v>74022/18</v>
          </cell>
          <cell r="B5602" t="str">
            <v>ENSAIO DE MASSA ESPECIFICA - IN SITU - EMPREGO DO OLEO - SOLOS</v>
          </cell>
          <cell r="C5602" t="str">
            <v>UN</v>
          </cell>
          <cell r="D5602">
            <v>78.38</v>
          </cell>
        </row>
        <row r="5603">
          <cell r="A5603" t="str">
            <v>74022/19</v>
          </cell>
          <cell r="B5603" t="str">
            <v>ENSAIO DE INDICE DE SUPORTE CALIFORNIA - AMOSTRAS NAO TRABALHADAS - ENERGIA NORMAL - SOLOS</v>
          </cell>
          <cell r="C5603" t="str">
            <v>UN</v>
          </cell>
          <cell r="D5603">
            <v>163.9</v>
          </cell>
        </row>
        <row r="5604">
          <cell r="A5604" t="str">
            <v>74022/20</v>
          </cell>
          <cell r="B5604" t="str">
            <v>ENSAIO DE INDICE DE SUPORTE CALIFORNIA - AMOSTRAS NAO TRABALHADAS - ENERGIA INTERMEDIARIA - SOLOS</v>
          </cell>
          <cell r="C5604" t="str">
            <v>UN</v>
          </cell>
          <cell r="D5604">
            <v>185.28</v>
          </cell>
        </row>
        <row r="5605">
          <cell r="A5605" t="str">
            <v>74022/21</v>
          </cell>
          <cell r="B5605" t="str">
            <v>ENSAIO DE INDICE DE SUPORTE CALIFORNIA- AMOSTRAS NAO TRABALHADAS - ENERGIA MODIFICADA- SOLOS</v>
          </cell>
          <cell r="C5605" t="str">
            <v>UN</v>
          </cell>
          <cell r="D5605">
            <v>199.53</v>
          </cell>
        </row>
        <row r="5606">
          <cell r="A5606" t="str">
            <v>74022/22</v>
          </cell>
          <cell r="B5606" t="str">
            <v>ENSAIO DE TEOR DE UMIDADE - METODO EXPEDITO DO ALCOOL - SOLOS</v>
          </cell>
          <cell r="C5606" t="str">
            <v>UN</v>
          </cell>
          <cell r="D5606">
            <v>42.75</v>
          </cell>
        </row>
        <row r="5607">
          <cell r="A5607" t="str">
            <v>74022/23</v>
          </cell>
          <cell r="B5607" t="str">
            <v>ENSAIO DE TEOR DE UMIDADE - PROCESSO SPEEDY - SOLOS E AGREGADOS MIUDOS</v>
          </cell>
          <cell r="C5607" t="str">
            <v>UN</v>
          </cell>
          <cell r="D5607">
            <v>42.75</v>
          </cell>
        </row>
        <row r="5608">
          <cell r="A5608" t="str">
            <v>74022/24</v>
          </cell>
          <cell r="B5608" t="str">
            <v>ENSAIO DE TEOR DE UMIDADE - EM LABORATORIO - SOLOS</v>
          </cell>
          <cell r="C5608" t="str">
            <v>UN</v>
          </cell>
          <cell r="D5608">
            <v>57.01</v>
          </cell>
        </row>
        <row r="5609">
          <cell r="A5609" t="str">
            <v>74022/25</v>
          </cell>
          <cell r="B5609" t="str">
            <v>ENSAIO DE PONTO DE FULGOR - MATERIAL BETUMINOSO</v>
          </cell>
          <cell r="C5609" t="str">
            <v>UN</v>
          </cell>
          <cell r="D5609">
            <v>114.02</v>
          </cell>
        </row>
        <row r="5610">
          <cell r="A5610" t="str">
            <v>74022/26</v>
          </cell>
          <cell r="B5610" t="str">
            <v>ENSAIO DE DESTILACAO - ASFALTO DILUIDO</v>
          </cell>
          <cell r="C5610" t="str">
            <v>UN</v>
          </cell>
          <cell r="D5610">
            <v>185.28</v>
          </cell>
        </row>
        <row r="5611">
          <cell r="A5611" t="str">
            <v>74022/27</v>
          </cell>
          <cell r="B5611" t="str">
            <v>ENSAIO DE CONTROLE DE TAXA DE APLICACAO DE LIGANTE BETUMINOSO</v>
          </cell>
          <cell r="C5611" t="str">
            <v>UN</v>
          </cell>
          <cell r="D5611">
            <v>49.88</v>
          </cell>
        </row>
        <row r="5612">
          <cell r="A5612" t="str">
            <v>74022/28</v>
          </cell>
          <cell r="B5612" t="str">
            <v>ENSAIO DE SUSCEPTIBILIDADE TERMICA - INDICE PFEIFFER - MATERIAL ASFALTICO</v>
          </cell>
          <cell r="C5612" t="str">
            <v>UN</v>
          </cell>
          <cell r="D5612">
            <v>178.15</v>
          </cell>
        </row>
        <row r="5613">
          <cell r="A5613" t="str">
            <v>74022/29</v>
          </cell>
          <cell r="B5613" t="str">
            <v>ENSAIO DE ESPUMA - MATERIAL ASFALTICO</v>
          </cell>
          <cell r="C5613" t="str">
            <v>UN</v>
          </cell>
          <cell r="D5613">
            <v>128.27000000000001</v>
          </cell>
        </row>
        <row r="5614">
          <cell r="A5614" t="str">
            <v>74022/30</v>
          </cell>
          <cell r="B5614" t="str">
            <v>ENSAIO DE RESISTENCIA A COMPRESSAO SIMPLES - CONCRETO</v>
          </cell>
          <cell r="C5614" t="str">
            <v>UN</v>
          </cell>
          <cell r="D5614">
            <v>128.27000000000001</v>
          </cell>
        </row>
        <row r="5615">
          <cell r="A5615" t="str">
            <v>74022/31</v>
          </cell>
          <cell r="B5615" t="str">
            <v>ENSAIO DE RESISTENCIA A TRACAO POR COMPRESSAO DIAMETRAL - CONCRETO</v>
          </cell>
          <cell r="C5615" t="str">
            <v>UN</v>
          </cell>
          <cell r="D5615">
            <v>128.27000000000001</v>
          </cell>
        </row>
        <row r="5616">
          <cell r="A5616" t="str">
            <v>74022/32</v>
          </cell>
          <cell r="B5616" t="str">
            <v>ENSAIO DE RESISTENCIA A TRACAO NA FLEXAO DE CONCRETO</v>
          </cell>
          <cell r="C5616" t="str">
            <v>UN</v>
          </cell>
          <cell r="D5616">
            <v>142.52000000000001</v>
          </cell>
        </row>
        <row r="5617">
          <cell r="A5617" t="str">
            <v>74022/33</v>
          </cell>
          <cell r="B5617" t="str">
            <v>ENSAIO DE RESILIENCIA - SOLOS</v>
          </cell>
          <cell r="C5617" t="str">
            <v>UN</v>
          </cell>
          <cell r="D5617">
            <v>919.29</v>
          </cell>
        </row>
        <row r="5618">
          <cell r="A5618" t="str">
            <v>74022/34</v>
          </cell>
          <cell r="B5618" t="str">
            <v>ENSAIO DE RESILIENCIA - MISTURAS BETUMINOSAS</v>
          </cell>
          <cell r="C5618" t="str">
            <v>UN</v>
          </cell>
          <cell r="D5618">
            <v>192.41</v>
          </cell>
        </row>
        <row r="5619">
          <cell r="A5619" t="str">
            <v>74022/35</v>
          </cell>
          <cell r="B5619" t="str">
            <v>ENSAIO DE PERCENTAGEM DE BETUME - MISTURAS BETUMINOSAS</v>
          </cell>
          <cell r="C5619" t="str">
            <v>UN</v>
          </cell>
          <cell r="D5619">
            <v>106.89</v>
          </cell>
        </row>
        <row r="5620">
          <cell r="A5620" t="str">
            <v>74022/36</v>
          </cell>
          <cell r="B5620" t="str">
            <v>ENSAIO DE ADESIVIDADE - RESISTENCIA A AGUA - EMULSAO ASFALTICA</v>
          </cell>
          <cell r="C5620" t="str">
            <v>UN</v>
          </cell>
          <cell r="D5620">
            <v>85.51</v>
          </cell>
        </row>
        <row r="5621">
          <cell r="A5621" t="str">
            <v>74022/37</v>
          </cell>
          <cell r="B5621" t="str">
            <v>ENSAIO DE ADESIVIDADE A LIGANTE BETUMINOSO - AGREGADO GRAUDO</v>
          </cell>
          <cell r="C5621" t="str">
            <v>UN</v>
          </cell>
          <cell r="D5621">
            <v>71.260000000000005</v>
          </cell>
        </row>
        <row r="5622">
          <cell r="A5622" t="str">
            <v>74022/38</v>
          </cell>
          <cell r="B5622" t="str">
            <v>ENSAIO DE EXPANSIBILIDADE - SOLOS</v>
          </cell>
          <cell r="C5622" t="str">
            <v>UN</v>
          </cell>
          <cell r="D5622">
            <v>103.33</v>
          </cell>
        </row>
        <row r="5623">
          <cell r="A5623" t="str">
            <v>74022/39</v>
          </cell>
          <cell r="B5623" t="str">
            <v>PREPARACAO DE AMOSTRAS PARA ENSAIO DE CARACTERIZACAO - SOLOS</v>
          </cell>
          <cell r="C5623" t="str">
            <v>UN</v>
          </cell>
          <cell r="D5623">
            <v>78.38</v>
          </cell>
        </row>
        <row r="5624">
          <cell r="A5624" t="str">
            <v>74022/40</v>
          </cell>
          <cell r="B5624" t="str">
            <v>ENSAIO MARSHALL - MISTURA BETUMINOSA A QUENTE</v>
          </cell>
          <cell r="C5624" t="str">
            <v>UN</v>
          </cell>
          <cell r="D5624">
            <v>249.42</v>
          </cell>
        </row>
        <row r="5625">
          <cell r="A5625" t="str">
            <v>74022/41</v>
          </cell>
          <cell r="B5625" t="str">
            <v>ENSAIO DE DETERMINACAO DO INDICE DE FORMA - AGREGADOS</v>
          </cell>
          <cell r="C5625" t="str">
            <v>UN</v>
          </cell>
          <cell r="D5625">
            <v>71.260000000000005</v>
          </cell>
        </row>
        <row r="5626">
          <cell r="A5626" t="str">
            <v>74022/42</v>
          </cell>
          <cell r="B5626" t="str">
            <v>ENSAIO DE EQUIVALENTE EM AREIA - SOLOS</v>
          </cell>
          <cell r="C5626" t="str">
            <v>UN</v>
          </cell>
          <cell r="D5626">
            <v>64.13</v>
          </cell>
        </row>
        <row r="5627">
          <cell r="A5627" t="str">
            <v>74022/43</v>
          </cell>
          <cell r="B5627" t="str">
            <v>ENSAIO DE MOLDAGEM E CURA DE SOLO CIMENTO</v>
          </cell>
          <cell r="C5627" t="str">
            <v>UN</v>
          </cell>
          <cell r="D5627">
            <v>71.260000000000005</v>
          </cell>
        </row>
        <row r="5628">
          <cell r="A5628" t="str">
            <v>74022/44</v>
          </cell>
          <cell r="B5628" t="str">
            <v>ENSAIO DE COMPRESSAO AXIAL DE SOLO CIMENTO</v>
          </cell>
          <cell r="C5628" t="str">
            <v>UN</v>
          </cell>
          <cell r="D5628">
            <v>57.01</v>
          </cell>
        </row>
        <row r="5629">
          <cell r="A5629" t="str">
            <v>74022/45</v>
          </cell>
          <cell r="B5629" t="str">
            <v>ENSAIO DE VISCOSIDADE CINEMATICA - ASFALTO</v>
          </cell>
          <cell r="C5629" t="str">
            <v>UN</v>
          </cell>
          <cell r="D5629">
            <v>142.52000000000001</v>
          </cell>
        </row>
        <row r="5630">
          <cell r="A5630" t="str">
            <v>74022/47</v>
          </cell>
          <cell r="B5630" t="str">
            <v>ENSAIO DE RESIDUO POR EVAPORACAO - EMULSAO ASFALTICA</v>
          </cell>
          <cell r="C5630" t="str">
            <v>UN</v>
          </cell>
          <cell r="D5630">
            <v>71.260000000000005</v>
          </cell>
        </row>
        <row r="5631">
          <cell r="A5631" t="str">
            <v>74022/48</v>
          </cell>
          <cell r="B5631" t="str">
            <v>ENSAIO DE CARGA DA PARTICULA - EMULSAO ASFALTICA</v>
          </cell>
          <cell r="C5631" t="str">
            <v>UN</v>
          </cell>
          <cell r="D5631">
            <v>53.44</v>
          </cell>
        </row>
        <row r="5632">
          <cell r="A5632" t="str">
            <v>74022/49</v>
          </cell>
          <cell r="B5632" t="str">
            <v>ENSAIO DE DESEMULSIBILIDADE - EMULSAO ASFALTICA</v>
          </cell>
          <cell r="C5632" t="str">
            <v>UN</v>
          </cell>
          <cell r="D5632">
            <v>142.52000000000001</v>
          </cell>
        </row>
        <row r="5633">
          <cell r="A5633" t="str">
            <v>74022/50</v>
          </cell>
          <cell r="B5633" t="str">
            <v>ENSAIO DE DETERMINACAO DA TAXA DE ESPALHAMENTO DO AGREGADO</v>
          </cell>
          <cell r="C5633" t="str">
            <v>UN</v>
          </cell>
          <cell r="D5633">
            <v>35.630000000000003</v>
          </cell>
        </row>
        <row r="5634">
          <cell r="A5634" t="str">
            <v>74022/51</v>
          </cell>
          <cell r="B5634" t="str">
            <v>ENSAIO DE ADESIVIDADE A LIGANTE BETUMINOSO - AGREGADO</v>
          </cell>
          <cell r="C5634" t="str">
            <v>UN</v>
          </cell>
          <cell r="D5634">
            <v>78.38</v>
          </cell>
        </row>
        <row r="5635">
          <cell r="A5635" t="str">
            <v>74022/52</v>
          </cell>
          <cell r="B5635" t="str">
            <v>ENSAIO DE GRANULOMETRIA DO AGREGADO</v>
          </cell>
          <cell r="C5635" t="str">
            <v>UN</v>
          </cell>
          <cell r="D5635">
            <v>71.260000000000005</v>
          </cell>
        </row>
        <row r="5636">
          <cell r="A5636" t="str">
            <v>74022/53</v>
          </cell>
          <cell r="B5636" t="str">
            <v>ENSAIO DE CONTROLE DO GRAU DE COMPACTACAO DA MISTURA ASFALTICA</v>
          </cell>
          <cell r="C5636" t="str">
            <v>UN</v>
          </cell>
          <cell r="D5636">
            <v>64.13</v>
          </cell>
        </row>
        <row r="5637">
          <cell r="A5637" t="str">
            <v>74022/54</v>
          </cell>
          <cell r="B5637" t="str">
            <v>ENSAIO DE GRANULOMETRIA DO FILLER</v>
          </cell>
          <cell r="C5637" t="str">
            <v>UN</v>
          </cell>
          <cell r="D5637">
            <v>64.13</v>
          </cell>
        </row>
        <row r="5638">
          <cell r="A5638" t="str">
            <v>74022/55</v>
          </cell>
          <cell r="B5638" t="str">
            <v>ENSAIO DE TRACAO POR COMPRESSAO DIAMETRAL - MISTURAS BETUMINOSAS</v>
          </cell>
          <cell r="C5638" t="str">
            <v>UN</v>
          </cell>
          <cell r="D5638">
            <v>178.15</v>
          </cell>
        </row>
        <row r="5639">
          <cell r="A5639" t="str">
            <v>74022/56</v>
          </cell>
          <cell r="B5639" t="str">
            <v>ENSAIO DE DENSIDADE DO MATERIAL BETUMINOSO</v>
          </cell>
          <cell r="C5639" t="str">
            <v>UN</v>
          </cell>
          <cell r="D5639">
            <v>51.47</v>
          </cell>
        </row>
        <row r="5640">
          <cell r="A5640" t="str">
            <v>74022/57</v>
          </cell>
          <cell r="B5640" t="str">
            <v>ENSAIO DE CONSISTENCIA DO CONCRETO CCR - INDICE VEBE</v>
          </cell>
          <cell r="C5640" t="str">
            <v>UN</v>
          </cell>
          <cell r="D5640">
            <v>51.47</v>
          </cell>
        </row>
        <row r="5641">
          <cell r="A5641" t="str">
            <v>74022/58</v>
          </cell>
          <cell r="B5641" t="str">
            <v>ENSAIO DE ABATIMENTO DO TRONCO DE CONE</v>
          </cell>
          <cell r="C5641" t="str">
            <v>UN</v>
          </cell>
          <cell r="D5641">
            <v>51.47</v>
          </cell>
        </row>
        <row r="5642">
          <cell r="A5642">
            <v>74259</v>
          </cell>
          <cell r="B5642" t="str">
            <v>ENSAIOS DE PINTURA DE LIGACAO</v>
          </cell>
          <cell r="C5642" t="str">
            <v>M2</v>
          </cell>
          <cell r="D5642">
            <v>0.03</v>
          </cell>
        </row>
        <row r="5643">
          <cell r="A5643">
            <v>72733</v>
          </cell>
          <cell r="B5643" t="str">
            <v>MOBILIZACAO E INSTALACAO DE 01  EQUIPAMENTO DE SONDAGEM, DISTANCIA ACIMA DE 20KM</v>
          </cell>
          <cell r="C5643" t="str">
            <v>UN</v>
          </cell>
          <cell r="D5643">
            <v>678.01</v>
          </cell>
        </row>
        <row r="5644">
          <cell r="A5644">
            <v>72871</v>
          </cell>
          <cell r="B5644" t="str">
            <v>MOBILIZACAO E INSTALACAO DE 01 EQUIPAMENTO DE SONDAGEM, DISTANCIA ATE 10KM</v>
          </cell>
          <cell r="C5644" t="str">
            <v>UN</v>
          </cell>
          <cell r="D5644">
            <v>322.25</v>
          </cell>
        </row>
        <row r="5645">
          <cell r="A5645">
            <v>72872</v>
          </cell>
          <cell r="B5645" t="str">
            <v>MOBILIZACAO E INSTALACAO DE 01 EQUIPAMENTO DE SONDAGEM, DISTANCIA DE 10KM ATE 20KM</v>
          </cell>
          <cell r="C5645" t="str">
            <v>UN</v>
          </cell>
          <cell r="D5645">
            <v>500.13</v>
          </cell>
        </row>
        <row r="5646">
          <cell r="A5646">
            <v>68051</v>
          </cell>
          <cell r="B5646" t="str">
            <v>LOCACAO ALVENARIA</v>
          </cell>
          <cell r="C5646" t="str">
            <v>M</v>
          </cell>
          <cell r="D5646">
            <v>6.36</v>
          </cell>
        </row>
        <row r="5647">
          <cell r="A5647">
            <v>73610</v>
          </cell>
          <cell r="B5647" t="str">
            <v>LOCAÇÃO DE REDES DE ÁGUA OU DE ESGOTO</v>
          </cell>
          <cell r="C5647" t="str">
            <v>M</v>
          </cell>
          <cell r="D5647">
            <v>1.04</v>
          </cell>
        </row>
        <row r="5648">
          <cell r="A5648">
            <v>73679</v>
          </cell>
          <cell r="B5648" t="str">
            <v>LOCAÇÃO DE ADUTORAS, COLETORES TRONCO E INTERCEPTORES - ATÉ DN 500 MM</v>
          </cell>
          <cell r="C5648" t="str">
            <v>M</v>
          </cell>
          <cell r="D5648">
            <v>1.72</v>
          </cell>
        </row>
        <row r="5649">
          <cell r="A5649">
            <v>73686</v>
          </cell>
          <cell r="B5649" t="str">
            <v>LOCACAO DA OBRA, COM USO DE EQUIPAMENTOS TOPOGRAFICOS, INCLUSIVE NIVELADOR</v>
          </cell>
          <cell r="C5649" t="str">
            <v>M2</v>
          </cell>
          <cell r="D5649">
            <v>22.01</v>
          </cell>
        </row>
        <row r="5650">
          <cell r="A5650" t="str">
            <v>73992/1</v>
          </cell>
          <cell r="B5650" t="str">
            <v>LOCACAO CONVENCIONAL DE OBRA, ATRAVÉS DE GABARITO DE TABUAS CORRIDAS PONTALETADAS A CADA 1,50M, SEM REAPROVEITAMENTO</v>
          </cell>
          <cell r="C5650" t="str">
            <v>M2</v>
          </cell>
          <cell r="D5650">
            <v>11.22</v>
          </cell>
        </row>
        <row r="5651">
          <cell r="A5651" t="str">
            <v>74077/1</v>
          </cell>
          <cell r="B5651" t="str">
            <v>LOCACAO CONVENCIONAL DE OBRA, ATRAVÉS DE GABARITO DE TABUAS CORRIDAS PONTALETADAS, SEM REAPROVEITAMENTO</v>
          </cell>
          <cell r="C5651" t="str">
            <v>M2</v>
          </cell>
          <cell r="D5651">
            <v>9.85</v>
          </cell>
        </row>
        <row r="5652">
          <cell r="A5652" t="str">
            <v>74077/2</v>
          </cell>
          <cell r="B5652" t="str">
            <v>LOCACAO CONVENCIONAL DE OBRA, ATRAVÉS DE GABARITO DE TABUAS CORRIDAS PONTALETADAS, COM REAPROVEITAMENTO DE 10 VEZES.</v>
          </cell>
          <cell r="C5652" t="str">
            <v>M2</v>
          </cell>
          <cell r="D5652">
            <v>4.8</v>
          </cell>
        </row>
        <row r="5653">
          <cell r="A5653" t="str">
            <v>74077/3</v>
          </cell>
          <cell r="B5653" t="str">
            <v>LOCACAO CONVENCIONAL DE OBRA, ATRAVÉS DE GABARITO DE TABUAS CORRIDAS PONTALETADAS, COM REAPROVEITAMENTO DE 3 VEZES.</v>
          </cell>
          <cell r="C5653" t="str">
            <v>M2</v>
          </cell>
          <cell r="D5653">
            <v>6.11</v>
          </cell>
        </row>
        <row r="5654">
          <cell r="A5654">
            <v>85323</v>
          </cell>
          <cell r="B5654" t="str">
            <v>LOCACAO E NIVELAMENTO DE EMISSARIO/REDE COLETORA COM AUXILIO DE EQUIPAMENTO TOPOGRAFICO</v>
          </cell>
          <cell r="C5654" t="str">
            <v>M</v>
          </cell>
          <cell r="D5654">
            <v>1.72</v>
          </cell>
        </row>
        <row r="5655">
          <cell r="A5655">
            <v>73677</v>
          </cell>
          <cell r="B5655" t="str">
            <v>CADASTRO DE LIGAÇÕES PREDIAIS, INCLUSIVE DESENHISTA</v>
          </cell>
          <cell r="C5655" t="str">
            <v>UN</v>
          </cell>
          <cell r="D5655">
            <v>9.8000000000000007</v>
          </cell>
        </row>
        <row r="5656">
          <cell r="A5656">
            <v>73678</v>
          </cell>
          <cell r="B5656" t="str">
            <v>CADASTRO DE ADUTORAS. COLETORES E INTERCEPTORES - ATÉ DN 500 MM, INCLUSIVE DESENHISTA</v>
          </cell>
          <cell r="C5656" t="str">
            <v>M</v>
          </cell>
          <cell r="D5656">
            <v>3.23</v>
          </cell>
        </row>
        <row r="5657">
          <cell r="A5657">
            <v>73682</v>
          </cell>
          <cell r="B5657" t="str">
            <v>CADASTRO DE REDES, INCLUSIVE DESENHISTA</v>
          </cell>
          <cell r="C5657" t="str">
            <v>M</v>
          </cell>
          <cell r="D5657">
            <v>1.4</v>
          </cell>
        </row>
        <row r="5658">
          <cell r="A5658" t="str">
            <v>73758/1</v>
          </cell>
          <cell r="B5658" t="str">
            <v>LEVANTAMENTO SECAO TRANSVERSAL C/NIVEL TERRENO NAO ACIDENTADO VEGETAÇÃO DENSA INCLUSIVE DESENHO ESC 1:200 EM PAPEL VEGETAL MILIMETRADO (MEDIDO P/M SECAO), INCLUSIVE NIVELADOR, AUXILIAR DE CALCULO TOPOGRAFICO E DESENHISTA.</v>
          </cell>
          <cell r="C5658" t="str">
            <v>M</v>
          </cell>
          <cell r="D5658">
            <v>1.88</v>
          </cell>
        </row>
        <row r="5659">
          <cell r="A5659">
            <v>78472</v>
          </cell>
          <cell r="B5659" t="str">
            <v>SERVICOS TOPOGRAFICOS PARA PAVIMENTACAO, INCLUSIVE NOTA DE SERVICOS, ACOMPANHAMENTO E GREIDE</v>
          </cell>
          <cell r="C5659" t="str">
            <v>M2</v>
          </cell>
          <cell r="D5659">
            <v>0.39</v>
          </cell>
        </row>
        <row r="5660">
          <cell r="A5660">
            <v>93588</v>
          </cell>
          <cell r="B5660" t="str">
            <v>TRANSPORTE COM CAMINHÃO BASCULANTE DE 10 M3, EM VIA URBANA EM LEITO NATURAL (UNIDADE: M3XKM). AF_04/2016</v>
          </cell>
          <cell r="C5660" t="str">
            <v>M3XKM</v>
          </cell>
          <cell r="D5660">
            <v>1.23</v>
          </cell>
        </row>
        <row r="5661">
          <cell r="A5661">
            <v>93589</v>
          </cell>
          <cell r="B5661" t="str">
            <v>TRANSPORTE COM CAMINHÃO BASCULANTE DE 10 M3, EM VIA URBANA EM REVESTIMENTO PRIMÁRIO (UNIDADE: M3XKM). AF_04/2016</v>
          </cell>
          <cell r="C5661" t="str">
            <v>M3XKM</v>
          </cell>
          <cell r="D5661">
            <v>0.84</v>
          </cell>
        </row>
        <row r="5662">
          <cell r="A5662">
            <v>93590</v>
          </cell>
          <cell r="B5662" t="str">
            <v>TRANSPORTE COM CAMINHÃO BASCULANTE DE 10 M3, EM VIA URBANA PAVIMENTADA (UNIDADE: M3XKM). AF_04/2016</v>
          </cell>
          <cell r="C5662" t="str">
            <v>M3XKM</v>
          </cell>
          <cell r="D5662">
            <v>0.65</v>
          </cell>
        </row>
        <row r="5663">
          <cell r="A5663">
            <v>93591</v>
          </cell>
          <cell r="B5663" t="str">
            <v>TRANSPORTE COM CAMINHÃO BASCULANTE DE 14 M3, EM VIA URBANA EM LEITO NATURAL (UNIDADE: M3XKM). AF_04/2016</v>
          </cell>
          <cell r="C5663" t="str">
            <v>M3XKM</v>
          </cell>
          <cell r="D5663">
            <v>1.1299999999999999</v>
          </cell>
        </row>
        <row r="5664">
          <cell r="A5664">
            <v>93592</v>
          </cell>
          <cell r="B5664" t="str">
            <v>TRANSPORTE COM CAMINHÃO BASCULANTE DE 14 M3, EM VIA URBANA EM REVESTIMENTO PRIMÁRIO (UNIDADE: M3XKM). AF_04/2016</v>
          </cell>
          <cell r="C5664" t="str">
            <v>M3XKM</v>
          </cell>
          <cell r="D5664">
            <v>0.77</v>
          </cell>
        </row>
        <row r="5665">
          <cell r="A5665">
            <v>93593</v>
          </cell>
          <cell r="B5665" t="str">
            <v>TRANSPORTE COM CAMINHÃO BASCULANTE DE 14 M3, EM VIA URBANA PAVIMENTADA (UNIDADE: M3XKM). AF_04/2016</v>
          </cell>
          <cell r="C5665" t="str">
            <v>M3XKM</v>
          </cell>
          <cell r="D5665">
            <v>0.6</v>
          </cell>
        </row>
        <row r="5666">
          <cell r="A5666">
            <v>93594</v>
          </cell>
          <cell r="B5666" t="str">
            <v>TRANSPORTE COM CAMINHÃO BASCULANTE DE 10 M3, EM VIA URBANA EM LEITO NATURAL (UNIDADE: TONXKM). AF_04/2016</v>
          </cell>
          <cell r="C5666" t="str">
            <v>TXKM</v>
          </cell>
          <cell r="D5666">
            <v>0.82</v>
          </cell>
        </row>
        <row r="5667">
          <cell r="A5667">
            <v>93595</v>
          </cell>
          <cell r="B5667" t="str">
            <v>TRANSPORTE COM CAMINHÃO BASCULANTE DE 10 M3, EM VIA URBANA EM REVESTIMENTO PRIMÁRIO (UNIDADE: TONXKM). AF_04/2016</v>
          </cell>
          <cell r="C5667" t="str">
            <v>TXKM</v>
          </cell>
          <cell r="D5667">
            <v>0.56000000000000005</v>
          </cell>
        </row>
        <row r="5668">
          <cell r="A5668">
            <v>93596</v>
          </cell>
          <cell r="B5668" t="str">
            <v>TRANSPORTE COM CAMINHÃO BASCULANTE DE 10 M3, EM VIA URBANA PAVIMENTADA (UNIDADE: TONXKM). AF_04/2016</v>
          </cell>
          <cell r="C5668" t="str">
            <v>TXKM</v>
          </cell>
          <cell r="D5668">
            <v>0.43</v>
          </cell>
        </row>
        <row r="5669">
          <cell r="A5669">
            <v>93597</v>
          </cell>
          <cell r="B5669" t="str">
            <v>TRANSPORTE COM CAMINHÃO BASCULANTE DE 14 M3, EM VIA URBANA EM LEITO NATURAL (UNIDADE: TONXKM). AF_04/2016</v>
          </cell>
          <cell r="C5669" t="str">
            <v>TXKM</v>
          </cell>
          <cell r="D5669">
            <v>0.75</v>
          </cell>
        </row>
        <row r="5670">
          <cell r="A5670">
            <v>93598</v>
          </cell>
          <cell r="B5670" t="str">
            <v>TRANSPORTE COM CAMINHÃO BASCULANTE DE 14 M3, EM VIA URBANA EM REVESTIMENTO PRIMÁRIO (UNIDADE: TONXKM). AF_04/2016</v>
          </cell>
          <cell r="C5670" t="str">
            <v>TXKM</v>
          </cell>
          <cell r="D5670">
            <v>0.51</v>
          </cell>
        </row>
        <row r="5671">
          <cell r="A5671">
            <v>93599</v>
          </cell>
          <cell r="B5671" t="str">
            <v>TRANSPORTE COM CAMINHÃO BASCULANTE DE 14 M3, EM VIA URBANA PAVIMENTADA (UNIDADE: TONXKM). AF_04/2016</v>
          </cell>
          <cell r="C5671" t="str">
            <v>TXKM</v>
          </cell>
          <cell r="D5671">
            <v>0.4</v>
          </cell>
        </row>
        <row r="5672">
          <cell r="A5672">
            <v>93176</v>
          </cell>
          <cell r="B5672" t="str">
            <v>TRANSPORTE DE MATERIAL ASFALTICO, COM CAMINHÃO COM CAPACIDADE DE 30000 L EM RODOVIA PAVIMENTADA PARA DISTÂNCIAS MÉDIAS DE TRANSPORTE SUPERIORES A 100 KM. AF_02/2016</v>
          </cell>
          <cell r="C5672" t="str">
            <v>TXKM</v>
          </cell>
          <cell r="D5672">
            <v>0.37</v>
          </cell>
        </row>
        <row r="5673">
          <cell r="A5673">
            <v>93177</v>
          </cell>
          <cell r="B5673" t="str">
            <v>TRANSPORTE DE MATERIAL ASFALTICO, COM CAMINHÃO COM CAPACIDADE DE 20000 L EM RODOVIA PAVIMENTADA PARA DISTÂNCIAS MÉDIAS DE TRANSPORTE IGUAL OU INFERIOR A 100 KM. AF_02/2016</v>
          </cell>
          <cell r="C5673" t="str">
            <v>TXKM</v>
          </cell>
          <cell r="D5673">
            <v>1.28</v>
          </cell>
        </row>
        <row r="5674">
          <cell r="A5674">
            <v>93178</v>
          </cell>
          <cell r="B5674" t="str">
            <v>TRANSPORTE DE MATERIAL ASFALTICO, COM CAMINHÃO COM CAPACIDADE DE 30000 L EM RODOVIA NÃO PAVIMENTADA PARA DISTÂNCIAS MÉDIAS DE TRANSPORTE SUPERIORES A 100 KM. AF_02/2016</v>
          </cell>
          <cell r="C5674" t="str">
            <v>TXKM</v>
          </cell>
          <cell r="D5674">
            <v>0.42</v>
          </cell>
        </row>
        <row r="5675">
          <cell r="A5675">
            <v>93179</v>
          </cell>
          <cell r="B5675" t="str">
            <v>TRANSPORTE DE MATERIAL ASFALTICO, COM CAMINHÃO COM CAPACIDADE DE 20000 L EM RODOVIA NÃO PAVIMENTADA PARA DISTÂNCIAS MÉDIAS DE TRANSPORTE IGUAL OU INFERIOR A 100 KM. AF_02/2016</v>
          </cell>
          <cell r="C5675" t="str">
            <v>TXKM</v>
          </cell>
          <cell r="D5675">
            <v>1.43</v>
          </cell>
        </row>
        <row r="5676">
          <cell r="A5676" t="str">
            <v>74038/1</v>
          </cell>
          <cell r="B5676" t="str">
            <v>PORTAO COM MOUROES DE MADEIRA ROLICA, DIAMETRO 11CM, COM 5 FIOS DE ARAME FARPADO Nº 14 CLASSE 250, SEM DOBRADICAS</v>
          </cell>
          <cell r="C5676" t="str">
            <v>M</v>
          </cell>
          <cell r="D5676">
            <v>28.44</v>
          </cell>
        </row>
        <row r="5677">
          <cell r="A5677" t="str">
            <v>74039/1</v>
          </cell>
          <cell r="B5677" t="str">
            <v>CERCA COM MOUROES DE MADEIRA ROLICA, DIAMETRO 11CM, ESPACAMENTO DE 2M, ALTURA LIVRE DE 1M, CRAVADOS 0,5M, COM 5 FIOS DE ARAME FARPADO Nº 14 CLASSE 250</v>
          </cell>
          <cell r="C5677" t="str">
            <v>M</v>
          </cell>
          <cell r="D5677">
            <v>28.44</v>
          </cell>
        </row>
        <row r="5678">
          <cell r="A5678" t="str">
            <v>74118/1</v>
          </cell>
          <cell r="B5678" t="str">
            <v>PLANTIO DE CERCA VIVA COM ARBUSTOS DE ALTURA 50 A 100CM, COM 4UN/M</v>
          </cell>
          <cell r="C5678" t="str">
            <v>M</v>
          </cell>
          <cell r="D5678">
            <v>111.22</v>
          </cell>
        </row>
        <row r="5679">
          <cell r="A5679" t="str">
            <v>74142/1</v>
          </cell>
          <cell r="B5679" t="str">
            <v>CERCA COM MOUROES DE CONCRETO, RETO, ESPACAMENTO DE 3M, CRAVADOS 0,5M, COM 4 FIOS DE ARAME FARPADO Nº 14 CLASSE 250</v>
          </cell>
          <cell r="C5679" t="str">
            <v>M</v>
          </cell>
          <cell r="D5679">
            <v>55.81</v>
          </cell>
        </row>
        <row r="5680">
          <cell r="A5680" t="str">
            <v>74142/2</v>
          </cell>
          <cell r="B5680" t="str">
            <v>CERCA COM MOUROES DE MADEIRA, 7,5X7,5CM, ESPACAMENTO DE 2M, ALTURA LIVRE DE 2M, CRAVADOS 0,5M, COM 4 FIOS DE ARAME FARPADO Nº 14 CLASSE 250</v>
          </cell>
          <cell r="C5680" t="str">
            <v>M</v>
          </cell>
          <cell r="D5680">
            <v>25.87</v>
          </cell>
        </row>
        <row r="5681">
          <cell r="A5681" t="str">
            <v>74142/3</v>
          </cell>
          <cell r="B5681" t="str">
            <v>CERCA COM MOUROES DE MADEIRA, 7,5X7,5CM, ESPACAMENTO DE 2M, ALTURA LIVRE DE 2M, CRAVADOS 0,5M, COM 8 FIOS DE ARAME FARPADO Nº 14 CLASSE 250</v>
          </cell>
          <cell r="C5681" t="str">
            <v>M</v>
          </cell>
          <cell r="D5681">
            <v>38.28</v>
          </cell>
        </row>
        <row r="5682">
          <cell r="A5682" t="str">
            <v>74142/4</v>
          </cell>
          <cell r="B5682" t="str">
            <v>CERCA COM MOUROES DE CONCRETO, SECAO "T" PONTA INCLINADA, 10X10CM, ESPACAMENTO DE 3M, CRAVADOS 0,5M, COM 11 FIOS DE ARAME FARPADO Nº 16</v>
          </cell>
          <cell r="C5682" t="str">
            <v>M</v>
          </cell>
          <cell r="D5682">
            <v>68.37</v>
          </cell>
        </row>
        <row r="5683">
          <cell r="A5683" t="str">
            <v>74143/1</v>
          </cell>
          <cell r="B5683" t="str">
            <v>CERCA COM MOUROES DE CONCRETO, RETO, 15X15CM, ESPACAMENTO DE 3M, CRAVADOS 0,5M, ESCORAS DE 10X10CM NOS CANTOS, COM 12 FIOS DE ARAME DE ACO OVALADO 15X17</v>
          </cell>
          <cell r="C5683" t="str">
            <v>M</v>
          </cell>
          <cell r="D5683">
            <v>68.03</v>
          </cell>
        </row>
        <row r="5684">
          <cell r="A5684" t="str">
            <v>74143/2</v>
          </cell>
          <cell r="B5684" t="str">
            <v>CERCA COM MOUROES DE CONCRETO, RETO, 15X15CM, ESPACAMENTO DE 3M, CRAVADOS 0,5M, ESCORAS DE 10X10CM NOS CANTOS, COM 9 FIOS DE ARAME DE ACO OVALADO 15X17</v>
          </cell>
          <cell r="C5684" t="str">
            <v>M</v>
          </cell>
          <cell r="D5684">
            <v>65.959999999999994</v>
          </cell>
        </row>
        <row r="5685">
          <cell r="A5685">
            <v>85171</v>
          </cell>
          <cell r="B5685" t="str">
            <v>RECOMPOSICAO PARCIAL DO ARAME FARPADO Nº 14 CLASSE 250, FIXADO EM CERCA COM MOURÕES DE CONCRETO, RETO, 15X15CM</v>
          </cell>
          <cell r="C5685" t="str">
            <v>M</v>
          </cell>
          <cell r="D5685">
            <v>4.07</v>
          </cell>
        </row>
        <row r="5686">
          <cell r="A5686" t="str">
            <v>73787/1</v>
          </cell>
          <cell r="B5686" t="str">
            <v>ALAMBRADO EM TUBOS DE ACO GALVANIZADO, COM COSTURA, DIN 2440, DIAMETRO 2", ALTURA 3M, FIXADOS A CADA 2M EM BLOCOS DE CONCRETO, COM TELA DE ARAME GALVANIZADO REVESTIDO COM PVC, FIO 12 BWG E MALHA 7,5X7,5CM</v>
          </cell>
          <cell r="C5686" t="str">
            <v>M2</v>
          </cell>
          <cell r="D5686">
            <v>205.22</v>
          </cell>
        </row>
        <row r="5687">
          <cell r="A5687" t="str">
            <v>74244/1</v>
          </cell>
          <cell r="B5687" t="str">
            <v>ALAMBRADO PARA QUADRA POLIESPORTIVA, ESTRUTURADO POR TUBOS DE ACO GALVANIZADO, COM COSTURA, DIN 2440, DIAMETRO 2", COM TELA DE ARAME GALVANIZADO, FIO 14 BWG E MALHA QUADRADA 5X5CM</v>
          </cell>
          <cell r="C5687" t="str">
            <v>M2</v>
          </cell>
          <cell r="D5687">
            <v>114.48</v>
          </cell>
        </row>
        <row r="5688">
          <cell r="A5688">
            <v>85172</v>
          </cell>
          <cell r="B5688" t="str">
            <v>ALAMBRADO EM MOUROES DE CONCRETO "T", ALTURA LIVRE 2M, ESPACADOS A CADA 2M, COM TELA DE ARAME GALVANIZADO, FIO 14 BWG E MALHA QUADRADA 5X5CM</v>
          </cell>
          <cell r="C5688" t="str">
            <v>M</v>
          </cell>
          <cell r="D5688">
            <v>119.58</v>
          </cell>
        </row>
        <row r="5689">
          <cell r="A5689" t="str">
            <v>73788/2</v>
          </cell>
          <cell r="B5689" t="str">
            <v>GRADE EM MADEIRA PARA PROTECAO DE MUDAS DE ARVORES</v>
          </cell>
          <cell r="C5689" t="str">
            <v>UN</v>
          </cell>
          <cell r="D5689">
            <v>145.87</v>
          </cell>
        </row>
        <row r="5690">
          <cell r="A5690" t="str">
            <v>73967/1</v>
          </cell>
          <cell r="B5690" t="str">
            <v>PLANTIO DE ARVORE, ALTURA DE 1,00M, EM CAVAS DE 80X80X80CM</v>
          </cell>
          <cell r="C5690" t="str">
            <v>UN</v>
          </cell>
          <cell r="D5690">
            <v>67.86</v>
          </cell>
        </row>
        <row r="5691">
          <cell r="A5691" t="str">
            <v>73967/2</v>
          </cell>
          <cell r="B5691" t="str">
            <v>PLANTIO DE ARVORE REGIONAL, ALTURA MAIOR QUE 2,00M, EM CAVAS DE 80X80X80CM</v>
          </cell>
          <cell r="C5691" t="str">
            <v>UN</v>
          </cell>
          <cell r="D5691">
            <v>85.57</v>
          </cell>
        </row>
        <row r="5692">
          <cell r="A5692" t="str">
            <v>73967/4</v>
          </cell>
          <cell r="B5692" t="str">
            <v>IRRIGAÇÃO DE ÁRVORE COM CARRO PIPA</v>
          </cell>
          <cell r="C5692" t="str">
            <v>UN</v>
          </cell>
          <cell r="D5692">
            <v>0.34</v>
          </cell>
        </row>
        <row r="5693">
          <cell r="A5693">
            <v>85178</v>
          </cell>
          <cell r="B5693" t="str">
            <v>PLANTIO DE ARBUSTO COM ALTURA 50 A 100CM, EM CAVA DE 60X60X60CM</v>
          </cell>
          <cell r="C5693" t="str">
            <v>UN</v>
          </cell>
          <cell r="D5693">
            <v>34.42</v>
          </cell>
        </row>
        <row r="5694">
          <cell r="A5694" t="str">
            <v>74236/1</v>
          </cell>
          <cell r="B5694" t="str">
            <v>PLANTIO DE GRAMA BATATAIS EM PLACAS</v>
          </cell>
          <cell r="C5694" t="str">
            <v>M2</v>
          </cell>
          <cell r="D5694">
            <v>9.56</v>
          </cell>
        </row>
        <row r="5695">
          <cell r="A5695">
            <v>85179</v>
          </cell>
          <cell r="B5695" t="str">
            <v>PLANTIO DE GRAMA SAO CARLOS EM LEIVAS</v>
          </cell>
          <cell r="C5695" t="str">
            <v>M2</v>
          </cell>
          <cell r="D5695">
            <v>11.54</v>
          </cell>
        </row>
        <row r="5696">
          <cell r="A5696">
            <v>85180</v>
          </cell>
          <cell r="B5696" t="str">
            <v>PLANTIO DE GRAMA ESMERALDA EM ROLO</v>
          </cell>
          <cell r="C5696" t="str">
            <v>M2</v>
          </cell>
          <cell r="D5696">
            <v>11.54</v>
          </cell>
        </row>
        <row r="5697">
          <cell r="A5697">
            <v>73608</v>
          </cell>
          <cell r="B5697" t="str">
            <v>PISO EM PEDRA PORTUGUESA BRANCA, ASSENTADA SOBRE ARGAMASSA SECA TRACO 1:6 (CIMENTO E AREIA) E REJUNTADA COM ARGAMASSA SECA TRACO 1:2 (CIMENTO E AREIA)</v>
          </cell>
          <cell r="C5697" t="str">
            <v>M2</v>
          </cell>
          <cell r="D5697">
            <v>105.64</v>
          </cell>
        </row>
        <row r="5698">
          <cell r="A5698">
            <v>85181</v>
          </cell>
          <cell r="B5698" t="str">
            <v>PASSEIO (CALÇADA) DE CONTORNO DE EDIFICAÇÃO EM CONCRETO DESEMPENADO, TRAÇO 1:2,5:3,5, ESPESSURA 5 CM, COMPREENDENDO ACABAMENTO DO ESPELHO DE 30* CM, ESCAVAÇÃO, REATERRO, APILOAMENTO E ATERRO INTERNO</v>
          </cell>
          <cell r="C5698" t="str">
            <v>M2</v>
          </cell>
          <cell r="D5698">
            <v>64.510000000000005</v>
          </cell>
        </row>
        <row r="5699">
          <cell r="A5699">
            <v>85182</v>
          </cell>
          <cell r="B5699" t="str">
            <v>REVOLVIMENTO E DESTORROAMENTO MANUAL DE SUPERFÍCIE GRAMADA COM PROFUNDIDADE ATÉ 20CM</v>
          </cell>
          <cell r="C5699" t="str">
            <v>M2</v>
          </cell>
          <cell r="D5699">
            <v>2.82</v>
          </cell>
        </row>
        <row r="5700">
          <cell r="A5700">
            <v>85183</v>
          </cell>
          <cell r="B5700" t="str">
            <v>REVOLVIMENTO MANUAL DE SOLO, PROFUNDIDADE ATÉ 20CM</v>
          </cell>
          <cell r="C5700" t="str">
            <v>M2</v>
          </cell>
          <cell r="D5700">
            <v>2.64</v>
          </cell>
        </row>
        <row r="5701">
          <cell r="A5701">
            <v>85184</v>
          </cell>
          <cell r="B5701" t="str">
            <v>RETIRADA DE GRAMA EM PLACAS</v>
          </cell>
          <cell r="C5701" t="str">
            <v>M2</v>
          </cell>
          <cell r="D5701">
            <v>4.41</v>
          </cell>
        </row>
        <row r="5702">
          <cell r="A5702">
            <v>85185</v>
          </cell>
          <cell r="B5702" t="str">
            <v>PODA E LIMPEZA DE ARBUSTO TIPO CERCA VIVA</v>
          </cell>
          <cell r="C5702" t="str">
            <v>M2</v>
          </cell>
          <cell r="D5702">
            <v>4.55</v>
          </cell>
        </row>
        <row r="5703">
          <cell r="A5703">
            <v>85186</v>
          </cell>
          <cell r="B5703" t="str">
            <v>PODA DE ARVORES, COM LIMPEZA DE GALHOS SECOS E RETIRADA DE PARASITAS, INCLUINDO REMOCAO DE ENTULHO</v>
          </cell>
          <cell r="C5703" t="str">
            <v>UN</v>
          </cell>
          <cell r="D5703">
            <v>94.34</v>
          </cell>
        </row>
        <row r="5704">
          <cell r="A5704">
            <v>85187</v>
          </cell>
          <cell r="B5704" t="str">
            <v>APLICACAO DE HERBICIDA SELETIVO EM GRAMADOS, COM FREQUENCIA DE DUAS VEZES AO ANO</v>
          </cell>
          <cell r="C5704" t="str">
            <v>HA</v>
          </cell>
          <cell r="D5704">
            <v>478.84</v>
          </cell>
        </row>
      </sheetData>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ORÇAMENTO"/>
      <sheetName val="MEMÓRIA CÁLCULO"/>
      <sheetName val="TABELA VIAS"/>
      <sheetName val="CRONOGRAMA"/>
      <sheetName val="COMPOSIÇÃO DO BDI"/>
    </sheetNames>
    <sheetDataSet>
      <sheetData sheetId="0" refreshError="1"/>
      <sheetData sheetId="1" refreshError="1"/>
      <sheetData sheetId="2">
        <row r="402">
          <cell r="K402">
            <v>172</v>
          </cell>
        </row>
        <row r="407">
          <cell r="K407">
            <v>172</v>
          </cell>
        </row>
        <row r="412">
          <cell r="K412">
            <v>172</v>
          </cell>
        </row>
        <row r="417">
          <cell r="K417">
            <v>172</v>
          </cell>
        </row>
        <row r="422">
          <cell r="K422">
            <v>172</v>
          </cell>
        </row>
        <row r="427">
          <cell r="K427">
            <v>286</v>
          </cell>
        </row>
        <row r="433">
          <cell r="K433">
            <v>286</v>
          </cell>
        </row>
        <row r="438">
          <cell r="K438">
            <v>286</v>
          </cell>
        </row>
      </sheetData>
      <sheetData sheetId="3" refreshError="1"/>
      <sheetData sheetId="4" refreshError="1"/>
      <sheetData sheetId="5"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1"/>
  <sheetViews>
    <sheetView tabSelected="1" view="pageBreakPreview" zoomScale="80" zoomScaleNormal="80" zoomScaleSheetLayoutView="80" workbookViewId="0">
      <selection activeCell="G121" sqref="G121"/>
    </sheetView>
  </sheetViews>
  <sheetFormatPr defaultRowHeight="12.75" x14ac:dyDescent="0.2"/>
  <cols>
    <col min="1" max="1" width="8.28515625" style="16" customWidth="1"/>
    <col min="2" max="2" width="22.140625" style="16" bestFit="1" customWidth="1"/>
    <col min="3" max="3" width="61.140625" style="16" customWidth="1"/>
    <col min="4" max="4" width="13.140625" style="16" customWidth="1"/>
    <col min="5" max="5" width="13.7109375" style="16" customWidth="1"/>
    <col min="6" max="6" width="16.28515625" style="67" customWidth="1"/>
    <col min="7" max="7" width="23.5703125" style="16" customWidth="1"/>
    <col min="8" max="8" width="17.140625" style="16" customWidth="1"/>
    <col min="9" max="9" width="11.5703125" style="16" bestFit="1" customWidth="1"/>
    <col min="10" max="10" width="10.140625" style="16" bestFit="1" customWidth="1"/>
    <col min="11" max="11" width="23.140625" style="16" bestFit="1" customWidth="1"/>
    <col min="12" max="12" width="11" style="16" bestFit="1" customWidth="1"/>
    <col min="13" max="13" width="14.5703125" style="16" bestFit="1" customWidth="1"/>
    <col min="14" max="14" width="10.140625" style="16" bestFit="1" customWidth="1"/>
    <col min="15" max="15" width="11.5703125" style="16" bestFit="1" customWidth="1"/>
    <col min="16" max="16384" width="9.140625" style="16"/>
  </cols>
  <sheetData>
    <row r="1" spans="1:8" ht="18" customHeight="1" x14ac:dyDescent="0.25">
      <c r="A1" s="207" t="s">
        <v>1067</v>
      </c>
      <c r="B1" s="129"/>
      <c r="C1" s="129"/>
      <c r="D1" s="129"/>
      <c r="E1" s="129"/>
      <c r="F1" s="130"/>
      <c r="G1" s="131"/>
    </row>
    <row r="2" spans="1:8" s="19" customFormat="1" ht="18" customHeight="1" x14ac:dyDescent="0.2">
      <c r="A2" s="132"/>
      <c r="B2" s="17"/>
      <c r="C2" s="17"/>
      <c r="D2" s="17"/>
      <c r="E2" s="17"/>
      <c r="F2" s="18"/>
      <c r="G2" s="133"/>
    </row>
    <row r="3" spans="1:8" s="19" customFormat="1" ht="18" customHeight="1" x14ac:dyDescent="0.25">
      <c r="A3" s="230" t="s">
        <v>1018</v>
      </c>
      <c r="B3" s="231"/>
      <c r="C3" s="231"/>
      <c r="D3" s="231"/>
      <c r="E3" s="231"/>
      <c r="F3" s="231"/>
      <c r="G3" s="232"/>
    </row>
    <row r="4" spans="1:8" s="19" customFormat="1" ht="18" customHeight="1" x14ac:dyDescent="0.25">
      <c r="A4" s="134"/>
      <c r="B4" s="20"/>
      <c r="C4" s="20"/>
      <c r="D4" s="20"/>
      <c r="E4" s="20"/>
      <c r="F4" s="20"/>
      <c r="G4" s="135"/>
    </row>
    <row r="5" spans="1:8" ht="15" x14ac:dyDescent="0.25">
      <c r="A5" s="136" t="s">
        <v>1019</v>
      </c>
      <c r="B5" s="21" t="s">
        <v>4</v>
      </c>
      <c r="C5" s="229" t="s">
        <v>5</v>
      </c>
      <c r="D5" s="229"/>
      <c r="E5" s="229"/>
      <c r="F5" s="127" t="s">
        <v>89</v>
      </c>
      <c r="G5" s="137" t="s">
        <v>1020</v>
      </c>
      <c r="H5" s="22"/>
    </row>
    <row r="6" spans="1:8" s="108" customFormat="1" ht="63.75" x14ac:dyDescent="0.2">
      <c r="A6" s="138" t="s">
        <v>1021</v>
      </c>
      <c r="B6" s="109">
        <v>90100</v>
      </c>
      <c r="C6" s="110" t="str">
        <f>VLOOKUP(B6,SinapiREF0823!A:B,2,0)</f>
        <v>ESCAVAÇÃO MECANIZADA DE VALA COM PROF. ATÉ 1,5 M (MÉDIA MONTANTE E JUSANTE/UMA COMPOSIÇÃO POR TRECHO), RETROESCAV. (0,26 M3), LARG. DE 0,8 M A 1,5 M, EM SOLO DE 1A CATEGORIA, EM LOCAIS COM ALTO NÍVEL DE INTERFERÊNCIA. AF_02/2021</v>
      </c>
      <c r="D6" s="111"/>
      <c r="E6" s="112"/>
      <c r="F6" s="113" t="str">
        <f>VLOOKUP(B6,[2]SinapiREF0616!A:D,3,FALSE)</f>
        <v>M3</v>
      </c>
      <c r="G6" s="139">
        <f>SUM(G9,G12,G15)</f>
        <v>745.68239999999992</v>
      </c>
      <c r="H6" s="114">
        <v>2218.5900000000006</v>
      </c>
    </row>
    <row r="7" spans="1:8" ht="15" customHeight="1" x14ac:dyDescent="0.25">
      <c r="A7" s="140"/>
      <c r="B7" s="26"/>
      <c r="C7" s="27" t="s">
        <v>1022</v>
      </c>
      <c r="D7" s="28"/>
      <c r="E7" s="29"/>
      <c r="F7" s="30"/>
      <c r="G7" s="141"/>
      <c r="H7" s="22"/>
    </row>
    <row r="8" spans="1:8" ht="15" customHeight="1" x14ac:dyDescent="0.25">
      <c r="A8" s="140"/>
      <c r="B8" s="26"/>
      <c r="C8" s="31"/>
      <c r="D8" s="22"/>
      <c r="E8" s="32"/>
      <c r="F8" s="33"/>
      <c r="G8" s="142" t="s">
        <v>1023</v>
      </c>
      <c r="H8" s="22"/>
    </row>
    <row r="9" spans="1:8" ht="15" customHeight="1" x14ac:dyDescent="0.2">
      <c r="A9" s="140"/>
      <c r="B9" s="38"/>
      <c r="C9" s="35"/>
      <c r="D9" s="36"/>
      <c r="E9" s="36"/>
      <c r="F9" s="37"/>
      <c r="G9" s="143">
        <f>'Resumo Serviços Drenagem'!H22</f>
        <v>439.97489999999999</v>
      </c>
      <c r="H9" s="22"/>
    </row>
    <row r="10" spans="1:8" ht="15" customHeight="1" x14ac:dyDescent="0.25">
      <c r="A10" s="140"/>
      <c r="B10" s="38"/>
      <c r="C10" s="71" t="s">
        <v>1045</v>
      </c>
      <c r="D10" s="28"/>
      <c r="E10" s="29"/>
      <c r="F10" s="28"/>
      <c r="G10" s="141"/>
      <c r="H10" s="38"/>
    </row>
    <row r="11" spans="1:8" s="39" customFormat="1" ht="25.5" customHeight="1" x14ac:dyDescent="0.2">
      <c r="A11" s="144"/>
      <c r="B11" s="41"/>
      <c r="C11" s="40" t="s">
        <v>1024</v>
      </c>
      <c r="D11" s="34" t="s">
        <v>1025</v>
      </c>
      <c r="E11" s="34" t="s">
        <v>1026</v>
      </c>
      <c r="F11" s="34" t="s">
        <v>1027</v>
      </c>
      <c r="G11" s="142" t="s">
        <v>1023</v>
      </c>
      <c r="H11" s="41"/>
    </row>
    <row r="12" spans="1:8" ht="15" customHeight="1" x14ac:dyDescent="0.2">
      <c r="A12" s="140"/>
      <c r="B12" s="38"/>
      <c r="C12" s="42">
        <v>45</v>
      </c>
      <c r="D12" s="43">
        <v>3.5</v>
      </c>
      <c r="E12" s="43">
        <v>1</v>
      </c>
      <c r="F12" s="43">
        <v>1.2</v>
      </c>
      <c r="G12" s="145">
        <f>(C12*D12*E12*F12)</f>
        <v>189</v>
      </c>
      <c r="H12" s="38"/>
    </row>
    <row r="13" spans="1:8" ht="15" customHeight="1" x14ac:dyDescent="0.2">
      <c r="A13" s="140"/>
      <c r="B13" s="38"/>
      <c r="C13" s="27" t="s">
        <v>1082</v>
      </c>
      <c r="D13" s="28"/>
      <c r="E13" s="98"/>
      <c r="F13" s="99"/>
      <c r="G13" s="141"/>
      <c r="H13" s="38"/>
    </row>
    <row r="14" spans="1:8" ht="27.75" customHeight="1" x14ac:dyDescent="0.2">
      <c r="A14" s="140"/>
      <c r="B14" s="38"/>
      <c r="C14" s="40" t="s">
        <v>1024</v>
      </c>
      <c r="D14" s="34" t="s">
        <v>1025</v>
      </c>
      <c r="E14" s="34" t="s">
        <v>1026</v>
      </c>
      <c r="F14" s="34" t="s">
        <v>1027</v>
      </c>
      <c r="G14" s="142" t="s">
        <v>1023</v>
      </c>
    </row>
    <row r="15" spans="1:8" ht="15" customHeight="1" x14ac:dyDescent="0.2">
      <c r="A15" s="140"/>
      <c r="B15" s="38"/>
      <c r="C15" s="42">
        <f>C12</f>
        <v>45</v>
      </c>
      <c r="D15" s="43">
        <v>1.9</v>
      </c>
      <c r="E15" s="43">
        <v>1.3</v>
      </c>
      <c r="F15" s="42">
        <v>1.05</v>
      </c>
      <c r="G15" s="146">
        <f>(C15*D15*E15*F15)</f>
        <v>116.70750000000001</v>
      </c>
    </row>
    <row r="16" spans="1:8" s="197" customFormat="1" ht="63.75" customHeight="1" x14ac:dyDescent="0.2">
      <c r="A16" s="147" t="s">
        <v>1029</v>
      </c>
      <c r="B16" s="24">
        <v>90099</v>
      </c>
      <c r="C16" s="110" t="str">
        <f>VLOOKUP(B16,SinapiREF0823!A:B,2,0)</f>
        <v>ESCAVAÇÃO MECANIZADA DE VALA COM PROF. ATÉ 1,5 M (MÉDIA MONTANTE E JUSANTE/UMA COMPOSIÇÃO POR TRECHO), RETROESCAV. (0,26 M3), LARG. MENOR QUE 0,8 M, EM SOLO DE 1A CATEGORIA, EM LOCAIS COM ALTO NÍVEL DE INTERFERÊNCIA. AF_02/2021</v>
      </c>
      <c r="D16" s="195"/>
      <c r="E16" s="196"/>
      <c r="F16" s="24" t="str">
        <f>VLOOKUP(B16,[2]SinapiREF0616!A:D,3,FALSE)</f>
        <v>M3</v>
      </c>
      <c r="G16" s="148">
        <f>SUM(G19:G26)</f>
        <v>300.65000000000003</v>
      </c>
      <c r="H16" s="44">
        <v>300.65000000000003</v>
      </c>
    </row>
    <row r="17" spans="1:8" s="22" customFormat="1" ht="15" x14ac:dyDescent="0.25">
      <c r="A17" s="149"/>
      <c r="C17" s="45" t="s">
        <v>1030</v>
      </c>
      <c r="D17" s="45"/>
      <c r="E17" s="46"/>
      <c r="F17" s="45"/>
      <c r="G17" s="150"/>
      <c r="H17" s="44"/>
    </row>
    <row r="18" spans="1:8" s="22" customFormat="1" x14ac:dyDescent="0.2">
      <c r="A18" s="149"/>
      <c r="D18" s="47" t="s">
        <v>1025</v>
      </c>
      <c r="E18" s="47" t="s">
        <v>1026</v>
      </c>
      <c r="F18" s="47" t="s">
        <v>1027</v>
      </c>
      <c r="G18" s="151" t="s">
        <v>1023</v>
      </c>
      <c r="H18" s="44"/>
    </row>
    <row r="19" spans="1:8" s="22" customFormat="1" x14ac:dyDescent="0.2">
      <c r="A19" s="149"/>
      <c r="C19" s="48" t="s">
        <v>1031</v>
      </c>
      <c r="D19" s="124">
        <f>'[3]MEMÓRIA CÁLCULO'!$K$402</f>
        <v>172</v>
      </c>
      <c r="E19" s="50">
        <v>0.35</v>
      </c>
      <c r="F19" s="49">
        <v>0.5</v>
      </c>
      <c r="G19" s="152">
        <f t="shared" ref="G19:G26" si="0">(D19*E19*F19)</f>
        <v>30.099999999999998</v>
      </c>
      <c r="H19" s="44"/>
    </row>
    <row r="20" spans="1:8" s="22" customFormat="1" x14ac:dyDescent="0.2">
      <c r="A20" s="149"/>
      <c r="C20" s="31" t="s">
        <v>1032</v>
      </c>
      <c r="D20" s="125">
        <f>'[3]MEMÓRIA CÁLCULO'!$K$407</f>
        <v>172</v>
      </c>
      <c r="E20" s="25">
        <v>0.35</v>
      </c>
      <c r="F20" s="51">
        <v>0.5</v>
      </c>
      <c r="G20" s="153">
        <f t="shared" si="0"/>
        <v>30.099999999999998</v>
      </c>
      <c r="H20" s="44"/>
    </row>
    <row r="21" spans="1:8" s="22" customFormat="1" x14ac:dyDescent="0.2">
      <c r="A21" s="149"/>
      <c r="C21" s="31" t="s">
        <v>1033</v>
      </c>
      <c r="D21" s="125">
        <f>'[3]MEMÓRIA CÁLCULO'!$K$412</f>
        <v>172</v>
      </c>
      <c r="E21" s="25">
        <v>0.35</v>
      </c>
      <c r="F21" s="51">
        <v>0.5</v>
      </c>
      <c r="G21" s="153">
        <f t="shared" si="0"/>
        <v>30.099999999999998</v>
      </c>
      <c r="H21" s="44"/>
    </row>
    <row r="22" spans="1:8" s="22" customFormat="1" x14ac:dyDescent="0.2">
      <c r="A22" s="149"/>
      <c r="C22" s="31" t="s">
        <v>1034</v>
      </c>
      <c r="D22" s="125">
        <f>'[3]MEMÓRIA CÁLCULO'!$K$417</f>
        <v>172</v>
      </c>
      <c r="E22" s="25">
        <v>0.35</v>
      </c>
      <c r="F22" s="51">
        <v>0.5</v>
      </c>
      <c r="G22" s="153">
        <f t="shared" si="0"/>
        <v>30.099999999999998</v>
      </c>
      <c r="H22" s="44"/>
    </row>
    <row r="23" spans="1:8" s="22" customFormat="1" x14ac:dyDescent="0.2">
      <c r="A23" s="149"/>
      <c r="C23" s="31" t="s">
        <v>1035</v>
      </c>
      <c r="D23" s="125">
        <f>'[3]MEMÓRIA CÁLCULO'!$K$422</f>
        <v>172</v>
      </c>
      <c r="E23" s="25">
        <v>0.35</v>
      </c>
      <c r="F23" s="51">
        <v>0.5</v>
      </c>
      <c r="G23" s="153">
        <f t="shared" si="0"/>
        <v>30.099999999999998</v>
      </c>
      <c r="H23" s="44"/>
    </row>
    <row r="24" spans="1:8" s="22" customFormat="1" x14ac:dyDescent="0.2">
      <c r="A24" s="149"/>
      <c r="C24" s="31" t="s">
        <v>1036</v>
      </c>
      <c r="D24" s="125">
        <f>'[3]MEMÓRIA CÁLCULO'!$K$427</f>
        <v>286</v>
      </c>
      <c r="E24" s="25">
        <v>0.35</v>
      </c>
      <c r="F24" s="51">
        <v>0.5</v>
      </c>
      <c r="G24" s="153">
        <f t="shared" si="0"/>
        <v>50.05</v>
      </c>
      <c r="H24" s="44"/>
    </row>
    <row r="25" spans="1:8" s="22" customFormat="1" x14ac:dyDescent="0.2">
      <c r="A25" s="149"/>
      <c r="C25" s="31" t="s">
        <v>1037</v>
      </c>
      <c r="D25" s="125">
        <f>'[3]MEMÓRIA CÁLCULO'!$K$433</f>
        <v>286</v>
      </c>
      <c r="E25" s="25">
        <v>0.35</v>
      </c>
      <c r="F25" s="51">
        <v>0.5</v>
      </c>
      <c r="G25" s="153">
        <f t="shared" si="0"/>
        <v>50.05</v>
      </c>
      <c r="H25" s="44"/>
    </row>
    <row r="26" spans="1:8" s="22" customFormat="1" x14ac:dyDescent="0.2">
      <c r="A26" s="149"/>
      <c r="C26" s="35" t="s">
        <v>1038</v>
      </c>
      <c r="D26" s="126">
        <f>'[3]MEMÓRIA CÁLCULO'!$K$438</f>
        <v>286</v>
      </c>
      <c r="E26" s="53">
        <v>0.35</v>
      </c>
      <c r="F26" s="52">
        <v>0.5</v>
      </c>
      <c r="G26" s="154">
        <f t="shared" si="0"/>
        <v>50.05</v>
      </c>
      <c r="H26" s="44"/>
    </row>
    <row r="27" spans="1:8" s="108" customFormat="1" ht="76.5" customHeight="1" x14ac:dyDescent="0.2">
      <c r="A27" s="155" t="s">
        <v>1039</v>
      </c>
      <c r="B27" s="113">
        <v>90084</v>
      </c>
      <c r="C27" s="110" t="str">
        <f>VLOOKUP(B27,SinapiREF0823!A:B,2,0)</f>
        <v>ESCAVAÇÃO MECANIZADA DE VALA COM PROF. MAIOR QUE 1,5 M ATÉ 3,0 M (MÉDIA MONTANTE E JUSANTE/UMA COMPOSIÇÃO POR TRECHO), ESCAVADEIRA (0,8 M3), LARGURA ATÉ 1,5 M, EM SOLO DE 1A CATEGORIA, EM LOCAIS COM ALTO NÍVEL DE INTERFERÊNCIA. AF_02/2021</v>
      </c>
      <c r="D27" s="111"/>
      <c r="E27" s="112"/>
      <c r="F27" s="113" t="str">
        <f>VLOOKUP(B27,[2]SinapiREF0616!A:D,3,FALSE)</f>
        <v>M3</v>
      </c>
      <c r="G27" s="156">
        <f>G28</f>
        <v>266.82359999999994</v>
      </c>
      <c r="H27" s="108">
        <v>978.98550000000012</v>
      </c>
    </row>
    <row r="28" spans="1:8" x14ac:dyDescent="0.2">
      <c r="A28" s="140"/>
      <c r="B28" s="55"/>
      <c r="C28" s="22" t="s">
        <v>12</v>
      </c>
      <c r="D28" s="22"/>
      <c r="E28" s="38"/>
      <c r="F28" s="56"/>
      <c r="G28" s="157">
        <f>'Resumo Serviços Drenagem'!H6</f>
        <v>266.82359999999994</v>
      </c>
      <c r="H28" s="54"/>
    </row>
    <row r="29" spans="1:8" s="108" customFormat="1" ht="76.5" customHeight="1" x14ac:dyDescent="0.2">
      <c r="A29" s="155" t="s">
        <v>1040</v>
      </c>
      <c r="B29" s="113">
        <v>90085</v>
      </c>
      <c r="C29" s="110" t="e">
        <f>VLOOKUP(B29,SinapiREF0823!A:B,2,0)</f>
        <v>#N/A</v>
      </c>
      <c r="D29" s="115"/>
      <c r="E29" s="116"/>
      <c r="F29" s="113" t="str">
        <f>VLOOKUP(B29,[2]SinapiREF0616!A:D,3,FALSE)</f>
        <v>M3</v>
      </c>
      <c r="G29" s="158">
        <f>SUM(G30:G31)</f>
        <v>1261.5658080000001</v>
      </c>
      <c r="H29" s="117">
        <v>2922.5688999999998</v>
      </c>
    </row>
    <row r="30" spans="1:8" x14ac:dyDescent="0.2">
      <c r="A30" s="140"/>
      <c r="B30" s="55"/>
      <c r="C30" s="22" t="s">
        <v>12</v>
      </c>
      <c r="D30" s="22"/>
      <c r="E30" s="38"/>
      <c r="F30" s="56"/>
      <c r="G30" s="157">
        <f>'Resumo Serviços Drenagem'!H10</f>
        <v>1201.5289</v>
      </c>
      <c r="H30" s="54"/>
    </row>
    <row r="31" spans="1:8" x14ac:dyDescent="0.2">
      <c r="A31" s="159"/>
      <c r="B31" s="57"/>
      <c r="C31" s="36" t="s">
        <v>30</v>
      </c>
      <c r="D31" s="36"/>
      <c r="E31" s="58"/>
      <c r="F31" s="59"/>
      <c r="G31" s="160">
        <f>'Resumo Serviços Drenagem'!H116</f>
        <v>60.036908000000011</v>
      </c>
      <c r="H31" s="54"/>
    </row>
    <row r="32" spans="1:8" s="108" customFormat="1" ht="71.25" customHeight="1" x14ac:dyDescent="0.2">
      <c r="A32" s="155" t="s">
        <v>1041</v>
      </c>
      <c r="B32" s="113">
        <v>90082</v>
      </c>
      <c r="C32" s="110" t="str">
        <f>VLOOKUP(B32,SinapiREF0823!A:B,2,0)</f>
        <v>ESCAVAÇÃO MECANIZADA DE VALA COM PROF. ATÉ 1,5 M (MÉDIA MONTANTE E JUSANTE/UMA COMPOSIÇÃO POR TRECHO), ESCAVADEIRA (0,8 M3), LARG. DE 1,5 M A 2,5 M, EM SOLO DE 1A CATEGORIA, EM LOCAIS COM ALTO NÍVEL DE INTERFERÊNCIA. AF_02/2021</v>
      </c>
      <c r="D32" s="111"/>
      <c r="E32" s="112"/>
      <c r="F32" s="113" t="str">
        <f>VLOOKUP(B32,[2]SinapiREF0616!A:D,3,FALSE)</f>
        <v>M3</v>
      </c>
      <c r="G32" s="161">
        <f>G33</f>
        <v>51.43218000000001</v>
      </c>
      <c r="H32" s="118">
        <v>210.57380000000006</v>
      </c>
    </row>
    <row r="33" spans="1:9" x14ac:dyDescent="0.2">
      <c r="A33" s="159"/>
      <c r="B33" s="60"/>
      <c r="C33" s="36" t="s">
        <v>30</v>
      </c>
      <c r="D33" s="36"/>
      <c r="E33" s="58"/>
      <c r="F33" s="58"/>
      <c r="G33" s="162">
        <f>'Resumo Serviços Drenagem'!H115</f>
        <v>51.43218000000001</v>
      </c>
      <c r="H33" s="44"/>
    </row>
    <row r="34" spans="1:9" s="108" customFormat="1" ht="60.75" customHeight="1" x14ac:dyDescent="0.2">
      <c r="A34" s="155" t="s">
        <v>1042</v>
      </c>
      <c r="B34" s="113">
        <v>90087</v>
      </c>
      <c r="C34" s="110" t="str">
        <f>VLOOKUP(B34,SinapiREF0823!A:B,2,0)</f>
        <v>ESCAVAÇÃO MECANIZADA DE VALA COM PROF. DE 3,0 M ATÉ 4,5 M(MÉDIA MONTANTE E JUSANTE/UMA COMPOSIÇÃO POR TRECHO), ESCAVADEIRA (1,2 M3), LARG. DE 1,5 M A 2,5 M, EM SOLO DE 1A CATEGORIA, EM LOCAIS COM ALTO NÍVEL DE INTERFERÊNCIA. AF_02/2021</v>
      </c>
      <c r="D34" s="111"/>
      <c r="E34" s="112"/>
      <c r="F34" s="113" t="str">
        <f>VLOOKUP(B34,[2]SinapiREF0616!A:D,3,FALSE)</f>
        <v>M3</v>
      </c>
      <c r="G34" s="156">
        <f>SUM(G35,G36)</f>
        <v>0</v>
      </c>
      <c r="H34" s="118">
        <v>595.12770000000012</v>
      </c>
    </row>
    <row r="35" spans="1:9" x14ac:dyDescent="0.2">
      <c r="A35" s="140"/>
      <c r="B35" s="61"/>
      <c r="C35" s="22" t="s">
        <v>12</v>
      </c>
      <c r="D35" s="22"/>
      <c r="E35" s="38"/>
      <c r="F35" s="38"/>
      <c r="G35" s="163">
        <f>'Resumo Serviços Drenagem'!H11</f>
        <v>0</v>
      </c>
      <c r="H35" s="44"/>
    </row>
    <row r="36" spans="1:9" x14ac:dyDescent="0.2">
      <c r="A36" s="140"/>
      <c r="B36" s="61"/>
      <c r="C36" s="22" t="s">
        <v>30</v>
      </c>
      <c r="D36" s="22"/>
      <c r="E36" s="38"/>
      <c r="F36" s="38"/>
      <c r="G36" s="163">
        <f>'Resumo Serviços Drenagem'!H117</f>
        <v>0</v>
      </c>
      <c r="H36" s="44"/>
    </row>
    <row r="37" spans="1:9" ht="15.75" x14ac:dyDescent="0.25">
      <c r="A37" s="140"/>
      <c r="B37" s="38"/>
      <c r="C37" s="38"/>
      <c r="D37" s="38"/>
      <c r="E37" s="38"/>
      <c r="F37" s="65" t="s">
        <v>1043</v>
      </c>
      <c r="G37" s="164">
        <f>SUM(G34,G32,G29,G27,G16,G6)</f>
        <v>2626.153988</v>
      </c>
      <c r="H37" s="68"/>
      <c r="I37" s="66"/>
    </row>
    <row r="38" spans="1:9" x14ac:dyDescent="0.2">
      <c r="A38" s="140"/>
      <c r="B38" s="38"/>
      <c r="C38" s="38"/>
      <c r="D38" s="38"/>
      <c r="E38" s="38"/>
      <c r="F38" s="87"/>
      <c r="G38" s="165"/>
    </row>
    <row r="39" spans="1:9" ht="18" customHeight="1" x14ac:dyDescent="0.25">
      <c r="A39" s="206" t="s">
        <v>1067</v>
      </c>
      <c r="B39" s="14"/>
      <c r="C39" s="14"/>
      <c r="D39" s="14"/>
      <c r="E39" s="14"/>
      <c r="F39" s="15"/>
      <c r="G39" s="167"/>
    </row>
    <row r="40" spans="1:9" ht="15.75" x14ac:dyDescent="0.25">
      <c r="A40" s="233" t="s">
        <v>1044</v>
      </c>
      <c r="B40" s="234"/>
      <c r="C40" s="234"/>
      <c r="D40" s="234"/>
      <c r="E40" s="234"/>
      <c r="F40" s="234"/>
      <c r="G40" s="235"/>
    </row>
    <row r="41" spans="1:9" ht="15" x14ac:dyDescent="0.25">
      <c r="A41" s="136" t="s">
        <v>1019</v>
      </c>
      <c r="B41" s="21" t="s">
        <v>4</v>
      </c>
      <c r="C41" s="229" t="s">
        <v>5</v>
      </c>
      <c r="D41" s="229"/>
      <c r="E41" s="229"/>
      <c r="F41" s="127" t="s">
        <v>89</v>
      </c>
      <c r="G41" s="137" t="s">
        <v>1020</v>
      </c>
    </row>
    <row r="42" spans="1:9" ht="15" x14ac:dyDescent="0.25">
      <c r="A42" s="168"/>
      <c r="B42" s="69"/>
      <c r="C42" s="128"/>
      <c r="D42" s="128"/>
      <c r="E42" s="128"/>
      <c r="F42" s="128"/>
      <c r="G42" s="169"/>
    </row>
    <row r="43" spans="1:9" s="108" customFormat="1" ht="63.75" customHeight="1" x14ac:dyDescent="0.2">
      <c r="A43" s="155" t="s">
        <v>1070</v>
      </c>
      <c r="B43" s="113">
        <v>93379</v>
      </c>
      <c r="C43" s="110" t="str">
        <f>VLOOKUP(B43,SinapiREF0823!A:B,2,0)</f>
        <v>REATERRO MECANIZADO DE VALA COM RETROESCAVADEIRA (CAPACIDADE   DA   CAÇAMBA   DA RETRO: 0,26 M³/POTÊNCIA: 88 HP), LARGURA DE 0,8 A 1,5 M, PROFUNDIDADE ATÉ 1,5 M, COM SOLO (SEM SUBSTITUIÇÃO) DE 1ª CATEGORIA, COM COMPACTADOR DE SOLOS DE PERCUSSÃO AF_08/2023</v>
      </c>
      <c r="D43" s="111"/>
      <c r="E43" s="112"/>
      <c r="F43" s="113" t="str">
        <f>VLOOKUP(B43,[2]SinapiREF0616!A:D,3,FALSE)</f>
        <v>M3</v>
      </c>
      <c r="G43" s="139">
        <f>SUM(G46,G49,G52)</f>
        <v>656.77869727980215</v>
      </c>
      <c r="H43" s="108">
        <v>1840.1754107144636</v>
      </c>
    </row>
    <row r="44" spans="1:9" ht="15" x14ac:dyDescent="0.25">
      <c r="A44" s="140"/>
      <c r="B44" s="70"/>
      <c r="C44" s="71" t="s">
        <v>1022</v>
      </c>
      <c r="D44" s="71"/>
      <c r="E44" s="72"/>
      <c r="F44" s="73"/>
      <c r="G44" s="170"/>
    </row>
    <row r="45" spans="1:9" ht="15" x14ac:dyDescent="0.2">
      <c r="A45" s="140"/>
      <c r="B45" s="38"/>
      <c r="C45" s="22"/>
      <c r="D45" s="22"/>
      <c r="E45" s="32"/>
      <c r="F45" s="33"/>
      <c r="G45" s="142" t="s">
        <v>1023</v>
      </c>
    </row>
    <row r="46" spans="1:9" ht="15" x14ac:dyDescent="0.25">
      <c r="A46" s="140"/>
      <c r="B46" s="26"/>
      <c r="C46" s="22"/>
      <c r="D46" s="22"/>
      <c r="E46" s="32"/>
      <c r="F46" s="33"/>
      <c r="G46" s="171">
        <f>'Resumo Serviços Drenagem'!H66</f>
        <v>413.86073099741787</v>
      </c>
    </row>
    <row r="47" spans="1:9" ht="15" x14ac:dyDescent="0.25">
      <c r="A47" s="140"/>
      <c r="B47" s="70"/>
      <c r="C47" s="71" t="s">
        <v>1045</v>
      </c>
      <c r="D47" s="71"/>
      <c r="E47" s="72"/>
      <c r="F47" s="71"/>
      <c r="G47" s="170"/>
    </row>
    <row r="48" spans="1:9" x14ac:dyDescent="0.2">
      <c r="A48" s="140"/>
      <c r="B48" s="40" t="s">
        <v>1046</v>
      </c>
      <c r="C48" s="40" t="s">
        <v>1024</v>
      </c>
      <c r="D48" s="47" t="s">
        <v>1025</v>
      </c>
      <c r="E48" s="47" t="s">
        <v>1047</v>
      </c>
      <c r="F48" s="74" t="s">
        <v>1063</v>
      </c>
      <c r="G48" s="142" t="s">
        <v>1043</v>
      </c>
    </row>
    <row r="49" spans="1:11" x14ac:dyDescent="0.2">
      <c r="A49" s="140"/>
      <c r="B49" s="43">
        <f>G12</f>
        <v>189</v>
      </c>
      <c r="C49" s="101">
        <f>C12</f>
        <v>45</v>
      </c>
      <c r="D49" s="43">
        <v>3.5</v>
      </c>
      <c r="E49" s="75">
        <f>(PI()*(F49^2))/4</f>
        <v>0.12566370614359174</v>
      </c>
      <c r="F49" s="43">
        <v>0.4</v>
      </c>
      <c r="G49" s="172">
        <f>B49-(C49*D49*E49)</f>
        <v>169.20796628238429</v>
      </c>
    </row>
    <row r="50" spans="1:11" ht="15" x14ac:dyDescent="0.2">
      <c r="A50" s="140"/>
      <c r="B50" s="70"/>
      <c r="C50" s="71" t="s">
        <v>1028</v>
      </c>
      <c r="D50" s="76"/>
      <c r="E50" s="77"/>
      <c r="F50" s="77"/>
      <c r="G50" s="170"/>
    </row>
    <row r="51" spans="1:11" x14ac:dyDescent="0.2">
      <c r="A51" s="140"/>
      <c r="B51" s="40" t="s">
        <v>1046</v>
      </c>
      <c r="C51" s="40" t="s">
        <v>1024</v>
      </c>
      <c r="D51" s="34" t="s">
        <v>1025</v>
      </c>
      <c r="E51" s="34" t="s">
        <v>1026</v>
      </c>
      <c r="F51" s="34" t="s">
        <v>1027</v>
      </c>
      <c r="G51" s="142" t="s">
        <v>1043</v>
      </c>
    </row>
    <row r="52" spans="1:11" x14ac:dyDescent="0.2">
      <c r="A52" s="140"/>
      <c r="B52" s="43">
        <f>G15</f>
        <v>116.70750000000001</v>
      </c>
      <c r="C52" s="101">
        <f>C49</f>
        <v>45</v>
      </c>
      <c r="D52" s="43">
        <v>1.3</v>
      </c>
      <c r="E52" s="43">
        <v>0.7</v>
      </c>
      <c r="F52" s="42">
        <v>1.05</v>
      </c>
      <c r="G52" s="172">
        <f>B52-(C52*D52*E52*F52)</f>
        <v>73.710000000000008</v>
      </c>
    </row>
    <row r="53" spans="1:11" ht="63.75" customHeight="1" x14ac:dyDescent="0.2">
      <c r="A53" s="147" t="s">
        <v>1071</v>
      </c>
      <c r="B53" s="23">
        <v>93378</v>
      </c>
      <c r="C53" s="110" t="str">
        <f>VLOOKUP(B53,SinapiREF0823!A:B,2,0)</f>
        <v>REATERRO MECANIZADO DE VALA COM RETROESCAVADEIRA (CAPACIDADE   DA   CAÇAMBA   DA RETRO: 0,26 M³/POTÊNCIA: 88 HP), LARGURA ATÉ 0,8 M, PROFUNDIDADE ATÉ 1,5 M, COM SOLO (SEM SUBSTITUIÇÃO) DE 1ª CATEGORIA, COM COMPACTADOR DE SOLOS DE PERCUSSÃO. AF_08/2023</v>
      </c>
      <c r="D53" s="78"/>
      <c r="E53" s="79"/>
      <c r="F53" s="24" t="str">
        <f>VLOOKUP(B53,[2]SinapiREF0616!A:D,3,FALSE)</f>
        <v>M3</v>
      </c>
      <c r="G53" s="173">
        <f>SUM(G56:G63)</f>
        <v>291.10999999999996</v>
      </c>
      <c r="H53" s="16">
        <v>291.10999999999996</v>
      </c>
    </row>
    <row r="54" spans="1:11" ht="15" x14ac:dyDescent="0.25">
      <c r="A54" s="149"/>
      <c r="B54" s="22"/>
      <c r="C54" s="27" t="s">
        <v>1030</v>
      </c>
      <c r="D54" s="28"/>
      <c r="E54" s="94"/>
      <c r="F54" s="28"/>
      <c r="G54" s="141"/>
    </row>
    <row r="55" spans="1:11" x14ac:dyDescent="0.2">
      <c r="A55" s="140"/>
      <c r="B55" s="80" t="s">
        <v>1046</v>
      </c>
      <c r="C55" s="81" t="s">
        <v>1048</v>
      </c>
      <c r="D55" s="47" t="s">
        <v>1025</v>
      </c>
      <c r="E55" s="47" t="s">
        <v>1047</v>
      </c>
      <c r="F55" s="74" t="s">
        <v>1063</v>
      </c>
      <c r="G55" s="151" t="s">
        <v>1023</v>
      </c>
    </row>
    <row r="56" spans="1:11" x14ac:dyDescent="0.2">
      <c r="A56" s="140"/>
      <c r="B56" s="82">
        <f t="shared" ref="B56:B63" si="1">G19</f>
        <v>30.099999999999998</v>
      </c>
      <c r="C56" s="83" t="s">
        <v>1031</v>
      </c>
      <c r="D56" s="84">
        <f t="shared" ref="D56:D63" si="2">D19</f>
        <v>172</v>
      </c>
      <c r="E56" s="85">
        <f>(PI()*(F56^2))/4</f>
        <v>3.1415926535897931E-4</v>
      </c>
      <c r="F56" s="84">
        <f>20/1000</f>
        <v>0.02</v>
      </c>
      <c r="G56" s="174">
        <f>ROUND(B56-(D56*E56),2)</f>
        <v>30.05</v>
      </c>
    </row>
    <row r="57" spans="1:11" x14ac:dyDescent="0.2">
      <c r="A57" s="140"/>
      <c r="B57" s="82">
        <f t="shared" si="1"/>
        <v>30.099999999999998</v>
      </c>
      <c r="C57" s="83" t="s">
        <v>1032</v>
      </c>
      <c r="D57" s="84">
        <f t="shared" si="2"/>
        <v>172</v>
      </c>
      <c r="E57" s="85">
        <f t="shared" ref="E57:E63" si="3">(PI()*(F57^2))/4</f>
        <v>4.9087385212340522E-4</v>
      </c>
      <c r="F57" s="84">
        <f>25/1000</f>
        <v>2.5000000000000001E-2</v>
      </c>
      <c r="G57" s="174">
        <f t="shared" ref="G57:G63" si="4">ROUND(B57-(D57*E57),2)</f>
        <v>30.02</v>
      </c>
    </row>
    <row r="58" spans="1:11" x14ac:dyDescent="0.2">
      <c r="A58" s="140"/>
      <c r="B58" s="82">
        <f t="shared" si="1"/>
        <v>30.099999999999998</v>
      </c>
      <c r="C58" s="83" t="s">
        <v>1033</v>
      </c>
      <c r="D58" s="84">
        <f t="shared" si="2"/>
        <v>172</v>
      </c>
      <c r="E58" s="85">
        <f t="shared" si="3"/>
        <v>8.0424771931898698E-4</v>
      </c>
      <c r="F58" s="84">
        <f>32/1000</f>
        <v>3.2000000000000001E-2</v>
      </c>
      <c r="G58" s="174">
        <f t="shared" si="4"/>
        <v>29.96</v>
      </c>
      <c r="K58" s="86"/>
    </row>
    <row r="59" spans="1:11" x14ac:dyDescent="0.2">
      <c r="A59" s="140"/>
      <c r="B59" s="82">
        <f t="shared" si="1"/>
        <v>30.099999999999998</v>
      </c>
      <c r="C59" s="83" t="s">
        <v>1034</v>
      </c>
      <c r="D59" s="84">
        <f t="shared" si="2"/>
        <v>172</v>
      </c>
      <c r="E59" s="85">
        <f t="shared" si="3"/>
        <v>1.2566370614359172E-3</v>
      </c>
      <c r="F59" s="84">
        <v>0.04</v>
      </c>
      <c r="G59" s="174">
        <f t="shared" si="4"/>
        <v>29.88</v>
      </c>
    </row>
    <row r="60" spans="1:11" x14ac:dyDescent="0.2">
      <c r="A60" s="140"/>
      <c r="B60" s="82">
        <f t="shared" si="1"/>
        <v>30.099999999999998</v>
      </c>
      <c r="C60" s="83" t="s">
        <v>1035</v>
      </c>
      <c r="D60" s="84">
        <f t="shared" si="2"/>
        <v>172</v>
      </c>
      <c r="E60" s="85">
        <f t="shared" si="3"/>
        <v>2.8274333882308137E-3</v>
      </c>
      <c r="F60" s="84">
        <v>0.06</v>
      </c>
      <c r="G60" s="174">
        <f>ROUND(B60-(D60*E60),2)</f>
        <v>29.61</v>
      </c>
    </row>
    <row r="61" spans="1:11" x14ac:dyDescent="0.2">
      <c r="A61" s="140"/>
      <c r="B61" s="82">
        <f t="shared" si="1"/>
        <v>50.05</v>
      </c>
      <c r="C61" s="83" t="s">
        <v>1036</v>
      </c>
      <c r="D61" s="84">
        <f t="shared" si="2"/>
        <v>286</v>
      </c>
      <c r="E61" s="85">
        <f t="shared" si="3"/>
        <v>4.4178646691106467E-3</v>
      </c>
      <c r="F61" s="84">
        <v>7.4999999999999997E-2</v>
      </c>
      <c r="G61" s="174">
        <f>ROUND(B61-(D61*E61),2)</f>
        <v>48.79</v>
      </c>
    </row>
    <row r="62" spans="1:11" x14ac:dyDescent="0.2">
      <c r="A62" s="140"/>
      <c r="B62" s="82">
        <f t="shared" si="1"/>
        <v>50.05</v>
      </c>
      <c r="C62" s="83" t="s">
        <v>1037</v>
      </c>
      <c r="D62" s="84">
        <f t="shared" si="2"/>
        <v>286</v>
      </c>
      <c r="E62" s="85">
        <f t="shared" si="3"/>
        <v>7.8539816339744835E-3</v>
      </c>
      <c r="F62" s="84">
        <v>0.1</v>
      </c>
      <c r="G62" s="174">
        <f>ROUND(B62-(D62*E62),2)</f>
        <v>47.8</v>
      </c>
    </row>
    <row r="63" spans="1:11" x14ac:dyDescent="0.2">
      <c r="A63" s="140"/>
      <c r="B63" s="82">
        <f t="shared" si="1"/>
        <v>50.05</v>
      </c>
      <c r="C63" s="83" t="s">
        <v>1038</v>
      </c>
      <c r="D63" s="84">
        <f t="shared" si="2"/>
        <v>286</v>
      </c>
      <c r="E63" s="85">
        <f t="shared" si="3"/>
        <v>1.7671458676442587E-2</v>
      </c>
      <c r="F63" s="84">
        <v>0.15</v>
      </c>
      <c r="G63" s="174">
        <f t="shared" si="4"/>
        <v>45</v>
      </c>
    </row>
    <row r="64" spans="1:11" s="108" customFormat="1" ht="63.75" x14ac:dyDescent="0.2">
      <c r="A64" s="155" t="s">
        <v>1054</v>
      </c>
      <c r="B64" s="109">
        <v>93381</v>
      </c>
      <c r="C64" s="110" t="str">
        <f>VLOOKUP(B64,SinapiREF0823!A:B,2,0)</f>
        <v>REATERRO MECANIZADO DE VALA COM RETROESCAVADEIRA (CAPACIDADE   DA   CAÇAMBA   DA RETRO: 0,26 M³/POTÊNCIA: 88 HP), LARGURA DE 0,8 A 1,5 M, PROFUNDIDADE DE 1,5 A 3,0 M, COM SOLO (SEM SUBSTITUIÇÃO) DE 1ª CATEGORIA, COM COMPACTADOR DE SOLOS DE PERCUSSÃO. AF_08/2023</v>
      </c>
      <c r="D64" s="119"/>
      <c r="E64" s="120"/>
      <c r="F64" s="113" t="str">
        <f>VLOOKUP(B64,[2]SinapiREF0616!A:D,3,FALSE)</f>
        <v>M3</v>
      </c>
      <c r="G64" s="156">
        <f>G65</f>
        <v>92.210948067080551</v>
      </c>
      <c r="H64" s="108">
        <v>611.31996162928579</v>
      </c>
    </row>
    <row r="65" spans="1:8" x14ac:dyDescent="0.2">
      <c r="A65" s="140"/>
      <c r="B65" s="55"/>
      <c r="C65" s="100" t="s">
        <v>1049</v>
      </c>
      <c r="D65" s="91"/>
      <c r="E65" s="92"/>
      <c r="F65" s="93"/>
      <c r="G65" s="175">
        <f>'Resumo Serviços Drenagem'!H67</f>
        <v>92.210948067080551</v>
      </c>
    </row>
    <row r="66" spans="1:8" s="108" customFormat="1" ht="63.75" x14ac:dyDescent="0.2">
      <c r="A66" s="155" t="s">
        <v>1055</v>
      </c>
      <c r="B66" s="113">
        <v>104730</v>
      </c>
      <c r="C66" s="110" t="str">
        <f>VLOOKUP(B66,SinapiREF0823!A:B,2,0)</f>
        <v>REATERRO MECANIZADO DE VALA COM ESCAVADEIRA HIDRÁULICA (CAPACIDADE DA CAÇAMBA: 0,8 M³/POTÊNCIA: 111 HP), LARGURA DE 1,5 A 2,5 M, PROFUNDIDADE DE 1,5 A 3,0 M, COM SOLO (SEM SUBSTITUIÇÃO) DE 1ª CATEGORIA, COM PLACA VIBRATÓRIA. AF_08/2023</v>
      </c>
      <c r="D66" s="119"/>
      <c r="E66" s="120"/>
      <c r="F66" s="109" t="e">
        <f>VLOOKUP(B66,[2]SinapiREF0616!A:D,3,FALSE)</f>
        <v>#N/A</v>
      </c>
      <c r="G66" s="176">
        <f>SUM(G67:G68)</f>
        <v>587.58547712683924</v>
      </c>
      <c r="H66" s="108">
        <v>2097.9170519600534</v>
      </c>
    </row>
    <row r="67" spans="1:8" x14ac:dyDescent="0.2">
      <c r="A67" s="140"/>
      <c r="B67" s="55"/>
      <c r="C67" s="22" t="s">
        <v>1049</v>
      </c>
      <c r="D67" s="22"/>
      <c r="E67" s="38"/>
      <c r="F67" s="56"/>
      <c r="G67" s="175">
        <f>'Resumo Serviços Drenagem'!H54</f>
        <v>560.51179712683927</v>
      </c>
    </row>
    <row r="68" spans="1:8" x14ac:dyDescent="0.2">
      <c r="A68" s="159"/>
      <c r="B68" s="57"/>
      <c r="C68" s="36" t="s">
        <v>30</v>
      </c>
      <c r="D68" s="36"/>
      <c r="E68" s="58"/>
      <c r="F68" s="59"/>
      <c r="G68" s="177">
        <f>'Resumo Serviços Drenagem'!H138</f>
        <v>27.073680000000003</v>
      </c>
    </row>
    <row r="69" spans="1:8" s="108" customFormat="1" ht="63.75" x14ac:dyDescent="0.2">
      <c r="A69" s="155" t="s">
        <v>1056</v>
      </c>
      <c r="B69" s="113">
        <v>104728</v>
      </c>
      <c r="C69" s="110" t="str">
        <f>VLOOKUP(B69,SinapiREF0823!A:B,2,0)</f>
        <v>REATERRO MECANIZADO DE VALA COM ESCAVADEIRA HIDRÁULICA (CAPACIDADE DA CAÇAMBA: 0,8 M³/POTÊNCIA: 111 HP), LARGURA DE 1,5 A 2,5 M, PROFUNDIDADE ATÉ 1,5 M, COM SOLO (SEM SUBSTITUIÇÃO) DE 1ª CATEGORIA, COM PLACA VIBRATÓRIA. AF_08/2023</v>
      </c>
      <c r="D69" s="119"/>
      <c r="E69" s="120"/>
      <c r="F69" s="113" t="e">
        <f>VLOOKUP(B69,[2]SinapiREF0616!A:D,3,FALSE)</f>
        <v>#N/A</v>
      </c>
      <c r="G69" s="161">
        <f>SUM(G70:G71)</f>
        <v>159.85208548891592</v>
      </c>
      <c r="H69" s="108">
        <v>236.85236713083222</v>
      </c>
    </row>
    <row r="70" spans="1:8" x14ac:dyDescent="0.2">
      <c r="A70" s="140"/>
      <c r="B70" s="55"/>
      <c r="C70" s="22" t="s">
        <v>1049</v>
      </c>
      <c r="D70" s="22"/>
      <c r="E70" s="38"/>
      <c r="F70" s="56"/>
      <c r="G70" s="175">
        <f>'Resumo Serviços Drenagem'!H53</f>
        <v>135.64928548891592</v>
      </c>
    </row>
    <row r="71" spans="1:8" x14ac:dyDescent="0.2">
      <c r="A71" s="159"/>
      <c r="B71" s="60"/>
      <c r="C71" s="36" t="s">
        <v>30</v>
      </c>
      <c r="D71" s="36"/>
      <c r="E71" s="58"/>
      <c r="F71" s="58"/>
      <c r="G71" s="178">
        <f>'Resumo Serviços Drenagem'!H137</f>
        <v>24.202799999999996</v>
      </c>
    </row>
    <row r="72" spans="1:8" s="108" customFormat="1" ht="63.75" x14ac:dyDescent="0.2">
      <c r="A72" s="155" t="s">
        <v>1057</v>
      </c>
      <c r="B72" s="113">
        <v>104731</v>
      </c>
      <c r="C72" s="110" t="str">
        <f>VLOOKUP(B72,SinapiREF0823!A:B,2,0)</f>
        <v>REATERRO MECANIZADO DE VALA COM ESCAVADEIRA HIDRÁULICA (CAPACIDADE DA CAÇAMBA: 0,8 M³/POTÊNCIA: 111 HP), LARGURA ATÉ 1,5 M, PROFUNDIDADE DE 3,0 A 6,0 M, COM SOLO (SEM SUBSTITUIÇÃO) DE 1ª CATEGORIA, COM PLACA VIBRATÓRIA. AF_08/2023</v>
      </c>
      <c r="D72" s="121"/>
      <c r="E72" s="122"/>
      <c r="F72" s="123" t="e">
        <f>VLOOKUP(B72,[2]SinapiREF0616!A:D,3,FALSE)</f>
        <v>#N/A</v>
      </c>
      <c r="G72" s="156">
        <f>SUM(G73,G74)</f>
        <v>0</v>
      </c>
      <c r="H72" s="108">
        <v>96.544990487602377</v>
      </c>
    </row>
    <row r="73" spans="1:8" x14ac:dyDescent="0.2">
      <c r="A73" s="140"/>
      <c r="B73" s="55"/>
      <c r="C73" s="100" t="s">
        <v>1049</v>
      </c>
      <c r="D73" s="91"/>
      <c r="E73" s="92"/>
      <c r="F73" s="95"/>
      <c r="G73" s="179">
        <f>'Resumo Serviços Drenagem'!H55</f>
        <v>0</v>
      </c>
    </row>
    <row r="74" spans="1:8" x14ac:dyDescent="0.2">
      <c r="A74" s="140"/>
      <c r="B74" s="61"/>
      <c r="C74" s="100" t="s">
        <v>30</v>
      </c>
      <c r="D74" s="91"/>
      <c r="E74" s="92"/>
      <c r="F74" s="96"/>
      <c r="G74" s="178">
        <f>'Resumo Serviços Drenagem'!H139</f>
        <v>0</v>
      </c>
    </row>
    <row r="75" spans="1:8" ht="15.75" x14ac:dyDescent="0.25">
      <c r="A75" s="140"/>
      <c r="B75" s="38"/>
      <c r="C75" s="61"/>
      <c r="D75" s="61"/>
      <c r="E75" s="38"/>
      <c r="F75" s="87"/>
      <c r="G75" s="180"/>
    </row>
    <row r="76" spans="1:8" ht="15.75" x14ac:dyDescent="0.25">
      <c r="A76" s="140"/>
      <c r="B76" s="38"/>
      <c r="C76" s="38"/>
      <c r="D76" s="38"/>
      <c r="E76" s="38"/>
      <c r="F76" s="65" t="s">
        <v>1043</v>
      </c>
      <c r="G76" s="164">
        <f>SUM(G72,G69,G66,G64,G53,G43)</f>
        <v>1787.5372079626377</v>
      </c>
      <c r="H76" s="68"/>
    </row>
    <row r="77" spans="1:8" ht="15.75" x14ac:dyDescent="0.25">
      <c r="A77" s="140"/>
      <c r="B77" s="38"/>
      <c r="C77" s="38"/>
      <c r="D77" s="38"/>
      <c r="E77" s="38"/>
      <c r="F77" s="88"/>
      <c r="G77" s="181"/>
    </row>
    <row r="78" spans="1:8" ht="18" customHeight="1" x14ac:dyDescent="0.25">
      <c r="A78" s="206" t="s">
        <v>1067</v>
      </c>
      <c r="B78" s="14"/>
      <c r="C78" s="14"/>
      <c r="D78" s="14"/>
      <c r="E78" s="14"/>
      <c r="F78" s="15"/>
      <c r="G78" s="167"/>
    </row>
    <row r="79" spans="1:8" ht="15.75" x14ac:dyDescent="0.25">
      <c r="A79" s="233" t="s">
        <v>1062</v>
      </c>
      <c r="B79" s="234"/>
      <c r="C79" s="234"/>
      <c r="D79" s="234"/>
      <c r="E79" s="234"/>
      <c r="F79" s="234"/>
      <c r="G79" s="235"/>
    </row>
    <row r="80" spans="1:8" ht="15" x14ac:dyDescent="0.25">
      <c r="A80" s="136" t="s">
        <v>1019</v>
      </c>
      <c r="B80" s="21" t="s">
        <v>4</v>
      </c>
      <c r="C80" s="229" t="s">
        <v>5</v>
      </c>
      <c r="D80" s="229"/>
      <c r="E80" s="229"/>
      <c r="F80" s="127" t="s">
        <v>89</v>
      </c>
      <c r="G80" s="137" t="s">
        <v>1020</v>
      </c>
    </row>
    <row r="81" spans="1:8" ht="15" x14ac:dyDescent="0.25">
      <c r="A81" s="168"/>
      <c r="B81" s="69"/>
      <c r="C81" s="89"/>
      <c r="D81" s="89"/>
      <c r="E81" s="89"/>
      <c r="F81" s="89"/>
      <c r="G81" s="182"/>
    </row>
    <row r="82" spans="1:8" ht="63.75" customHeight="1" x14ac:dyDescent="0.2">
      <c r="A82" s="147" t="s">
        <v>1059</v>
      </c>
      <c r="B82" s="24">
        <v>100323</v>
      </c>
      <c r="C82" s="110" t="str">
        <f>VLOOKUP(B82,SinapiREF0823!A:B,2,0)</f>
        <v>LASTRO COM MATERIAL GRANULAR (AREIA MÉDIA), APLICADO EM PISOS OU LAJES SOBRE SOLO, ESPESSURA DE *10 CM*. AF_07/2019</v>
      </c>
      <c r="D82" s="63"/>
      <c r="E82" s="64"/>
      <c r="F82" s="24" t="e">
        <f>VLOOKUP(B82,[2]SinapiREF0616!A:D,3,FALSE)</f>
        <v>#N/A</v>
      </c>
      <c r="G82" s="173">
        <f>G85+G88</f>
        <v>91.750000000000014</v>
      </c>
      <c r="H82" s="16">
        <v>266.35000000000002</v>
      </c>
    </row>
    <row r="83" spans="1:8" ht="15" x14ac:dyDescent="0.25">
      <c r="A83" s="140"/>
      <c r="B83" s="70"/>
      <c r="C83" s="71" t="s">
        <v>1022</v>
      </c>
      <c r="D83" s="71"/>
      <c r="E83" s="72"/>
      <c r="F83" s="73"/>
      <c r="G83" s="170"/>
    </row>
    <row r="84" spans="1:8" ht="15" x14ac:dyDescent="0.2">
      <c r="A84" s="140"/>
      <c r="B84" s="38"/>
      <c r="C84" s="22"/>
      <c r="D84" s="22"/>
      <c r="E84" s="32"/>
      <c r="F84" s="33"/>
      <c r="G84" s="183" t="s">
        <v>1023</v>
      </c>
    </row>
    <row r="85" spans="1:8" ht="15" x14ac:dyDescent="0.25">
      <c r="A85" s="140"/>
      <c r="B85" s="26"/>
      <c r="C85" s="22"/>
      <c r="D85" s="22"/>
      <c r="E85" s="32"/>
      <c r="F85" s="33"/>
      <c r="G85" s="184">
        <f>'Resumo Serviços Drenagem'!H96</f>
        <v>76.000000000000014</v>
      </c>
    </row>
    <row r="86" spans="1:8" ht="15" customHeight="1" x14ac:dyDescent="0.25">
      <c r="A86" s="140"/>
      <c r="B86" s="38"/>
      <c r="C86" s="71" t="s">
        <v>1045</v>
      </c>
      <c r="D86" s="28"/>
      <c r="E86" s="29"/>
      <c r="F86" s="28"/>
      <c r="G86" s="141"/>
      <c r="H86" s="38"/>
    </row>
    <row r="87" spans="1:8" s="39" customFormat="1" ht="25.5" customHeight="1" x14ac:dyDescent="0.2">
      <c r="A87" s="144"/>
      <c r="B87" s="41"/>
      <c r="C87" s="80" t="s">
        <v>1024</v>
      </c>
      <c r="D87" s="90" t="s">
        <v>1025</v>
      </c>
      <c r="E87" s="90" t="s">
        <v>1026</v>
      </c>
      <c r="F87" s="90" t="s">
        <v>1061</v>
      </c>
      <c r="G87" s="183" t="s">
        <v>1023</v>
      </c>
      <c r="H87" s="41"/>
    </row>
    <row r="88" spans="1:8" ht="15" customHeight="1" x14ac:dyDescent="0.2">
      <c r="A88" s="140"/>
      <c r="B88" s="38"/>
      <c r="C88" s="42">
        <f>C52</f>
        <v>45</v>
      </c>
      <c r="D88" s="43">
        <v>3.5</v>
      </c>
      <c r="E88" s="43">
        <v>1</v>
      </c>
      <c r="F88" s="43">
        <v>0.1</v>
      </c>
      <c r="G88" s="145">
        <f>(C88*D88*E88*F88)</f>
        <v>15.75</v>
      </c>
      <c r="H88" s="38"/>
    </row>
    <row r="89" spans="1:8" ht="38.25" x14ac:dyDescent="0.2">
      <c r="A89" s="147" t="s">
        <v>1060</v>
      </c>
      <c r="B89" s="24">
        <v>100323</v>
      </c>
      <c r="C89" s="110" t="str">
        <f>VLOOKUP(B89,SinapiREF0823!A:B,2,0)</f>
        <v>LASTRO COM MATERIAL GRANULAR (AREIA MÉDIA), APLICADO EM PISOS OU LAJES SOBRE SOLO, ESPESSURA DE *10 CM*. AF_07/2019</v>
      </c>
      <c r="D89" s="63"/>
      <c r="E89" s="64"/>
      <c r="F89" s="24" t="e">
        <f>VLOOKUP(B89,[2]SinapiREF0616!A:D,3,FALSE)</f>
        <v>#N/A</v>
      </c>
      <c r="G89" s="173">
        <f>G92</f>
        <v>168.15000000000003</v>
      </c>
      <c r="H89" s="16">
        <v>325.10999999999996</v>
      </c>
    </row>
    <row r="90" spans="1:8" ht="15" x14ac:dyDescent="0.25">
      <c r="A90" s="140"/>
      <c r="B90" s="70"/>
      <c r="C90" s="71" t="s">
        <v>1022</v>
      </c>
      <c r="D90" s="71"/>
      <c r="E90" s="72"/>
      <c r="F90" s="73"/>
      <c r="G90" s="170"/>
    </row>
    <row r="91" spans="1:8" ht="15" x14ac:dyDescent="0.2">
      <c r="A91" s="140"/>
      <c r="B91" s="38"/>
      <c r="C91" s="22"/>
      <c r="D91" s="22"/>
      <c r="E91" s="32"/>
      <c r="F91" s="33"/>
      <c r="G91" s="183" t="s">
        <v>1023</v>
      </c>
    </row>
    <row r="92" spans="1:8" ht="15" x14ac:dyDescent="0.25">
      <c r="A92" s="140"/>
      <c r="B92" s="26"/>
      <c r="C92" s="22"/>
      <c r="D92" s="22"/>
      <c r="E92" s="32"/>
      <c r="F92" s="33"/>
      <c r="G92" s="184">
        <f>'Resumo Serviços Drenagem'!H97</f>
        <v>168.15000000000003</v>
      </c>
    </row>
    <row r="93" spans="1:8" ht="15" x14ac:dyDescent="0.25">
      <c r="A93" s="140"/>
      <c r="B93" s="26"/>
      <c r="C93" s="22"/>
      <c r="D93" s="22"/>
      <c r="E93" s="32"/>
      <c r="F93" s="33"/>
      <c r="G93" s="185"/>
    </row>
    <row r="94" spans="1:8" ht="15.75" x14ac:dyDescent="0.25">
      <c r="A94" s="140"/>
      <c r="B94" s="38"/>
      <c r="C94" s="38"/>
      <c r="D94" s="38"/>
      <c r="E94" s="38"/>
      <c r="F94" s="65" t="s">
        <v>1043</v>
      </c>
      <c r="G94" s="164">
        <f>SUM(G82,G89)</f>
        <v>259.90000000000003</v>
      </c>
      <c r="H94" s="68"/>
    </row>
    <row r="95" spans="1:8" ht="15" x14ac:dyDescent="0.25">
      <c r="A95" s="140"/>
      <c r="B95" s="26"/>
      <c r="C95" s="22"/>
      <c r="D95" s="22"/>
      <c r="E95" s="32"/>
      <c r="F95" s="33"/>
      <c r="G95" s="186"/>
    </row>
    <row r="96" spans="1:8" ht="18" customHeight="1" x14ac:dyDescent="0.25">
      <c r="A96" s="206" t="s">
        <v>1067</v>
      </c>
      <c r="B96" s="14"/>
      <c r="C96" s="14"/>
      <c r="D96" s="14"/>
      <c r="E96" s="14"/>
      <c r="F96" s="15"/>
      <c r="G96" s="167"/>
    </row>
    <row r="97" spans="1:7" ht="15.75" x14ac:dyDescent="0.25">
      <c r="A97" s="223" t="s">
        <v>1058</v>
      </c>
      <c r="B97" s="224"/>
      <c r="C97" s="224"/>
      <c r="D97" s="224"/>
      <c r="E97" s="224"/>
      <c r="F97" s="224"/>
      <c r="G97" s="225"/>
    </row>
    <row r="98" spans="1:7" ht="15" x14ac:dyDescent="0.25">
      <c r="A98" s="136" t="s">
        <v>1019</v>
      </c>
      <c r="B98" s="21" t="s">
        <v>4</v>
      </c>
      <c r="C98" s="226" t="s">
        <v>5</v>
      </c>
      <c r="D98" s="227"/>
      <c r="E98" s="228"/>
      <c r="F98" s="127" t="s">
        <v>89</v>
      </c>
      <c r="G98" s="137" t="s">
        <v>1020</v>
      </c>
    </row>
    <row r="99" spans="1:7" ht="15" x14ac:dyDescent="0.25">
      <c r="A99" s="168"/>
      <c r="B99" s="69"/>
      <c r="C99" s="89"/>
      <c r="D99" s="89"/>
      <c r="E99" s="89"/>
      <c r="F99" s="89"/>
      <c r="G99" s="182"/>
    </row>
    <row r="100" spans="1:7" ht="38.25" x14ac:dyDescent="0.2">
      <c r="A100" s="147" t="s">
        <v>1072</v>
      </c>
      <c r="B100" s="24">
        <v>101576</v>
      </c>
      <c r="C100" s="110" t="str">
        <f>VLOOKUP(B100,SinapiREF0823!A:B,2,0)</f>
        <v>ESCORAMENTO DE VALA, TIPO DESCONTÍNUO, COM PROFUNDIDADE DE 0 A 1,5 M, LARGURA MENOR QUE 1,5 M. AF_08/2020</v>
      </c>
      <c r="D100" s="63"/>
      <c r="E100" s="64"/>
      <c r="F100" s="24" t="s">
        <v>150</v>
      </c>
      <c r="G100" s="173">
        <f>G102</f>
        <v>761.89200000000005</v>
      </c>
    </row>
    <row r="101" spans="1:7" ht="15" x14ac:dyDescent="0.2">
      <c r="A101" s="140"/>
      <c r="B101" s="38"/>
      <c r="C101" s="22"/>
      <c r="D101" s="22"/>
      <c r="E101" s="32"/>
      <c r="F101" s="33"/>
      <c r="G101" s="142" t="s">
        <v>1023</v>
      </c>
    </row>
    <row r="102" spans="1:7" ht="15" x14ac:dyDescent="0.25">
      <c r="A102" s="140"/>
      <c r="B102" s="26"/>
      <c r="C102" s="22"/>
      <c r="D102" s="22"/>
      <c r="E102" s="32"/>
      <c r="F102" s="33"/>
      <c r="G102" s="171">
        <f>'Resumo Serviços Drenagem'!H72</f>
        <v>761.89200000000005</v>
      </c>
    </row>
    <row r="103" spans="1:7" ht="38.25" x14ac:dyDescent="0.2">
      <c r="A103" s="147" t="s">
        <v>1077</v>
      </c>
      <c r="B103" s="24">
        <v>101578</v>
      </c>
      <c r="C103" s="110" t="str">
        <f>VLOOKUP(B103,SinapiREF0823!A:B,2,0)</f>
        <v>ESCORAMENTO DE VALA, TIPO DESCONTÍNUO, COM PROFUNDIDADE DE 1,5 M A 3,0 M, LARGURA MENOR QUE 1,5 M. AF_08/2020</v>
      </c>
      <c r="D103" s="63"/>
      <c r="E103" s="64"/>
      <c r="F103" s="24" t="s">
        <v>150</v>
      </c>
      <c r="G103" s="173">
        <f>G105</f>
        <v>421.65</v>
      </c>
    </row>
    <row r="104" spans="1:7" ht="15" x14ac:dyDescent="0.2">
      <c r="A104" s="140"/>
      <c r="B104" s="38"/>
      <c r="C104" s="22"/>
      <c r="D104" s="22"/>
      <c r="E104" s="32"/>
      <c r="F104" s="33"/>
      <c r="G104" s="142" t="s">
        <v>1023</v>
      </c>
    </row>
    <row r="105" spans="1:7" ht="15" x14ac:dyDescent="0.25">
      <c r="A105" s="140"/>
      <c r="B105" s="26"/>
      <c r="C105" s="22"/>
      <c r="D105" s="22"/>
      <c r="E105" s="32"/>
      <c r="F105" s="33"/>
      <c r="G105" s="171">
        <f>'Resumo Serviços Drenagem'!H73</f>
        <v>421.65</v>
      </c>
    </row>
    <row r="106" spans="1:7" ht="38.25" x14ac:dyDescent="0.2">
      <c r="A106" s="147" t="s">
        <v>1078</v>
      </c>
      <c r="B106" s="24">
        <v>101579</v>
      </c>
      <c r="C106" s="110" t="str">
        <f>VLOOKUP(B106,SinapiREF0823!A:B,2,0)</f>
        <v>ESCORAMENTO DE VALA, TIPO DESCONTÍNUO, COM PROFUNDIDADE DE 1,5 A 3,0 M, LARGURA MAIOR OU IGUAL A 1,5 M E MENOR QUE 2,5 M. AF_08/2020</v>
      </c>
      <c r="D106" s="63"/>
      <c r="E106" s="64"/>
      <c r="F106" s="24" t="s">
        <v>150</v>
      </c>
      <c r="G106" s="173">
        <f>G108</f>
        <v>1342.9399999999998</v>
      </c>
    </row>
    <row r="107" spans="1:7" ht="15" x14ac:dyDescent="0.2">
      <c r="A107" s="140"/>
      <c r="B107" s="38"/>
      <c r="C107" s="22"/>
      <c r="D107" s="22"/>
      <c r="E107" s="32"/>
      <c r="F107" s="33"/>
      <c r="G107" s="142" t="s">
        <v>1023</v>
      </c>
    </row>
    <row r="108" spans="1:7" ht="15" x14ac:dyDescent="0.25">
      <c r="A108" s="140"/>
      <c r="B108" s="26"/>
      <c r="C108" s="22"/>
      <c r="D108" s="22"/>
      <c r="E108" s="32"/>
      <c r="F108" s="33"/>
      <c r="G108" s="171">
        <f>'Resumo Serviços Drenagem'!H76</f>
        <v>1342.9399999999998</v>
      </c>
    </row>
    <row r="109" spans="1:7" ht="38.25" x14ac:dyDescent="0.2">
      <c r="A109" s="147" t="s">
        <v>1079</v>
      </c>
      <c r="B109" s="24">
        <v>101581</v>
      </c>
      <c r="C109" s="110" t="str">
        <f>VLOOKUP(B109,SinapiREF0823!A:B,2,0)</f>
        <v>ESCORAMENTO DE VALA, TIPO DESCONTÍNUO, COM PROFUNDIDADE DE 3,0 A 4,5 M, LARGURA MAIOR OU IGUAL A 1,5 E MENOR QUE 2,5 M. AF_08/2020</v>
      </c>
      <c r="D109" s="63"/>
      <c r="E109" s="64"/>
      <c r="F109" s="24" t="s">
        <v>150</v>
      </c>
      <c r="G109" s="173">
        <f>G111</f>
        <v>0</v>
      </c>
    </row>
    <row r="110" spans="1:7" ht="15" x14ac:dyDescent="0.2">
      <c r="A110" s="140"/>
      <c r="B110" s="38"/>
      <c r="C110" s="22"/>
      <c r="D110" s="22"/>
      <c r="E110" s="32"/>
      <c r="F110" s="33"/>
      <c r="G110" s="142" t="s">
        <v>1023</v>
      </c>
    </row>
    <row r="111" spans="1:7" ht="15" x14ac:dyDescent="0.25">
      <c r="A111" s="140"/>
      <c r="B111" s="26"/>
      <c r="C111" s="22"/>
      <c r="D111" s="22"/>
      <c r="E111" s="32"/>
      <c r="F111" s="33"/>
      <c r="G111" s="187">
        <f>'Resumo Serviços Drenagem'!H77</f>
        <v>0</v>
      </c>
    </row>
    <row r="112" spans="1:7" x14ac:dyDescent="0.2">
      <c r="A112" s="140"/>
      <c r="B112" s="38"/>
      <c r="C112" s="38"/>
      <c r="D112" s="38"/>
      <c r="E112" s="38"/>
      <c r="F112" s="87"/>
      <c r="G112" s="188"/>
    </row>
    <row r="113" spans="1:7" ht="15.75" x14ac:dyDescent="0.25">
      <c r="A113" s="140"/>
      <c r="B113" s="38"/>
      <c r="C113" s="38"/>
      <c r="D113" s="38"/>
      <c r="E113" s="38"/>
      <c r="F113" s="65" t="s">
        <v>1043</v>
      </c>
      <c r="G113" s="164">
        <f>SUM(G102,G105,G108,G111)</f>
        <v>2526.482</v>
      </c>
    </row>
    <row r="114" spans="1:7" x14ac:dyDescent="0.2">
      <c r="A114" s="140"/>
      <c r="B114" s="38"/>
      <c r="C114" s="38"/>
      <c r="D114" s="38"/>
      <c r="E114" s="38"/>
      <c r="F114" s="87"/>
      <c r="G114" s="188"/>
    </row>
    <row r="115" spans="1:7" ht="18" customHeight="1" x14ac:dyDescent="0.25">
      <c r="A115" s="166" t="s">
        <v>1067</v>
      </c>
      <c r="B115" s="14"/>
      <c r="C115" s="14"/>
      <c r="D115" s="14"/>
      <c r="E115" s="14"/>
      <c r="F115" s="15"/>
      <c r="G115" s="167"/>
    </row>
    <row r="116" spans="1:7" ht="15.75" x14ac:dyDescent="0.25">
      <c r="A116" s="223" t="s">
        <v>1068</v>
      </c>
      <c r="B116" s="224"/>
      <c r="C116" s="224"/>
      <c r="D116" s="224"/>
      <c r="E116" s="224"/>
      <c r="F116" s="224"/>
      <c r="G116" s="225"/>
    </row>
    <row r="117" spans="1:7" ht="15" x14ac:dyDescent="0.25">
      <c r="A117" s="136" t="s">
        <v>1019</v>
      </c>
      <c r="B117" s="21" t="s">
        <v>4</v>
      </c>
      <c r="C117" s="226" t="s">
        <v>5</v>
      </c>
      <c r="D117" s="227"/>
      <c r="E117" s="228"/>
      <c r="F117" s="127" t="s">
        <v>89</v>
      </c>
      <c r="G117" s="137" t="s">
        <v>1020</v>
      </c>
    </row>
    <row r="118" spans="1:7" x14ac:dyDescent="0.2">
      <c r="A118" s="140"/>
      <c r="B118" s="38"/>
      <c r="C118" s="38"/>
      <c r="D118" s="38"/>
      <c r="E118" s="38"/>
      <c r="F118" s="87"/>
      <c r="G118" s="188"/>
    </row>
    <row r="119" spans="1:7" ht="25.5" x14ac:dyDescent="0.2">
      <c r="A119" s="147" t="s">
        <v>1080</v>
      </c>
      <c r="B119" s="24" t="s">
        <v>1065</v>
      </c>
      <c r="C119" s="62" t="s">
        <v>1081</v>
      </c>
      <c r="D119" s="63"/>
      <c r="E119" s="64"/>
      <c r="F119" s="24"/>
      <c r="G119" s="173"/>
    </row>
    <row r="120" spans="1:7" ht="15" x14ac:dyDescent="0.2">
      <c r="A120" s="140"/>
      <c r="B120" s="38"/>
      <c r="C120" s="22"/>
      <c r="D120" s="22"/>
      <c r="E120" s="32"/>
      <c r="F120" s="33"/>
      <c r="G120" s="142" t="s">
        <v>1023</v>
      </c>
    </row>
    <row r="121" spans="1:7" ht="16.5" thickBot="1" x14ac:dyDescent="0.3">
      <c r="A121" s="189"/>
      <c r="B121" s="190"/>
      <c r="C121" s="191"/>
      <c r="D121" s="191"/>
      <c r="E121" s="192"/>
      <c r="F121" s="193" t="s">
        <v>1043</v>
      </c>
      <c r="G121" s="194">
        <f>SUM('escavação drenagem'!BF4:BF25)</f>
        <v>838.64906168025368</v>
      </c>
    </row>
  </sheetData>
  <autoFilter ref="A5:G5">
    <filterColumn colId="2" showButton="0"/>
    <filterColumn colId="3" hiddenButton="1" showButton="0"/>
  </autoFilter>
  <mergeCells count="10">
    <mergeCell ref="A3:G3"/>
    <mergeCell ref="C5:E5"/>
    <mergeCell ref="A40:G40"/>
    <mergeCell ref="C41:E41"/>
    <mergeCell ref="A79:G79"/>
    <mergeCell ref="A116:G116"/>
    <mergeCell ref="C117:E117"/>
    <mergeCell ref="C80:E80"/>
    <mergeCell ref="A97:G97"/>
    <mergeCell ref="C98:E98"/>
  </mergeCells>
  <conditionalFormatting sqref="F11">
    <cfRule type="dataBar" priority="11">
      <dataBar>
        <cfvo type="min"/>
        <cfvo type="max"/>
        <color rgb="FF638EC6"/>
      </dataBar>
      <extLst>
        <ext xmlns:x14="http://schemas.microsoft.com/office/spreadsheetml/2009/9/main" uri="{B025F937-C7B1-47D3-B67F-A62EFF666E3E}">
          <x14:id>{EBE4B870-7611-448C-8A61-ACA842866BFC}</x14:id>
        </ext>
      </extLst>
    </cfRule>
  </conditionalFormatting>
  <conditionalFormatting sqref="F14">
    <cfRule type="dataBar" priority="10">
      <dataBar>
        <cfvo type="min"/>
        <cfvo type="max"/>
        <color rgb="FF638EC6"/>
      </dataBar>
      <extLst>
        <ext xmlns:x14="http://schemas.microsoft.com/office/spreadsheetml/2009/9/main" uri="{B025F937-C7B1-47D3-B67F-A62EFF666E3E}">
          <x14:id>{0B8185E7-7A80-4ED0-BB91-813ECDD8EC98}</x14:id>
        </ext>
      </extLst>
    </cfRule>
  </conditionalFormatting>
  <conditionalFormatting sqref="F18">
    <cfRule type="dataBar" priority="9">
      <dataBar>
        <cfvo type="min"/>
        <cfvo type="max"/>
        <color rgb="FF638EC6"/>
      </dataBar>
      <extLst>
        <ext xmlns:x14="http://schemas.microsoft.com/office/spreadsheetml/2009/9/main" uri="{B025F937-C7B1-47D3-B67F-A62EFF666E3E}">
          <x14:id>{B46D41E6-EC09-435D-A64E-20B7AA062F5E}</x14:id>
        </ext>
      </extLst>
    </cfRule>
  </conditionalFormatting>
  <conditionalFormatting sqref="G48">
    <cfRule type="dataBar" priority="8">
      <dataBar>
        <cfvo type="min"/>
        <cfvo type="max"/>
        <color rgb="FF638EC6"/>
      </dataBar>
      <extLst>
        <ext xmlns:x14="http://schemas.microsoft.com/office/spreadsheetml/2009/9/main" uri="{B025F937-C7B1-47D3-B67F-A62EFF666E3E}">
          <x14:id>{D2821D61-7100-4041-A413-5805D6983355}</x14:id>
        </ext>
      </extLst>
    </cfRule>
  </conditionalFormatting>
  <conditionalFormatting sqref="F51">
    <cfRule type="dataBar" priority="7">
      <dataBar>
        <cfvo type="min"/>
        <cfvo type="max"/>
        <color rgb="FF638EC6"/>
      </dataBar>
      <extLst>
        <ext xmlns:x14="http://schemas.microsoft.com/office/spreadsheetml/2009/9/main" uri="{B025F937-C7B1-47D3-B67F-A62EFF666E3E}">
          <x14:id>{B89E4BE0-95B5-43B1-AAF2-A5BD43B9CCD6}</x14:id>
        </ext>
      </extLst>
    </cfRule>
  </conditionalFormatting>
  <conditionalFormatting sqref="G51">
    <cfRule type="dataBar" priority="6">
      <dataBar>
        <cfvo type="min"/>
        <cfvo type="max"/>
        <color rgb="FF638EC6"/>
      </dataBar>
      <extLst>
        <ext xmlns:x14="http://schemas.microsoft.com/office/spreadsheetml/2009/9/main" uri="{B025F937-C7B1-47D3-B67F-A62EFF666E3E}">
          <x14:id>{012B6A2A-B33D-4584-9D10-30A1705E2337}</x14:id>
        </ext>
      </extLst>
    </cfRule>
  </conditionalFormatting>
  <conditionalFormatting sqref="F55">
    <cfRule type="dataBar" priority="5">
      <dataBar>
        <cfvo type="min"/>
        <cfvo type="max"/>
        <color rgb="FF638EC6"/>
      </dataBar>
      <extLst>
        <ext xmlns:x14="http://schemas.microsoft.com/office/spreadsheetml/2009/9/main" uri="{B025F937-C7B1-47D3-B67F-A62EFF666E3E}">
          <x14:id>{46775EB5-FBF5-4669-9F61-D672F97327BA}</x14:id>
        </ext>
      </extLst>
    </cfRule>
  </conditionalFormatting>
  <conditionalFormatting sqref="F48">
    <cfRule type="dataBar" priority="4">
      <dataBar>
        <cfvo type="min"/>
        <cfvo type="max"/>
        <color rgb="FF638EC6"/>
      </dataBar>
      <extLst>
        <ext xmlns:x14="http://schemas.microsoft.com/office/spreadsheetml/2009/9/main" uri="{B025F937-C7B1-47D3-B67F-A62EFF666E3E}">
          <x14:id>{8C80C024-463B-4C11-ADEC-30EDC1500DE4}</x14:id>
        </ext>
      </extLst>
    </cfRule>
  </conditionalFormatting>
  <conditionalFormatting sqref="F87">
    <cfRule type="dataBar" priority="3">
      <dataBar>
        <cfvo type="min"/>
        <cfvo type="max"/>
        <color rgb="FF638EC6"/>
      </dataBar>
      <extLst>
        <ext xmlns:x14="http://schemas.microsoft.com/office/spreadsheetml/2009/9/main" uri="{B025F937-C7B1-47D3-B67F-A62EFF666E3E}">
          <x14:id>{E42F769F-19E8-4F16-A410-78EF2499C404}</x14:id>
        </ext>
      </extLst>
    </cfRule>
  </conditionalFormatting>
  <printOptions horizontalCentered="1"/>
  <pageMargins left="0.78740157480314965" right="0.39370078740157483" top="0.78740157480314965" bottom="1.1811023622047245" header="0.31496062992125984" footer="0.31496062992125984"/>
  <pageSetup paperSize="9" scale="58" fitToHeight="3" orientation="portrait" r:id="rId1"/>
  <rowBreaks count="1" manualBreakCount="1">
    <brk id="76" max="6" man="1"/>
  </rowBreaks>
  <extLst>
    <ext xmlns:x14="http://schemas.microsoft.com/office/spreadsheetml/2009/9/main" uri="{78C0D931-6437-407d-A8EE-F0AAD7539E65}">
      <x14:conditionalFormattings>
        <x14:conditionalFormatting xmlns:xm="http://schemas.microsoft.com/office/excel/2006/main">
          <x14:cfRule type="dataBar" id="{EBE4B870-7611-448C-8A61-ACA842866BFC}">
            <x14:dataBar minLength="0" maxLength="100" border="1" negativeBarBorderColorSameAsPositive="0">
              <x14:cfvo type="autoMin"/>
              <x14:cfvo type="autoMax"/>
              <x14:borderColor rgb="FF638EC6"/>
              <x14:negativeFillColor rgb="FFFF0000"/>
              <x14:negativeBorderColor rgb="FFFF0000"/>
              <x14:axisColor rgb="FF000000"/>
            </x14:dataBar>
          </x14:cfRule>
          <xm:sqref>F11</xm:sqref>
        </x14:conditionalFormatting>
        <x14:conditionalFormatting xmlns:xm="http://schemas.microsoft.com/office/excel/2006/main">
          <x14:cfRule type="dataBar" id="{0B8185E7-7A80-4ED0-BB91-813ECDD8EC98}">
            <x14:dataBar minLength="0" maxLength="100" border="1" negativeBarBorderColorSameAsPositive="0">
              <x14:cfvo type="autoMin"/>
              <x14:cfvo type="autoMax"/>
              <x14:borderColor rgb="FF638EC6"/>
              <x14:negativeFillColor rgb="FFFF0000"/>
              <x14:negativeBorderColor rgb="FFFF0000"/>
              <x14:axisColor rgb="FF000000"/>
            </x14:dataBar>
          </x14:cfRule>
          <xm:sqref>F14</xm:sqref>
        </x14:conditionalFormatting>
        <x14:conditionalFormatting xmlns:xm="http://schemas.microsoft.com/office/excel/2006/main">
          <x14:cfRule type="dataBar" id="{B46D41E6-EC09-435D-A64E-20B7AA062F5E}">
            <x14:dataBar minLength="0" maxLength="100" border="1" negativeBarBorderColorSameAsPositive="0">
              <x14:cfvo type="autoMin"/>
              <x14:cfvo type="autoMax"/>
              <x14:borderColor rgb="FF638EC6"/>
              <x14:negativeFillColor rgb="FFFF0000"/>
              <x14:negativeBorderColor rgb="FFFF0000"/>
              <x14:axisColor rgb="FF000000"/>
            </x14:dataBar>
          </x14:cfRule>
          <xm:sqref>F18</xm:sqref>
        </x14:conditionalFormatting>
        <x14:conditionalFormatting xmlns:xm="http://schemas.microsoft.com/office/excel/2006/main">
          <x14:cfRule type="dataBar" id="{D2821D61-7100-4041-A413-5805D6983355}">
            <x14:dataBar minLength="0" maxLength="100" border="1" negativeBarBorderColorSameAsPositive="0">
              <x14:cfvo type="autoMin"/>
              <x14:cfvo type="autoMax"/>
              <x14:borderColor rgb="FF638EC6"/>
              <x14:negativeFillColor rgb="FFFF0000"/>
              <x14:negativeBorderColor rgb="FFFF0000"/>
              <x14:axisColor rgb="FF000000"/>
            </x14:dataBar>
          </x14:cfRule>
          <xm:sqref>G48</xm:sqref>
        </x14:conditionalFormatting>
        <x14:conditionalFormatting xmlns:xm="http://schemas.microsoft.com/office/excel/2006/main">
          <x14:cfRule type="dataBar" id="{B89E4BE0-95B5-43B1-AAF2-A5BD43B9CCD6}">
            <x14:dataBar minLength="0" maxLength="100" border="1" negativeBarBorderColorSameAsPositive="0">
              <x14:cfvo type="autoMin"/>
              <x14:cfvo type="autoMax"/>
              <x14:borderColor rgb="FF638EC6"/>
              <x14:negativeFillColor rgb="FFFF0000"/>
              <x14:negativeBorderColor rgb="FFFF0000"/>
              <x14:axisColor rgb="FF000000"/>
            </x14:dataBar>
          </x14:cfRule>
          <xm:sqref>F51</xm:sqref>
        </x14:conditionalFormatting>
        <x14:conditionalFormatting xmlns:xm="http://schemas.microsoft.com/office/excel/2006/main">
          <x14:cfRule type="dataBar" id="{012B6A2A-B33D-4584-9D10-30A1705E2337}">
            <x14:dataBar minLength="0" maxLength="100" border="1" negativeBarBorderColorSameAsPositive="0">
              <x14:cfvo type="autoMin"/>
              <x14:cfvo type="autoMax"/>
              <x14:borderColor rgb="FF638EC6"/>
              <x14:negativeFillColor rgb="FFFF0000"/>
              <x14:negativeBorderColor rgb="FFFF0000"/>
              <x14:axisColor rgb="FF000000"/>
            </x14:dataBar>
          </x14:cfRule>
          <xm:sqref>G51</xm:sqref>
        </x14:conditionalFormatting>
        <x14:conditionalFormatting xmlns:xm="http://schemas.microsoft.com/office/excel/2006/main">
          <x14:cfRule type="dataBar" id="{46775EB5-FBF5-4669-9F61-D672F97327BA}">
            <x14:dataBar minLength="0" maxLength="100" border="1" negativeBarBorderColorSameAsPositive="0">
              <x14:cfvo type="autoMin"/>
              <x14:cfvo type="autoMax"/>
              <x14:borderColor rgb="FF638EC6"/>
              <x14:negativeFillColor rgb="FFFF0000"/>
              <x14:negativeBorderColor rgb="FFFF0000"/>
              <x14:axisColor rgb="FF000000"/>
            </x14:dataBar>
          </x14:cfRule>
          <xm:sqref>F55</xm:sqref>
        </x14:conditionalFormatting>
        <x14:conditionalFormatting xmlns:xm="http://schemas.microsoft.com/office/excel/2006/main">
          <x14:cfRule type="dataBar" id="{8C80C024-463B-4C11-ADEC-30EDC1500DE4}">
            <x14:dataBar minLength="0" maxLength="100" border="1" negativeBarBorderColorSameAsPositive="0">
              <x14:cfvo type="autoMin"/>
              <x14:cfvo type="autoMax"/>
              <x14:borderColor rgb="FF638EC6"/>
              <x14:negativeFillColor rgb="FFFF0000"/>
              <x14:negativeBorderColor rgb="FFFF0000"/>
              <x14:axisColor rgb="FF000000"/>
            </x14:dataBar>
          </x14:cfRule>
          <xm:sqref>F48</xm:sqref>
        </x14:conditionalFormatting>
        <x14:conditionalFormatting xmlns:xm="http://schemas.microsoft.com/office/excel/2006/main">
          <x14:cfRule type="dataBar" id="{E42F769F-19E8-4F16-A410-78EF2499C404}">
            <x14:dataBar minLength="0" maxLength="100" border="1" negativeBarBorderColorSameAsPositive="0">
              <x14:cfvo type="autoMin"/>
              <x14:cfvo type="autoMax"/>
              <x14:borderColor rgb="FF638EC6"/>
              <x14:negativeFillColor rgb="FFFF0000"/>
              <x14:negativeBorderColor rgb="FFFF0000"/>
              <x14:axisColor rgb="FF000000"/>
            </x14:dataBar>
          </x14:cfRule>
          <xm:sqref>F87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
  <dimension ref="A1:Q7541"/>
  <sheetViews>
    <sheetView zoomScale="55" zoomScaleNormal="55" workbookViewId="0">
      <selection activeCell="H17" sqref="H17"/>
    </sheetView>
  </sheetViews>
  <sheetFormatPr defaultRowHeight="12.75" x14ac:dyDescent="0.2"/>
  <cols>
    <col min="1" max="1" width="22.7109375" customWidth="1"/>
    <col min="2" max="2" width="168" customWidth="1"/>
    <col min="3" max="3" width="8.28515625" customWidth="1"/>
    <col min="4" max="4" width="21.140625" customWidth="1"/>
    <col min="5" max="256" width="9.140625" style="9"/>
    <col min="257" max="257" width="24.5703125" style="9" customWidth="1"/>
    <col min="258" max="258" width="48.7109375" style="9" customWidth="1"/>
    <col min="259" max="259" width="9.42578125" style="9" customWidth="1"/>
    <col min="260" max="260" width="21.140625" style="9" customWidth="1"/>
    <col min="261" max="512" width="9.140625" style="9"/>
    <col min="513" max="513" width="24.5703125" style="9" customWidth="1"/>
    <col min="514" max="514" width="48.7109375" style="9" customWidth="1"/>
    <col min="515" max="515" width="9.42578125" style="9" customWidth="1"/>
    <col min="516" max="516" width="21.140625" style="9" customWidth="1"/>
    <col min="517" max="768" width="9.140625" style="9"/>
    <col min="769" max="769" width="24.5703125" style="9" customWidth="1"/>
    <col min="770" max="770" width="48.7109375" style="9" customWidth="1"/>
    <col min="771" max="771" width="9.42578125" style="9" customWidth="1"/>
    <col min="772" max="772" width="21.140625" style="9" customWidth="1"/>
    <col min="773" max="1024" width="9.140625" style="9"/>
    <col min="1025" max="1025" width="24.5703125" style="9" customWidth="1"/>
    <col min="1026" max="1026" width="48.7109375" style="9" customWidth="1"/>
    <col min="1027" max="1027" width="9.42578125" style="9" customWidth="1"/>
    <col min="1028" max="1028" width="21.140625" style="9" customWidth="1"/>
    <col min="1029" max="1280" width="9.140625" style="9"/>
    <col min="1281" max="1281" width="24.5703125" style="9" customWidth="1"/>
    <col min="1282" max="1282" width="48.7109375" style="9" customWidth="1"/>
    <col min="1283" max="1283" width="9.42578125" style="9" customWidth="1"/>
    <col min="1284" max="1284" width="21.140625" style="9" customWidth="1"/>
    <col min="1285" max="1536" width="9.140625" style="9"/>
    <col min="1537" max="1537" width="24.5703125" style="9" customWidth="1"/>
    <col min="1538" max="1538" width="48.7109375" style="9" customWidth="1"/>
    <col min="1539" max="1539" width="9.42578125" style="9" customWidth="1"/>
    <col min="1540" max="1540" width="21.140625" style="9" customWidth="1"/>
    <col min="1541" max="1792" width="9.140625" style="9"/>
    <col min="1793" max="1793" width="24.5703125" style="9" customWidth="1"/>
    <col min="1794" max="1794" width="48.7109375" style="9" customWidth="1"/>
    <col min="1795" max="1795" width="9.42578125" style="9" customWidth="1"/>
    <col min="1796" max="1796" width="21.140625" style="9" customWidth="1"/>
    <col min="1797" max="2048" width="9.140625" style="9"/>
    <col min="2049" max="2049" width="24.5703125" style="9" customWidth="1"/>
    <col min="2050" max="2050" width="48.7109375" style="9" customWidth="1"/>
    <col min="2051" max="2051" width="9.42578125" style="9" customWidth="1"/>
    <col min="2052" max="2052" width="21.140625" style="9" customWidth="1"/>
    <col min="2053" max="2304" width="9.140625" style="9"/>
    <col min="2305" max="2305" width="24.5703125" style="9" customWidth="1"/>
    <col min="2306" max="2306" width="48.7109375" style="9" customWidth="1"/>
    <col min="2307" max="2307" width="9.42578125" style="9" customWidth="1"/>
    <col min="2308" max="2308" width="21.140625" style="9" customWidth="1"/>
    <col min="2309" max="2560" width="9.140625" style="9"/>
    <col min="2561" max="2561" width="24.5703125" style="9" customWidth="1"/>
    <col min="2562" max="2562" width="48.7109375" style="9" customWidth="1"/>
    <col min="2563" max="2563" width="9.42578125" style="9" customWidth="1"/>
    <col min="2564" max="2564" width="21.140625" style="9" customWidth="1"/>
    <col min="2565" max="2816" width="9.140625" style="9"/>
    <col min="2817" max="2817" width="24.5703125" style="9" customWidth="1"/>
    <col min="2818" max="2818" width="48.7109375" style="9" customWidth="1"/>
    <col min="2819" max="2819" width="9.42578125" style="9" customWidth="1"/>
    <col min="2820" max="2820" width="21.140625" style="9" customWidth="1"/>
    <col min="2821" max="3072" width="9.140625" style="9"/>
    <col min="3073" max="3073" width="24.5703125" style="9" customWidth="1"/>
    <col min="3074" max="3074" width="48.7109375" style="9" customWidth="1"/>
    <col min="3075" max="3075" width="9.42578125" style="9" customWidth="1"/>
    <col min="3076" max="3076" width="21.140625" style="9" customWidth="1"/>
    <col min="3077" max="3328" width="9.140625" style="9"/>
    <col min="3329" max="3329" width="24.5703125" style="9" customWidth="1"/>
    <col min="3330" max="3330" width="48.7109375" style="9" customWidth="1"/>
    <col min="3331" max="3331" width="9.42578125" style="9" customWidth="1"/>
    <col min="3332" max="3332" width="21.140625" style="9" customWidth="1"/>
    <col min="3333" max="3584" width="9.140625" style="9"/>
    <col min="3585" max="3585" width="24.5703125" style="9" customWidth="1"/>
    <col min="3586" max="3586" width="48.7109375" style="9" customWidth="1"/>
    <col min="3587" max="3587" width="9.42578125" style="9" customWidth="1"/>
    <col min="3588" max="3588" width="21.140625" style="9" customWidth="1"/>
    <col min="3589" max="3840" width="9.140625" style="9"/>
    <col min="3841" max="3841" width="24.5703125" style="9" customWidth="1"/>
    <col min="3842" max="3842" width="48.7109375" style="9" customWidth="1"/>
    <col min="3843" max="3843" width="9.42578125" style="9" customWidth="1"/>
    <col min="3844" max="3844" width="21.140625" style="9" customWidth="1"/>
    <col min="3845" max="4096" width="9.140625" style="9"/>
    <col min="4097" max="4097" width="24.5703125" style="9" customWidth="1"/>
    <col min="4098" max="4098" width="48.7109375" style="9" customWidth="1"/>
    <col min="4099" max="4099" width="9.42578125" style="9" customWidth="1"/>
    <col min="4100" max="4100" width="21.140625" style="9" customWidth="1"/>
    <col min="4101" max="4352" width="9.140625" style="9"/>
    <col min="4353" max="4353" width="24.5703125" style="9" customWidth="1"/>
    <col min="4354" max="4354" width="48.7109375" style="9" customWidth="1"/>
    <col min="4355" max="4355" width="9.42578125" style="9" customWidth="1"/>
    <col min="4356" max="4356" width="21.140625" style="9" customWidth="1"/>
    <col min="4357" max="4608" width="9.140625" style="9"/>
    <col min="4609" max="4609" width="24.5703125" style="9" customWidth="1"/>
    <col min="4610" max="4610" width="48.7109375" style="9" customWidth="1"/>
    <col min="4611" max="4611" width="9.42578125" style="9" customWidth="1"/>
    <col min="4612" max="4612" width="21.140625" style="9" customWidth="1"/>
    <col min="4613" max="4864" width="9.140625" style="9"/>
    <col min="4865" max="4865" width="24.5703125" style="9" customWidth="1"/>
    <col min="4866" max="4866" width="48.7109375" style="9" customWidth="1"/>
    <col min="4867" max="4867" width="9.42578125" style="9" customWidth="1"/>
    <col min="4868" max="4868" width="21.140625" style="9" customWidth="1"/>
    <col min="4869" max="5120" width="9.140625" style="9"/>
    <col min="5121" max="5121" width="24.5703125" style="9" customWidth="1"/>
    <col min="5122" max="5122" width="48.7109375" style="9" customWidth="1"/>
    <col min="5123" max="5123" width="9.42578125" style="9" customWidth="1"/>
    <col min="5124" max="5124" width="21.140625" style="9" customWidth="1"/>
    <col min="5125" max="5376" width="9.140625" style="9"/>
    <col min="5377" max="5377" width="24.5703125" style="9" customWidth="1"/>
    <col min="5378" max="5378" width="48.7109375" style="9" customWidth="1"/>
    <col min="5379" max="5379" width="9.42578125" style="9" customWidth="1"/>
    <col min="5380" max="5380" width="21.140625" style="9" customWidth="1"/>
    <col min="5381" max="5632" width="9.140625" style="9"/>
    <col min="5633" max="5633" width="24.5703125" style="9" customWidth="1"/>
    <col min="5634" max="5634" width="48.7109375" style="9" customWidth="1"/>
    <col min="5635" max="5635" width="9.42578125" style="9" customWidth="1"/>
    <col min="5636" max="5636" width="21.140625" style="9" customWidth="1"/>
    <col min="5637" max="5888" width="9.140625" style="9"/>
    <col min="5889" max="5889" width="24.5703125" style="9" customWidth="1"/>
    <col min="5890" max="5890" width="48.7109375" style="9" customWidth="1"/>
    <col min="5891" max="5891" width="9.42578125" style="9" customWidth="1"/>
    <col min="5892" max="5892" width="21.140625" style="9" customWidth="1"/>
    <col min="5893" max="6144" width="9.140625" style="9"/>
    <col min="6145" max="6145" width="24.5703125" style="9" customWidth="1"/>
    <col min="6146" max="6146" width="48.7109375" style="9" customWidth="1"/>
    <col min="6147" max="6147" width="9.42578125" style="9" customWidth="1"/>
    <col min="6148" max="6148" width="21.140625" style="9" customWidth="1"/>
    <col min="6149" max="6400" width="9.140625" style="9"/>
    <col min="6401" max="6401" width="24.5703125" style="9" customWidth="1"/>
    <col min="6402" max="6402" width="48.7109375" style="9" customWidth="1"/>
    <col min="6403" max="6403" width="9.42578125" style="9" customWidth="1"/>
    <col min="6404" max="6404" width="21.140625" style="9" customWidth="1"/>
    <col min="6405" max="6656" width="9.140625" style="9"/>
    <col min="6657" max="6657" width="24.5703125" style="9" customWidth="1"/>
    <col min="6658" max="6658" width="48.7109375" style="9" customWidth="1"/>
    <col min="6659" max="6659" width="9.42578125" style="9" customWidth="1"/>
    <col min="6660" max="6660" width="21.140625" style="9" customWidth="1"/>
    <col min="6661" max="6912" width="9.140625" style="9"/>
    <col min="6913" max="6913" width="24.5703125" style="9" customWidth="1"/>
    <col min="6914" max="6914" width="48.7109375" style="9" customWidth="1"/>
    <col min="6915" max="6915" width="9.42578125" style="9" customWidth="1"/>
    <col min="6916" max="6916" width="21.140625" style="9" customWidth="1"/>
    <col min="6917" max="7168" width="9.140625" style="9"/>
    <col min="7169" max="7169" width="24.5703125" style="9" customWidth="1"/>
    <col min="7170" max="7170" width="48.7109375" style="9" customWidth="1"/>
    <col min="7171" max="7171" width="9.42578125" style="9" customWidth="1"/>
    <col min="7172" max="7172" width="21.140625" style="9" customWidth="1"/>
    <col min="7173" max="7424" width="9.140625" style="9"/>
    <col min="7425" max="7425" width="24.5703125" style="9" customWidth="1"/>
    <col min="7426" max="7426" width="48.7109375" style="9" customWidth="1"/>
    <col min="7427" max="7427" width="9.42578125" style="9" customWidth="1"/>
    <col min="7428" max="7428" width="21.140625" style="9" customWidth="1"/>
    <col min="7429" max="7680" width="9.140625" style="9"/>
    <col min="7681" max="7681" width="24.5703125" style="9" customWidth="1"/>
    <col min="7682" max="7682" width="48.7109375" style="9" customWidth="1"/>
    <col min="7683" max="7683" width="9.42578125" style="9" customWidth="1"/>
    <col min="7684" max="7684" width="21.140625" style="9" customWidth="1"/>
    <col min="7685" max="7936" width="9.140625" style="9"/>
    <col min="7937" max="7937" width="24.5703125" style="9" customWidth="1"/>
    <col min="7938" max="7938" width="48.7109375" style="9" customWidth="1"/>
    <col min="7939" max="7939" width="9.42578125" style="9" customWidth="1"/>
    <col min="7940" max="7940" width="21.140625" style="9" customWidth="1"/>
    <col min="7941" max="8192" width="9.140625" style="9"/>
    <col min="8193" max="8193" width="24.5703125" style="9" customWidth="1"/>
    <col min="8194" max="8194" width="48.7109375" style="9" customWidth="1"/>
    <col min="8195" max="8195" width="9.42578125" style="9" customWidth="1"/>
    <col min="8196" max="8196" width="21.140625" style="9" customWidth="1"/>
    <col min="8197" max="8448" width="9.140625" style="9"/>
    <col min="8449" max="8449" width="24.5703125" style="9" customWidth="1"/>
    <col min="8450" max="8450" width="48.7109375" style="9" customWidth="1"/>
    <col min="8451" max="8451" width="9.42578125" style="9" customWidth="1"/>
    <col min="8452" max="8452" width="21.140625" style="9" customWidth="1"/>
    <col min="8453" max="8704" width="9.140625" style="9"/>
    <col min="8705" max="8705" width="24.5703125" style="9" customWidth="1"/>
    <col min="8706" max="8706" width="48.7109375" style="9" customWidth="1"/>
    <col min="8707" max="8707" width="9.42578125" style="9" customWidth="1"/>
    <col min="8708" max="8708" width="21.140625" style="9" customWidth="1"/>
    <col min="8709" max="8960" width="9.140625" style="9"/>
    <col min="8961" max="8961" width="24.5703125" style="9" customWidth="1"/>
    <col min="8962" max="8962" width="48.7109375" style="9" customWidth="1"/>
    <col min="8963" max="8963" width="9.42578125" style="9" customWidth="1"/>
    <col min="8964" max="8964" width="21.140625" style="9" customWidth="1"/>
    <col min="8965" max="9216" width="9.140625" style="9"/>
    <col min="9217" max="9217" width="24.5703125" style="9" customWidth="1"/>
    <col min="9218" max="9218" width="48.7109375" style="9" customWidth="1"/>
    <col min="9219" max="9219" width="9.42578125" style="9" customWidth="1"/>
    <col min="9220" max="9220" width="21.140625" style="9" customWidth="1"/>
    <col min="9221" max="9472" width="9.140625" style="9"/>
    <col min="9473" max="9473" width="24.5703125" style="9" customWidth="1"/>
    <col min="9474" max="9474" width="48.7109375" style="9" customWidth="1"/>
    <col min="9475" max="9475" width="9.42578125" style="9" customWidth="1"/>
    <col min="9476" max="9476" width="21.140625" style="9" customWidth="1"/>
    <col min="9477" max="9728" width="9.140625" style="9"/>
    <col min="9729" max="9729" width="24.5703125" style="9" customWidth="1"/>
    <col min="9730" max="9730" width="48.7109375" style="9" customWidth="1"/>
    <col min="9731" max="9731" width="9.42578125" style="9" customWidth="1"/>
    <col min="9732" max="9732" width="21.140625" style="9" customWidth="1"/>
    <col min="9733" max="9984" width="9.140625" style="9"/>
    <col min="9985" max="9985" width="24.5703125" style="9" customWidth="1"/>
    <col min="9986" max="9986" width="48.7109375" style="9" customWidth="1"/>
    <col min="9987" max="9987" width="9.42578125" style="9" customWidth="1"/>
    <col min="9988" max="9988" width="21.140625" style="9" customWidth="1"/>
    <col min="9989" max="10240" width="9.140625" style="9"/>
    <col min="10241" max="10241" width="24.5703125" style="9" customWidth="1"/>
    <col min="10242" max="10242" width="48.7109375" style="9" customWidth="1"/>
    <col min="10243" max="10243" width="9.42578125" style="9" customWidth="1"/>
    <col min="10244" max="10244" width="21.140625" style="9" customWidth="1"/>
    <col min="10245" max="10496" width="9.140625" style="9"/>
    <col min="10497" max="10497" width="24.5703125" style="9" customWidth="1"/>
    <col min="10498" max="10498" width="48.7109375" style="9" customWidth="1"/>
    <col min="10499" max="10499" width="9.42578125" style="9" customWidth="1"/>
    <col min="10500" max="10500" width="21.140625" style="9" customWidth="1"/>
    <col min="10501" max="10752" width="9.140625" style="9"/>
    <col min="10753" max="10753" width="24.5703125" style="9" customWidth="1"/>
    <col min="10754" max="10754" width="48.7109375" style="9" customWidth="1"/>
    <col min="10755" max="10755" width="9.42578125" style="9" customWidth="1"/>
    <col min="10756" max="10756" width="21.140625" style="9" customWidth="1"/>
    <col min="10757" max="11008" width="9.140625" style="9"/>
    <col min="11009" max="11009" width="24.5703125" style="9" customWidth="1"/>
    <col min="11010" max="11010" width="48.7109375" style="9" customWidth="1"/>
    <col min="11011" max="11011" width="9.42578125" style="9" customWidth="1"/>
    <col min="11012" max="11012" width="21.140625" style="9" customWidth="1"/>
    <col min="11013" max="11264" width="9.140625" style="9"/>
    <col min="11265" max="11265" width="24.5703125" style="9" customWidth="1"/>
    <col min="11266" max="11266" width="48.7109375" style="9" customWidth="1"/>
    <col min="11267" max="11267" width="9.42578125" style="9" customWidth="1"/>
    <col min="11268" max="11268" width="21.140625" style="9" customWidth="1"/>
    <col min="11269" max="11520" width="9.140625" style="9"/>
    <col min="11521" max="11521" width="24.5703125" style="9" customWidth="1"/>
    <col min="11522" max="11522" width="48.7109375" style="9" customWidth="1"/>
    <col min="11523" max="11523" width="9.42578125" style="9" customWidth="1"/>
    <col min="11524" max="11524" width="21.140625" style="9" customWidth="1"/>
    <col min="11525" max="11776" width="9.140625" style="9"/>
    <col min="11777" max="11777" width="24.5703125" style="9" customWidth="1"/>
    <col min="11778" max="11778" width="48.7109375" style="9" customWidth="1"/>
    <col min="11779" max="11779" width="9.42578125" style="9" customWidth="1"/>
    <col min="11780" max="11780" width="21.140625" style="9" customWidth="1"/>
    <col min="11781" max="12032" width="9.140625" style="9"/>
    <col min="12033" max="12033" width="24.5703125" style="9" customWidth="1"/>
    <col min="12034" max="12034" width="48.7109375" style="9" customWidth="1"/>
    <col min="12035" max="12035" width="9.42578125" style="9" customWidth="1"/>
    <col min="12036" max="12036" width="21.140625" style="9" customWidth="1"/>
    <col min="12037" max="12288" width="9.140625" style="9"/>
    <col min="12289" max="12289" width="24.5703125" style="9" customWidth="1"/>
    <col min="12290" max="12290" width="48.7109375" style="9" customWidth="1"/>
    <col min="12291" max="12291" width="9.42578125" style="9" customWidth="1"/>
    <col min="12292" max="12292" width="21.140625" style="9" customWidth="1"/>
    <col min="12293" max="12544" width="9.140625" style="9"/>
    <col min="12545" max="12545" width="24.5703125" style="9" customWidth="1"/>
    <col min="12546" max="12546" width="48.7109375" style="9" customWidth="1"/>
    <col min="12547" max="12547" width="9.42578125" style="9" customWidth="1"/>
    <col min="12548" max="12548" width="21.140625" style="9" customWidth="1"/>
    <col min="12549" max="12800" width="9.140625" style="9"/>
    <col min="12801" max="12801" width="24.5703125" style="9" customWidth="1"/>
    <col min="12802" max="12802" width="48.7109375" style="9" customWidth="1"/>
    <col min="12803" max="12803" width="9.42578125" style="9" customWidth="1"/>
    <col min="12804" max="12804" width="21.140625" style="9" customWidth="1"/>
    <col min="12805" max="13056" width="9.140625" style="9"/>
    <col min="13057" max="13057" width="24.5703125" style="9" customWidth="1"/>
    <col min="13058" max="13058" width="48.7109375" style="9" customWidth="1"/>
    <col min="13059" max="13059" width="9.42578125" style="9" customWidth="1"/>
    <col min="13060" max="13060" width="21.140625" style="9" customWidth="1"/>
    <col min="13061" max="13312" width="9.140625" style="9"/>
    <col min="13313" max="13313" width="24.5703125" style="9" customWidth="1"/>
    <col min="13314" max="13314" width="48.7109375" style="9" customWidth="1"/>
    <col min="13315" max="13315" width="9.42578125" style="9" customWidth="1"/>
    <col min="13316" max="13316" width="21.140625" style="9" customWidth="1"/>
    <col min="13317" max="13568" width="9.140625" style="9"/>
    <col min="13569" max="13569" width="24.5703125" style="9" customWidth="1"/>
    <col min="13570" max="13570" width="48.7109375" style="9" customWidth="1"/>
    <col min="13571" max="13571" width="9.42578125" style="9" customWidth="1"/>
    <col min="13572" max="13572" width="21.140625" style="9" customWidth="1"/>
    <col min="13573" max="13824" width="9.140625" style="9"/>
    <col min="13825" max="13825" width="24.5703125" style="9" customWidth="1"/>
    <col min="13826" max="13826" width="48.7109375" style="9" customWidth="1"/>
    <col min="13827" max="13827" width="9.42578125" style="9" customWidth="1"/>
    <col min="13828" max="13828" width="21.140625" style="9" customWidth="1"/>
    <col min="13829" max="14080" width="9.140625" style="9"/>
    <col min="14081" max="14081" width="24.5703125" style="9" customWidth="1"/>
    <col min="14082" max="14082" width="48.7109375" style="9" customWidth="1"/>
    <col min="14083" max="14083" width="9.42578125" style="9" customWidth="1"/>
    <col min="14084" max="14084" width="21.140625" style="9" customWidth="1"/>
    <col min="14085" max="14336" width="9.140625" style="9"/>
    <col min="14337" max="14337" width="24.5703125" style="9" customWidth="1"/>
    <col min="14338" max="14338" width="48.7109375" style="9" customWidth="1"/>
    <col min="14339" max="14339" width="9.42578125" style="9" customWidth="1"/>
    <col min="14340" max="14340" width="21.140625" style="9" customWidth="1"/>
    <col min="14341" max="14592" width="9.140625" style="9"/>
    <col min="14593" max="14593" width="24.5703125" style="9" customWidth="1"/>
    <col min="14594" max="14594" width="48.7109375" style="9" customWidth="1"/>
    <col min="14595" max="14595" width="9.42578125" style="9" customWidth="1"/>
    <col min="14596" max="14596" width="21.140625" style="9" customWidth="1"/>
    <col min="14597" max="14848" width="9.140625" style="9"/>
    <col min="14849" max="14849" width="24.5703125" style="9" customWidth="1"/>
    <col min="14850" max="14850" width="48.7109375" style="9" customWidth="1"/>
    <col min="14851" max="14851" width="9.42578125" style="9" customWidth="1"/>
    <col min="14852" max="14852" width="21.140625" style="9" customWidth="1"/>
    <col min="14853" max="15104" width="9.140625" style="9"/>
    <col min="15105" max="15105" width="24.5703125" style="9" customWidth="1"/>
    <col min="15106" max="15106" width="48.7109375" style="9" customWidth="1"/>
    <col min="15107" max="15107" width="9.42578125" style="9" customWidth="1"/>
    <col min="15108" max="15108" width="21.140625" style="9" customWidth="1"/>
    <col min="15109" max="15360" width="9.140625" style="9"/>
    <col min="15361" max="15361" width="24.5703125" style="9" customWidth="1"/>
    <col min="15362" max="15362" width="48.7109375" style="9" customWidth="1"/>
    <col min="15363" max="15363" width="9.42578125" style="9" customWidth="1"/>
    <col min="15364" max="15364" width="21.140625" style="9" customWidth="1"/>
    <col min="15365" max="15616" width="9.140625" style="9"/>
    <col min="15617" max="15617" width="24.5703125" style="9" customWidth="1"/>
    <col min="15618" max="15618" width="48.7109375" style="9" customWidth="1"/>
    <col min="15619" max="15619" width="9.42578125" style="9" customWidth="1"/>
    <col min="15620" max="15620" width="21.140625" style="9" customWidth="1"/>
    <col min="15621" max="15872" width="9.140625" style="9"/>
    <col min="15873" max="15873" width="24.5703125" style="9" customWidth="1"/>
    <col min="15874" max="15874" width="48.7109375" style="9" customWidth="1"/>
    <col min="15875" max="15875" width="9.42578125" style="9" customWidth="1"/>
    <col min="15876" max="15876" width="21.140625" style="9" customWidth="1"/>
    <col min="15877" max="16128" width="9.140625" style="9"/>
    <col min="16129" max="16129" width="24.5703125" style="9" customWidth="1"/>
    <col min="16130" max="16130" width="48.7109375" style="9" customWidth="1"/>
    <col min="16131" max="16131" width="9.42578125" style="9" customWidth="1"/>
    <col min="16132" max="16132" width="21.140625" style="9" customWidth="1"/>
    <col min="16133" max="16384" width="9.140625" style="9"/>
  </cols>
  <sheetData>
    <row r="1" spans="1:17" ht="13.5" x14ac:dyDescent="0.25">
      <c r="A1" s="208" t="s">
        <v>1097</v>
      </c>
      <c r="B1" s="209"/>
      <c r="C1" s="210"/>
      <c r="D1" s="210"/>
      <c r="E1" s="236"/>
      <c r="F1" s="237"/>
      <c r="G1" s="237"/>
      <c r="H1" s="237"/>
      <c r="I1" s="237"/>
      <c r="J1" s="237"/>
      <c r="K1" s="237"/>
      <c r="L1" s="237"/>
      <c r="M1" s="237"/>
      <c r="N1" s="237"/>
      <c r="O1" s="237"/>
      <c r="P1" s="237"/>
      <c r="Q1" s="237"/>
    </row>
    <row r="2" spans="1:17" ht="13.5" x14ac:dyDescent="0.25">
      <c r="A2" s="238" t="s">
        <v>1098</v>
      </c>
      <c r="B2" s="238"/>
      <c r="C2" s="211" t="s">
        <v>1099</v>
      </c>
      <c r="D2" s="210"/>
      <c r="E2" s="236"/>
      <c r="F2" s="237"/>
      <c r="G2" s="237"/>
      <c r="H2" s="237"/>
      <c r="I2" s="237"/>
      <c r="J2" s="237"/>
      <c r="K2" s="237"/>
      <c r="L2" s="237"/>
      <c r="M2" s="237"/>
      <c r="N2" s="237"/>
      <c r="O2" s="237"/>
      <c r="P2" s="237"/>
      <c r="Q2" s="237"/>
    </row>
    <row r="3" spans="1:17" ht="13.5" x14ac:dyDescent="0.25">
      <c r="A3" s="238" t="s">
        <v>1100</v>
      </c>
      <c r="B3" s="238"/>
      <c r="C3" s="210"/>
      <c r="D3" s="210"/>
      <c r="E3" s="236"/>
      <c r="F3" s="237"/>
      <c r="G3" s="237"/>
      <c r="H3" s="237"/>
      <c r="I3" s="237"/>
      <c r="J3" s="237"/>
      <c r="K3" s="237"/>
      <c r="L3" s="237"/>
      <c r="M3" s="237"/>
      <c r="N3" s="237"/>
      <c r="O3" s="237"/>
      <c r="P3" s="237"/>
      <c r="Q3" s="237"/>
    </row>
    <row r="4" spans="1:17" x14ac:dyDescent="0.2">
      <c r="A4" s="210"/>
      <c r="B4" s="210"/>
      <c r="C4" s="210"/>
      <c r="D4" s="210"/>
    </row>
    <row r="6" spans="1:17" ht="13.5" x14ac:dyDescent="0.25">
      <c r="A6" s="212" t="s">
        <v>1101</v>
      </c>
      <c r="B6" s="212" t="s">
        <v>88</v>
      </c>
      <c r="C6" s="212" t="s">
        <v>89</v>
      </c>
      <c r="D6" s="212" t="s">
        <v>90</v>
      </c>
    </row>
    <row r="8" spans="1:17" ht="13.5" x14ac:dyDescent="0.25">
      <c r="A8" s="213">
        <v>97141</v>
      </c>
      <c r="B8" s="214" t="s">
        <v>1102</v>
      </c>
      <c r="C8" s="214" t="s">
        <v>91</v>
      </c>
      <c r="D8" s="215" t="s">
        <v>1103</v>
      </c>
    </row>
    <row r="9" spans="1:17" ht="13.5" x14ac:dyDescent="0.25">
      <c r="A9" s="213">
        <v>97142</v>
      </c>
      <c r="B9" s="214" t="s">
        <v>1104</v>
      </c>
      <c r="C9" s="214" t="s">
        <v>91</v>
      </c>
      <c r="D9" s="215" t="s">
        <v>1105</v>
      </c>
    </row>
    <row r="10" spans="1:17" ht="13.5" x14ac:dyDescent="0.25">
      <c r="A10" s="213">
        <v>97143</v>
      </c>
      <c r="B10" s="214" t="s">
        <v>1106</v>
      </c>
      <c r="C10" s="214" t="s">
        <v>91</v>
      </c>
      <c r="D10" s="215" t="s">
        <v>1107</v>
      </c>
    </row>
    <row r="11" spans="1:17" ht="13.5" x14ac:dyDescent="0.25">
      <c r="A11" s="213">
        <v>97144</v>
      </c>
      <c r="B11" s="214" t="s">
        <v>1108</v>
      </c>
      <c r="C11" s="214" t="s">
        <v>91</v>
      </c>
      <c r="D11" s="215" t="s">
        <v>1109</v>
      </c>
    </row>
    <row r="12" spans="1:17" ht="13.5" x14ac:dyDescent="0.25">
      <c r="A12" s="213">
        <v>97145</v>
      </c>
      <c r="B12" s="214" t="s">
        <v>1110</v>
      </c>
      <c r="C12" s="214" t="s">
        <v>91</v>
      </c>
      <c r="D12" s="215" t="s">
        <v>1111</v>
      </c>
    </row>
    <row r="13" spans="1:17" ht="13.5" x14ac:dyDescent="0.25">
      <c r="A13" s="213">
        <v>97146</v>
      </c>
      <c r="B13" s="214" t="s">
        <v>1112</v>
      </c>
      <c r="C13" s="214" t="s">
        <v>91</v>
      </c>
      <c r="D13" s="215" t="s">
        <v>1113</v>
      </c>
    </row>
    <row r="14" spans="1:17" ht="13.5" x14ac:dyDescent="0.25">
      <c r="A14" s="213">
        <v>97147</v>
      </c>
      <c r="B14" s="214" t="s">
        <v>1114</v>
      </c>
      <c r="C14" s="214" t="s">
        <v>91</v>
      </c>
      <c r="D14" s="215" t="s">
        <v>1115</v>
      </c>
    </row>
    <row r="15" spans="1:17" ht="13.5" x14ac:dyDescent="0.25">
      <c r="A15" s="213">
        <v>97148</v>
      </c>
      <c r="B15" s="214" t="s">
        <v>1116</v>
      </c>
      <c r="C15" s="214" t="s">
        <v>91</v>
      </c>
      <c r="D15" s="215" t="s">
        <v>1117</v>
      </c>
    </row>
    <row r="16" spans="1:17" ht="13.5" x14ac:dyDescent="0.25">
      <c r="A16" s="213">
        <v>97149</v>
      </c>
      <c r="B16" s="214" t="s">
        <v>1118</v>
      </c>
      <c r="C16" s="214" t="s">
        <v>91</v>
      </c>
      <c r="D16" s="215" t="s">
        <v>1119</v>
      </c>
    </row>
    <row r="17" spans="1:4" ht="13.5" x14ac:dyDescent="0.25">
      <c r="A17" s="213">
        <v>97150</v>
      </c>
      <c r="B17" s="214" t="s">
        <v>1120</v>
      </c>
      <c r="C17" s="214" t="s">
        <v>91</v>
      </c>
      <c r="D17" s="215" t="s">
        <v>1121</v>
      </c>
    </row>
    <row r="18" spans="1:4" ht="13.5" x14ac:dyDescent="0.25">
      <c r="A18" s="213">
        <v>97151</v>
      </c>
      <c r="B18" s="214" t="s">
        <v>1122</v>
      </c>
      <c r="C18" s="214" t="s">
        <v>91</v>
      </c>
      <c r="D18" s="215" t="s">
        <v>1123</v>
      </c>
    </row>
    <row r="19" spans="1:4" ht="13.5" x14ac:dyDescent="0.25">
      <c r="A19" s="213">
        <v>97152</v>
      </c>
      <c r="B19" s="214" t="s">
        <v>1124</v>
      </c>
      <c r="C19" s="214" t="s">
        <v>91</v>
      </c>
      <c r="D19" s="215" t="s">
        <v>1125</v>
      </c>
    </row>
    <row r="20" spans="1:4" ht="13.5" x14ac:dyDescent="0.25">
      <c r="A20" s="213">
        <v>97153</v>
      </c>
      <c r="B20" s="214" t="s">
        <v>1126</v>
      </c>
      <c r="C20" s="214" t="s">
        <v>91</v>
      </c>
      <c r="D20" s="215" t="s">
        <v>1127</v>
      </c>
    </row>
    <row r="21" spans="1:4" ht="13.5" x14ac:dyDescent="0.25">
      <c r="A21" s="213">
        <v>97154</v>
      </c>
      <c r="B21" s="214" t="s">
        <v>1128</v>
      </c>
      <c r="C21" s="214" t="s">
        <v>91</v>
      </c>
      <c r="D21" s="215" t="s">
        <v>1129</v>
      </c>
    </row>
    <row r="22" spans="1:4" ht="13.5" x14ac:dyDescent="0.25">
      <c r="A22" s="213">
        <v>97155</v>
      </c>
      <c r="B22" s="214" t="s">
        <v>1130</v>
      </c>
      <c r="C22" s="214" t="s">
        <v>91</v>
      </c>
      <c r="D22" s="215" t="s">
        <v>1131</v>
      </c>
    </row>
    <row r="23" spans="1:4" ht="13.5" x14ac:dyDescent="0.25">
      <c r="A23" s="213">
        <v>97156</v>
      </c>
      <c r="B23" s="214" t="s">
        <v>1132</v>
      </c>
      <c r="C23" s="214" t="s">
        <v>91</v>
      </c>
      <c r="D23" s="215" t="s">
        <v>1133</v>
      </c>
    </row>
    <row r="24" spans="1:4" ht="13.5" x14ac:dyDescent="0.25">
      <c r="A24" s="213">
        <v>97157</v>
      </c>
      <c r="B24" s="214" t="s">
        <v>1134</v>
      </c>
      <c r="C24" s="214" t="s">
        <v>91</v>
      </c>
      <c r="D24" s="215" t="s">
        <v>1135</v>
      </c>
    </row>
    <row r="25" spans="1:4" ht="13.5" x14ac:dyDescent="0.25">
      <c r="A25" s="213">
        <v>97158</v>
      </c>
      <c r="B25" s="214" t="s">
        <v>1136</v>
      </c>
      <c r="C25" s="214" t="s">
        <v>91</v>
      </c>
      <c r="D25" s="215" t="s">
        <v>1137</v>
      </c>
    </row>
    <row r="26" spans="1:4" ht="13.5" x14ac:dyDescent="0.25">
      <c r="A26" s="213">
        <v>97159</v>
      </c>
      <c r="B26" s="214" t="s">
        <v>1138</v>
      </c>
      <c r="C26" s="214" t="s">
        <v>91</v>
      </c>
      <c r="D26" s="215" t="s">
        <v>1139</v>
      </c>
    </row>
    <row r="27" spans="1:4" ht="13.5" x14ac:dyDescent="0.25">
      <c r="A27" s="213">
        <v>97160</v>
      </c>
      <c r="B27" s="214" t="s">
        <v>1140</v>
      </c>
      <c r="C27" s="214" t="s">
        <v>91</v>
      </c>
      <c r="D27" s="215" t="s">
        <v>1141</v>
      </c>
    </row>
    <row r="28" spans="1:4" ht="13.5" x14ac:dyDescent="0.25">
      <c r="A28" s="213">
        <v>97161</v>
      </c>
      <c r="B28" s="214" t="s">
        <v>1142</v>
      </c>
      <c r="C28" s="214" t="s">
        <v>91</v>
      </c>
      <c r="D28" s="215" t="s">
        <v>1143</v>
      </c>
    </row>
    <row r="29" spans="1:4" ht="13.5" x14ac:dyDescent="0.25">
      <c r="A29" s="213">
        <v>97162</v>
      </c>
      <c r="B29" s="214" t="s">
        <v>1144</v>
      </c>
      <c r="C29" s="214" t="s">
        <v>91</v>
      </c>
      <c r="D29" s="215" t="s">
        <v>1145</v>
      </c>
    </row>
    <row r="30" spans="1:4" ht="13.5" x14ac:dyDescent="0.25">
      <c r="A30" s="213">
        <v>97163</v>
      </c>
      <c r="B30" s="214" t="s">
        <v>1146</v>
      </c>
      <c r="C30" s="214" t="s">
        <v>91</v>
      </c>
      <c r="D30" s="215" t="s">
        <v>1147</v>
      </c>
    </row>
    <row r="31" spans="1:4" ht="13.5" x14ac:dyDescent="0.25">
      <c r="A31" s="213">
        <v>97164</v>
      </c>
      <c r="B31" s="214" t="s">
        <v>1148</v>
      </c>
      <c r="C31" s="214" t="s">
        <v>91</v>
      </c>
      <c r="D31" s="215" t="s">
        <v>1149</v>
      </c>
    </row>
    <row r="32" spans="1:4" ht="13.5" x14ac:dyDescent="0.25">
      <c r="A32" s="213">
        <v>97165</v>
      </c>
      <c r="B32" s="214" t="s">
        <v>1150</v>
      </c>
      <c r="C32" s="214" t="s">
        <v>91</v>
      </c>
      <c r="D32" s="215" t="s">
        <v>1151</v>
      </c>
    </row>
    <row r="33" spans="1:4" ht="13.5" x14ac:dyDescent="0.25">
      <c r="A33" s="213">
        <v>97166</v>
      </c>
      <c r="B33" s="214" t="s">
        <v>1152</v>
      </c>
      <c r="C33" s="214" t="s">
        <v>91</v>
      </c>
      <c r="D33" s="215" t="s">
        <v>1153</v>
      </c>
    </row>
    <row r="34" spans="1:4" ht="13.5" x14ac:dyDescent="0.25">
      <c r="A34" s="213">
        <v>97167</v>
      </c>
      <c r="B34" s="214" t="s">
        <v>1154</v>
      </c>
      <c r="C34" s="214" t="s">
        <v>91</v>
      </c>
      <c r="D34" s="215" t="s">
        <v>1155</v>
      </c>
    </row>
    <row r="35" spans="1:4" ht="13.5" x14ac:dyDescent="0.25">
      <c r="A35" s="213">
        <v>97168</v>
      </c>
      <c r="B35" s="214" t="s">
        <v>1156</v>
      </c>
      <c r="C35" s="214" t="s">
        <v>91</v>
      </c>
      <c r="D35" s="215" t="s">
        <v>1157</v>
      </c>
    </row>
    <row r="36" spans="1:4" ht="13.5" x14ac:dyDescent="0.25">
      <c r="A36" s="213">
        <v>97169</v>
      </c>
      <c r="B36" s="214" t="s">
        <v>1158</v>
      </c>
      <c r="C36" s="214" t="s">
        <v>91</v>
      </c>
      <c r="D36" s="215" t="s">
        <v>1159</v>
      </c>
    </row>
    <row r="37" spans="1:4" ht="13.5" x14ac:dyDescent="0.25">
      <c r="A37" s="213">
        <v>97170</v>
      </c>
      <c r="B37" s="214" t="s">
        <v>1160</v>
      </c>
      <c r="C37" s="214" t="s">
        <v>91</v>
      </c>
      <c r="D37" s="215" t="s">
        <v>1161</v>
      </c>
    </row>
    <row r="38" spans="1:4" ht="13.5" x14ac:dyDescent="0.25">
      <c r="A38" s="213">
        <v>97171</v>
      </c>
      <c r="B38" s="214" t="s">
        <v>1162</v>
      </c>
      <c r="C38" s="214" t="s">
        <v>91</v>
      </c>
      <c r="D38" s="215" t="s">
        <v>1163</v>
      </c>
    </row>
    <row r="39" spans="1:4" ht="13.5" x14ac:dyDescent="0.25">
      <c r="A39" s="213">
        <v>97172</v>
      </c>
      <c r="B39" s="214" t="s">
        <v>1164</v>
      </c>
      <c r="C39" s="214" t="s">
        <v>91</v>
      </c>
      <c r="D39" s="215" t="s">
        <v>1165</v>
      </c>
    </row>
    <row r="40" spans="1:4" ht="13.5" x14ac:dyDescent="0.25">
      <c r="A40" s="213">
        <v>97173</v>
      </c>
      <c r="B40" s="214" t="s">
        <v>1166</v>
      </c>
      <c r="C40" s="214" t="s">
        <v>91</v>
      </c>
      <c r="D40" s="215" t="s">
        <v>1167</v>
      </c>
    </row>
    <row r="41" spans="1:4" ht="13.5" x14ac:dyDescent="0.25">
      <c r="A41" s="213">
        <v>97174</v>
      </c>
      <c r="B41" s="214" t="s">
        <v>1168</v>
      </c>
      <c r="C41" s="214" t="s">
        <v>91</v>
      </c>
      <c r="D41" s="215" t="s">
        <v>1169</v>
      </c>
    </row>
    <row r="42" spans="1:4" ht="13.5" x14ac:dyDescent="0.25">
      <c r="A42" s="213">
        <v>97175</v>
      </c>
      <c r="B42" s="214" t="s">
        <v>1170</v>
      </c>
      <c r="C42" s="214" t="s">
        <v>91</v>
      </c>
      <c r="D42" s="215" t="s">
        <v>1171</v>
      </c>
    </row>
    <row r="43" spans="1:4" ht="13.5" x14ac:dyDescent="0.25">
      <c r="A43" s="213">
        <v>97176</v>
      </c>
      <c r="B43" s="214" t="s">
        <v>1172</v>
      </c>
      <c r="C43" s="214" t="s">
        <v>91</v>
      </c>
      <c r="D43" s="215" t="s">
        <v>1173</v>
      </c>
    </row>
    <row r="44" spans="1:4" ht="13.5" x14ac:dyDescent="0.25">
      <c r="A44" s="213">
        <v>97177</v>
      </c>
      <c r="B44" s="214" t="s">
        <v>1174</v>
      </c>
      <c r="C44" s="214" t="s">
        <v>91</v>
      </c>
      <c r="D44" s="215" t="s">
        <v>1175</v>
      </c>
    </row>
    <row r="45" spans="1:4" ht="13.5" x14ac:dyDescent="0.25">
      <c r="A45" s="213">
        <v>97178</v>
      </c>
      <c r="B45" s="214" t="s">
        <v>1176</v>
      </c>
      <c r="C45" s="214" t="s">
        <v>91</v>
      </c>
      <c r="D45" s="215" t="s">
        <v>1177</v>
      </c>
    </row>
    <row r="46" spans="1:4" ht="13.5" x14ac:dyDescent="0.25">
      <c r="A46" s="213">
        <v>97179</v>
      </c>
      <c r="B46" s="214" t="s">
        <v>1178</v>
      </c>
      <c r="C46" s="214" t="s">
        <v>91</v>
      </c>
      <c r="D46" s="215" t="s">
        <v>1179</v>
      </c>
    </row>
    <row r="47" spans="1:4" ht="13.5" x14ac:dyDescent="0.25">
      <c r="A47" s="213">
        <v>97180</v>
      </c>
      <c r="B47" s="214" t="s">
        <v>1180</v>
      </c>
      <c r="C47" s="214" t="s">
        <v>91</v>
      </c>
      <c r="D47" s="215" t="s">
        <v>1181</v>
      </c>
    </row>
    <row r="48" spans="1:4" ht="13.5" x14ac:dyDescent="0.25">
      <c r="A48" s="213">
        <v>97181</v>
      </c>
      <c r="B48" s="214" t="s">
        <v>1182</v>
      </c>
      <c r="C48" s="214" t="s">
        <v>91</v>
      </c>
      <c r="D48" s="215" t="s">
        <v>1183</v>
      </c>
    </row>
    <row r="49" spans="1:4" ht="13.5" x14ac:dyDescent="0.25">
      <c r="A49" s="213">
        <v>97182</v>
      </c>
      <c r="B49" s="214" t="s">
        <v>1184</v>
      </c>
      <c r="C49" s="214" t="s">
        <v>91</v>
      </c>
      <c r="D49" s="215" t="s">
        <v>1185</v>
      </c>
    </row>
    <row r="50" spans="1:4" ht="13.5" x14ac:dyDescent="0.25">
      <c r="A50" s="213">
        <v>97183</v>
      </c>
      <c r="B50" s="214" t="s">
        <v>1186</v>
      </c>
      <c r="C50" s="214" t="s">
        <v>91</v>
      </c>
      <c r="D50" s="215" t="s">
        <v>1187</v>
      </c>
    </row>
    <row r="51" spans="1:4" ht="13.5" x14ac:dyDescent="0.25">
      <c r="A51" s="213">
        <v>97184</v>
      </c>
      <c r="B51" s="214" t="s">
        <v>1188</v>
      </c>
      <c r="C51" s="214" t="s">
        <v>91</v>
      </c>
      <c r="D51" s="215" t="s">
        <v>1189</v>
      </c>
    </row>
    <row r="52" spans="1:4" ht="13.5" x14ac:dyDescent="0.25">
      <c r="A52" s="213">
        <v>97185</v>
      </c>
      <c r="B52" s="214" t="s">
        <v>1190</v>
      </c>
      <c r="C52" s="214" t="s">
        <v>91</v>
      </c>
      <c r="D52" s="215" t="s">
        <v>1191</v>
      </c>
    </row>
    <row r="53" spans="1:4" ht="13.5" x14ac:dyDescent="0.25">
      <c r="A53" s="213">
        <v>97186</v>
      </c>
      <c r="B53" s="214" t="s">
        <v>1192</v>
      </c>
      <c r="C53" s="214" t="s">
        <v>91</v>
      </c>
      <c r="D53" s="215" t="s">
        <v>1193</v>
      </c>
    </row>
    <row r="54" spans="1:4" ht="13.5" x14ac:dyDescent="0.25">
      <c r="A54" s="213">
        <v>97187</v>
      </c>
      <c r="B54" s="214" t="s">
        <v>1194</v>
      </c>
      <c r="C54" s="214" t="s">
        <v>91</v>
      </c>
      <c r="D54" s="215" t="s">
        <v>1195</v>
      </c>
    </row>
    <row r="55" spans="1:4" ht="13.5" x14ac:dyDescent="0.25">
      <c r="A55" s="213">
        <v>97188</v>
      </c>
      <c r="B55" s="214" t="s">
        <v>1196</v>
      </c>
      <c r="C55" s="214" t="s">
        <v>91</v>
      </c>
      <c r="D55" s="215" t="s">
        <v>1197</v>
      </c>
    </row>
    <row r="56" spans="1:4" ht="13.5" x14ac:dyDescent="0.25">
      <c r="A56" s="213">
        <v>97189</v>
      </c>
      <c r="B56" s="214" t="s">
        <v>1198</v>
      </c>
      <c r="C56" s="214" t="s">
        <v>91</v>
      </c>
      <c r="D56" s="215" t="s">
        <v>1199</v>
      </c>
    </row>
    <row r="57" spans="1:4" ht="13.5" x14ac:dyDescent="0.25">
      <c r="A57" s="213">
        <v>97190</v>
      </c>
      <c r="B57" s="214" t="s">
        <v>1200</v>
      </c>
      <c r="C57" s="214" t="s">
        <v>91</v>
      </c>
      <c r="D57" s="215" t="s">
        <v>1201</v>
      </c>
    </row>
    <row r="58" spans="1:4" ht="13.5" x14ac:dyDescent="0.25">
      <c r="A58" s="213">
        <v>97191</v>
      </c>
      <c r="B58" s="214" t="s">
        <v>1202</v>
      </c>
      <c r="C58" s="214" t="s">
        <v>91</v>
      </c>
      <c r="D58" s="215" t="s">
        <v>1203</v>
      </c>
    </row>
    <row r="59" spans="1:4" ht="13.5" x14ac:dyDescent="0.25">
      <c r="A59" s="213">
        <v>97192</v>
      </c>
      <c r="B59" s="214" t="s">
        <v>1204</v>
      </c>
      <c r="C59" s="214" t="s">
        <v>91</v>
      </c>
      <c r="D59" s="215" t="s">
        <v>1205</v>
      </c>
    </row>
    <row r="60" spans="1:4" ht="13.5" x14ac:dyDescent="0.25">
      <c r="A60" s="213">
        <v>90694</v>
      </c>
      <c r="B60" s="214" t="s">
        <v>1206</v>
      </c>
      <c r="C60" s="214" t="s">
        <v>91</v>
      </c>
      <c r="D60" s="215" t="s">
        <v>1207</v>
      </c>
    </row>
    <row r="61" spans="1:4" ht="13.5" x14ac:dyDescent="0.25">
      <c r="A61" s="213">
        <v>90695</v>
      </c>
      <c r="B61" s="214" t="s">
        <v>1208</v>
      </c>
      <c r="C61" s="214" t="s">
        <v>91</v>
      </c>
      <c r="D61" s="215" t="s">
        <v>1209</v>
      </c>
    </row>
    <row r="62" spans="1:4" ht="13.5" x14ac:dyDescent="0.25">
      <c r="A62" s="213">
        <v>90696</v>
      </c>
      <c r="B62" s="214" t="s">
        <v>1210</v>
      </c>
      <c r="C62" s="214" t="s">
        <v>91</v>
      </c>
      <c r="D62" s="215" t="s">
        <v>1211</v>
      </c>
    </row>
    <row r="63" spans="1:4" ht="13.5" x14ac:dyDescent="0.25">
      <c r="A63" s="213">
        <v>90697</v>
      </c>
      <c r="B63" s="214" t="s">
        <v>1212</v>
      </c>
      <c r="C63" s="214" t="s">
        <v>91</v>
      </c>
      <c r="D63" s="215" t="s">
        <v>1213</v>
      </c>
    </row>
    <row r="64" spans="1:4" ht="13.5" x14ac:dyDescent="0.25">
      <c r="A64" s="213">
        <v>90698</v>
      </c>
      <c r="B64" s="214" t="s">
        <v>1214</v>
      </c>
      <c r="C64" s="214" t="s">
        <v>91</v>
      </c>
      <c r="D64" s="215" t="s">
        <v>1215</v>
      </c>
    </row>
    <row r="65" spans="1:4" ht="13.5" x14ac:dyDescent="0.25">
      <c r="A65" s="213">
        <v>90699</v>
      </c>
      <c r="B65" s="214" t="s">
        <v>1216</v>
      </c>
      <c r="C65" s="214" t="s">
        <v>91</v>
      </c>
      <c r="D65" s="215" t="s">
        <v>1217</v>
      </c>
    </row>
    <row r="66" spans="1:4" ht="13.5" x14ac:dyDescent="0.25">
      <c r="A66" s="213">
        <v>90700</v>
      </c>
      <c r="B66" s="214" t="s">
        <v>1218</v>
      </c>
      <c r="C66" s="214" t="s">
        <v>91</v>
      </c>
      <c r="D66" s="215" t="s">
        <v>1219</v>
      </c>
    </row>
    <row r="67" spans="1:4" ht="13.5" x14ac:dyDescent="0.25">
      <c r="A67" s="213">
        <v>90701</v>
      </c>
      <c r="B67" s="214" t="s">
        <v>1220</v>
      </c>
      <c r="C67" s="214" t="s">
        <v>91</v>
      </c>
      <c r="D67" s="215" t="s">
        <v>1221</v>
      </c>
    </row>
    <row r="68" spans="1:4" ht="13.5" x14ac:dyDescent="0.25">
      <c r="A68" s="213">
        <v>90702</v>
      </c>
      <c r="B68" s="214" t="s">
        <v>1222</v>
      </c>
      <c r="C68" s="214" t="s">
        <v>91</v>
      </c>
      <c r="D68" s="215" t="s">
        <v>1223</v>
      </c>
    </row>
    <row r="69" spans="1:4" ht="13.5" x14ac:dyDescent="0.25">
      <c r="A69" s="213">
        <v>90703</v>
      </c>
      <c r="B69" s="214" t="s">
        <v>1224</v>
      </c>
      <c r="C69" s="214" t="s">
        <v>91</v>
      </c>
      <c r="D69" s="215" t="s">
        <v>1225</v>
      </c>
    </row>
    <row r="70" spans="1:4" ht="13.5" x14ac:dyDescent="0.25">
      <c r="A70" s="213">
        <v>90704</v>
      </c>
      <c r="B70" s="214" t="s">
        <v>1226</v>
      </c>
      <c r="C70" s="214" t="s">
        <v>91</v>
      </c>
      <c r="D70" s="215" t="s">
        <v>1227</v>
      </c>
    </row>
    <row r="71" spans="1:4" ht="13.5" x14ac:dyDescent="0.25">
      <c r="A71" s="213">
        <v>90705</v>
      </c>
      <c r="B71" s="214" t="s">
        <v>1228</v>
      </c>
      <c r="C71" s="214" t="s">
        <v>91</v>
      </c>
      <c r="D71" s="215" t="s">
        <v>1229</v>
      </c>
    </row>
    <row r="72" spans="1:4" ht="13.5" x14ac:dyDescent="0.25">
      <c r="A72" s="213">
        <v>90706</v>
      </c>
      <c r="B72" s="214" t="s">
        <v>1230</v>
      </c>
      <c r="C72" s="214" t="s">
        <v>91</v>
      </c>
      <c r="D72" s="215" t="s">
        <v>1231</v>
      </c>
    </row>
    <row r="73" spans="1:4" ht="13.5" x14ac:dyDescent="0.25">
      <c r="A73" s="213">
        <v>90708</v>
      </c>
      <c r="B73" s="214" t="s">
        <v>1232</v>
      </c>
      <c r="C73" s="214" t="s">
        <v>91</v>
      </c>
      <c r="D73" s="215" t="s">
        <v>1233</v>
      </c>
    </row>
    <row r="74" spans="1:4" ht="13.5" x14ac:dyDescent="0.25">
      <c r="A74" s="213">
        <v>90724</v>
      </c>
      <c r="B74" s="214" t="s">
        <v>1234</v>
      </c>
      <c r="C74" s="214" t="s">
        <v>92</v>
      </c>
      <c r="D74" s="215" t="s">
        <v>1235</v>
      </c>
    </row>
    <row r="75" spans="1:4" ht="13.5" x14ac:dyDescent="0.25">
      <c r="A75" s="213">
        <v>90725</v>
      </c>
      <c r="B75" s="214" t="s">
        <v>1236</v>
      </c>
      <c r="C75" s="214" t="s">
        <v>92</v>
      </c>
      <c r="D75" s="215" t="s">
        <v>1237</v>
      </c>
    </row>
    <row r="76" spans="1:4" ht="13.5" x14ac:dyDescent="0.25">
      <c r="A76" s="213">
        <v>90726</v>
      </c>
      <c r="B76" s="214" t="s">
        <v>1238</v>
      </c>
      <c r="C76" s="214" t="s">
        <v>92</v>
      </c>
      <c r="D76" s="215" t="s">
        <v>1239</v>
      </c>
    </row>
    <row r="77" spans="1:4" ht="13.5" x14ac:dyDescent="0.25">
      <c r="A77" s="213">
        <v>90727</v>
      </c>
      <c r="B77" s="214" t="s">
        <v>1240</v>
      </c>
      <c r="C77" s="214" t="s">
        <v>92</v>
      </c>
      <c r="D77" s="215" t="s">
        <v>1241</v>
      </c>
    </row>
    <row r="78" spans="1:4" ht="13.5" x14ac:dyDescent="0.25">
      <c r="A78" s="213">
        <v>90728</v>
      </c>
      <c r="B78" s="214" t="s">
        <v>1242</v>
      </c>
      <c r="C78" s="214" t="s">
        <v>92</v>
      </c>
      <c r="D78" s="215" t="s">
        <v>1243</v>
      </c>
    </row>
    <row r="79" spans="1:4" ht="13.5" x14ac:dyDescent="0.25">
      <c r="A79" s="213">
        <v>90729</v>
      </c>
      <c r="B79" s="214" t="s">
        <v>1244</v>
      </c>
      <c r="C79" s="214" t="s">
        <v>92</v>
      </c>
      <c r="D79" s="215" t="s">
        <v>1245</v>
      </c>
    </row>
    <row r="80" spans="1:4" ht="13.5" x14ac:dyDescent="0.25">
      <c r="A80" s="213">
        <v>90730</v>
      </c>
      <c r="B80" s="214" t="s">
        <v>1246</v>
      </c>
      <c r="C80" s="214" t="s">
        <v>92</v>
      </c>
      <c r="D80" s="215" t="s">
        <v>1247</v>
      </c>
    </row>
    <row r="81" spans="1:4" ht="13.5" x14ac:dyDescent="0.25">
      <c r="A81" s="213">
        <v>90731</v>
      </c>
      <c r="B81" s="214" t="s">
        <v>1248</v>
      </c>
      <c r="C81" s="214" t="s">
        <v>92</v>
      </c>
      <c r="D81" s="215" t="s">
        <v>1249</v>
      </c>
    </row>
    <row r="82" spans="1:4" ht="13.5" x14ac:dyDescent="0.25">
      <c r="A82" s="213">
        <v>90732</v>
      </c>
      <c r="B82" s="214" t="s">
        <v>1250</v>
      </c>
      <c r="C82" s="214" t="s">
        <v>92</v>
      </c>
      <c r="D82" s="215" t="s">
        <v>1251</v>
      </c>
    </row>
    <row r="83" spans="1:4" ht="13.5" x14ac:dyDescent="0.25">
      <c r="A83" s="213">
        <v>90733</v>
      </c>
      <c r="B83" s="214" t="s">
        <v>1252</v>
      </c>
      <c r="C83" s="214" t="s">
        <v>91</v>
      </c>
      <c r="D83" s="215" t="s">
        <v>1253</v>
      </c>
    </row>
    <row r="84" spans="1:4" ht="13.5" x14ac:dyDescent="0.25">
      <c r="A84" s="213">
        <v>90734</v>
      </c>
      <c r="B84" s="214" t="s">
        <v>1254</v>
      </c>
      <c r="C84" s="214" t="s">
        <v>91</v>
      </c>
      <c r="D84" s="215" t="s">
        <v>1255</v>
      </c>
    </row>
    <row r="85" spans="1:4" ht="13.5" x14ac:dyDescent="0.25">
      <c r="A85" s="213">
        <v>90735</v>
      </c>
      <c r="B85" s="214" t="s">
        <v>1256</v>
      </c>
      <c r="C85" s="214" t="s">
        <v>91</v>
      </c>
      <c r="D85" s="215" t="s">
        <v>1257</v>
      </c>
    </row>
    <row r="86" spans="1:4" ht="13.5" x14ac:dyDescent="0.25">
      <c r="A86" s="213">
        <v>90736</v>
      </c>
      <c r="B86" s="214" t="s">
        <v>1258</v>
      </c>
      <c r="C86" s="214" t="s">
        <v>91</v>
      </c>
      <c r="D86" s="215" t="s">
        <v>1259</v>
      </c>
    </row>
    <row r="87" spans="1:4" ht="13.5" x14ac:dyDescent="0.25">
      <c r="A87" s="213">
        <v>90737</v>
      </c>
      <c r="B87" s="214" t="s">
        <v>1260</v>
      </c>
      <c r="C87" s="214" t="s">
        <v>91</v>
      </c>
      <c r="D87" s="215" t="s">
        <v>1261</v>
      </c>
    </row>
    <row r="88" spans="1:4" ht="13.5" x14ac:dyDescent="0.25">
      <c r="A88" s="213">
        <v>90738</v>
      </c>
      <c r="B88" s="214" t="s">
        <v>1262</v>
      </c>
      <c r="C88" s="214" t="s">
        <v>91</v>
      </c>
      <c r="D88" s="215" t="s">
        <v>1263</v>
      </c>
    </row>
    <row r="89" spans="1:4" ht="13.5" x14ac:dyDescent="0.25">
      <c r="A89" s="213">
        <v>90739</v>
      </c>
      <c r="B89" s="214" t="s">
        <v>1264</v>
      </c>
      <c r="C89" s="214" t="s">
        <v>91</v>
      </c>
      <c r="D89" s="215" t="s">
        <v>1265</v>
      </c>
    </row>
    <row r="90" spans="1:4" ht="13.5" x14ac:dyDescent="0.25">
      <c r="A90" s="213">
        <v>90740</v>
      </c>
      <c r="B90" s="214" t="s">
        <v>1266</v>
      </c>
      <c r="C90" s="214" t="s">
        <v>91</v>
      </c>
      <c r="D90" s="215" t="s">
        <v>1267</v>
      </c>
    </row>
    <row r="91" spans="1:4" ht="13.5" x14ac:dyDescent="0.25">
      <c r="A91" s="213">
        <v>90741</v>
      </c>
      <c r="B91" s="214" t="s">
        <v>1268</v>
      </c>
      <c r="C91" s="214" t="s">
        <v>91</v>
      </c>
      <c r="D91" s="215" t="s">
        <v>1269</v>
      </c>
    </row>
    <row r="92" spans="1:4" ht="13.5" x14ac:dyDescent="0.25">
      <c r="A92" s="213">
        <v>90742</v>
      </c>
      <c r="B92" s="214" t="s">
        <v>1270</v>
      </c>
      <c r="C92" s="214" t="s">
        <v>91</v>
      </c>
      <c r="D92" s="215" t="s">
        <v>1271</v>
      </c>
    </row>
    <row r="93" spans="1:4" ht="13.5" x14ac:dyDescent="0.25">
      <c r="A93" s="213">
        <v>90743</v>
      </c>
      <c r="B93" s="214" t="s">
        <v>1272</v>
      </c>
      <c r="C93" s="214" t="s">
        <v>91</v>
      </c>
      <c r="D93" s="215" t="s">
        <v>1273</v>
      </c>
    </row>
    <row r="94" spans="1:4" ht="13.5" x14ac:dyDescent="0.25">
      <c r="A94" s="213">
        <v>90744</v>
      </c>
      <c r="B94" s="214" t="s">
        <v>1274</v>
      </c>
      <c r="C94" s="214" t="s">
        <v>91</v>
      </c>
      <c r="D94" s="215" t="s">
        <v>1275</v>
      </c>
    </row>
    <row r="95" spans="1:4" ht="13.5" x14ac:dyDescent="0.25">
      <c r="A95" s="213">
        <v>90745</v>
      </c>
      <c r="B95" s="214" t="s">
        <v>1276</v>
      </c>
      <c r="C95" s="214" t="s">
        <v>91</v>
      </c>
      <c r="D95" s="215" t="s">
        <v>1277</v>
      </c>
    </row>
    <row r="96" spans="1:4" ht="13.5" x14ac:dyDescent="0.25">
      <c r="A96" s="213">
        <v>90746</v>
      </c>
      <c r="B96" s="214" t="s">
        <v>1278</v>
      </c>
      <c r="C96" s="214" t="s">
        <v>91</v>
      </c>
      <c r="D96" s="215" t="s">
        <v>1279</v>
      </c>
    </row>
    <row r="97" spans="1:4" ht="13.5" x14ac:dyDescent="0.25">
      <c r="A97" s="213">
        <v>90747</v>
      </c>
      <c r="B97" s="214" t="s">
        <v>1280</v>
      </c>
      <c r="C97" s="214" t="s">
        <v>91</v>
      </c>
      <c r="D97" s="215" t="s">
        <v>1281</v>
      </c>
    </row>
    <row r="98" spans="1:4" ht="13.5" x14ac:dyDescent="0.25">
      <c r="A98" s="213">
        <v>94869</v>
      </c>
      <c r="B98" s="214" t="s">
        <v>1282</v>
      </c>
      <c r="C98" s="214" t="s">
        <v>91</v>
      </c>
      <c r="D98" s="215" t="s">
        <v>1283</v>
      </c>
    </row>
    <row r="99" spans="1:4" ht="13.5" x14ac:dyDescent="0.25">
      <c r="A99" s="213">
        <v>94870</v>
      </c>
      <c r="B99" s="214" t="s">
        <v>1284</v>
      </c>
      <c r="C99" s="214" t="s">
        <v>91</v>
      </c>
      <c r="D99" s="215" t="s">
        <v>1285</v>
      </c>
    </row>
    <row r="100" spans="1:4" ht="13.5" x14ac:dyDescent="0.25">
      <c r="A100" s="213">
        <v>94871</v>
      </c>
      <c r="B100" s="214" t="s">
        <v>1286</v>
      </c>
      <c r="C100" s="214" t="s">
        <v>91</v>
      </c>
      <c r="D100" s="215" t="s">
        <v>1287</v>
      </c>
    </row>
    <row r="101" spans="1:4" ht="13.5" x14ac:dyDescent="0.25">
      <c r="A101" s="213">
        <v>94872</v>
      </c>
      <c r="B101" s="214" t="s">
        <v>1288</v>
      </c>
      <c r="C101" s="214" t="s">
        <v>91</v>
      </c>
      <c r="D101" s="215" t="s">
        <v>1289</v>
      </c>
    </row>
    <row r="102" spans="1:4" ht="13.5" x14ac:dyDescent="0.25">
      <c r="A102" s="213">
        <v>94875</v>
      </c>
      <c r="B102" s="214" t="s">
        <v>1290</v>
      </c>
      <c r="C102" s="214" t="s">
        <v>91</v>
      </c>
      <c r="D102" s="215" t="s">
        <v>1291</v>
      </c>
    </row>
    <row r="103" spans="1:4" ht="13.5" x14ac:dyDescent="0.25">
      <c r="A103" s="213">
        <v>94876</v>
      </c>
      <c r="B103" s="214" t="s">
        <v>1292</v>
      </c>
      <c r="C103" s="214" t="s">
        <v>91</v>
      </c>
      <c r="D103" s="215" t="s">
        <v>1293</v>
      </c>
    </row>
    <row r="104" spans="1:4" ht="13.5" x14ac:dyDescent="0.25">
      <c r="A104" s="213">
        <v>94878</v>
      </c>
      <c r="B104" s="214" t="s">
        <v>1294</v>
      </c>
      <c r="C104" s="214" t="s">
        <v>91</v>
      </c>
      <c r="D104" s="215" t="s">
        <v>1295</v>
      </c>
    </row>
    <row r="105" spans="1:4" ht="13.5" x14ac:dyDescent="0.25">
      <c r="A105" s="213">
        <v>94879</v>
      </c>
      <c r="B105" s="214" t="s">
        <v>1296</v>
      </c>
      <c r="C105" s="214" t="s">
        <v>91</v>
      </c>
      <c r="D105" s="215" t="s">
        <v>1297</v>
      </c>
    </row>
    <row r="106" spans="1:4" ht="13.5" x14ac:dyDescent="0.25">
      <c r="A106" s="213">
        <v>94880</v>
      </c>
      <c r="B106" s="214" t="s">
        <v>1298</v>
      </c>
      <c r="C106" s="214" t="s">
        <v>91</v>
      </c>
      <c r="D106" s="215" t="s">
        <v>1299</v>
      </c>
    </row>
    <row r="107" spans="1:4" ht="13.5" x14ac:dyDescent="0.25">
      <c r="A107" s="213">
        <v>94881</v>
      </c>
      <c r="B107" s="214" t="s">
        <v>1300</v>
      </c>
      <c r="C107" s="214" t="s">
        <v>91</v>
      </c>
      <c r="D107" s="215" t="s">
        <v>1301</v>
      </c>
    </row>
    <row r="108" spans="1:4" ht="13.5" x14ac:dyDescent="0.25">
      <c r="A108" s="213">
        <v>94882</v>
      </c>
      <c r="B108" s="214" t="s">
        <v>1302</v>
      </c>
      <c r="C108" s="214" t="s">
        <v>91</v>
      </c>
      <c r="D108" s="215" t="s">
        <v>1303</v>
      </c>
    </row>
    <row r="109" spans="1:4" ht="13.5" x14ac:dyDescent="0.25">
      <c r="A109" s="213">
        <v>94884</v>
      </c>
      <c r="B109" s="214" t="s">
        <v>1304</v>
      </c>
      <c r="C109" s="214" t="s">
        <v>91</v>
      </c>
      <c r="D109" s="215" t="s">
        <v>1305</v>
      </c>
    </row>
    <row r="110" spans="1:4" ht="13.5" x14ac:dyDescent="0.25">
      <c r="A110" s="213">
        <v>97121</v>
      </c>
      <c r="B110" s="214" t="s">
        <v>1306</v>
      </c>
      <c r="C110" s="214" t="s">
        <v>91</v>
      </c>
      <c r="D110" s="215" t="s">
        <v>1307</v>
      </c>
    </row>
    <row r="111" spans="1:4" ht="13.5" x14ac:dyDescent="0.25">
      <c r="A111" s="213">
        <v>97122</v>
      </c>
      <c r="B111" s="214" t="s">
        <v>1308</v>
      </c>
      <c r="C111" s="214" t="s">
        <v>91</v>
      </c>
      <c r="D111" s="215" t="s">
        <v>1309</v>
      </c>
    </row>
    <row r="112" spans="1:4" ht="13.5" x14ac:dyDescent="0.25">
      <c r="A112" s="213">
        <v>97123</v>
      </c>
      <c r="B112" s="214" t="s">
        <v>1310</v>
      </c>
      <c r="C112" s="214" t="s">
        <v>91</v>
      </c>
      <c r="D112" s="215" t="s">
        <v>1311</v>
      </c>
    </row>
    <row r="113" spans="1:4" ht="13.5" x14ac:dyDescent="0.25">
      <c r="A113" s="213">
        <v>97124</v>
      </c>
      <c r="B113" s="214" t="s">
        <v>1312</v>
      </c>
      <c r="C113" s="214" t="s">
        <v>91</v>
      </c>
      <c r="D113" s="215" t="s">
        <v>1313</v>
      </c>
    </row>
    <row r="114" spans="1:4" ht="13.5" x14ac:dyDescent="0.25">
      <c r="A114" s="213">
        <v>97125</v>
      </c>
      <c r="B114" s="214" t="s">
        <v>1314</v>
      </c>
      <c r="C114" s="214" t="s">
        <v>91</v>
      </c>
      <c r="D114" s="215" t="s">
        <v>1315</v>
      </c>
    </row>
    <row r="115" spans="1:4" ht="13.5" x14ac:dyDescent="0.25">
      <c r="A115" s="213">
        <v>97126</v>
      </c>
      <c r="B115" s="214" t="s">
        <v>1316</v>
      </c>
      <c r="C115" s="214" t="s">
        <v>91</v>
      </c>
      <c r="D115" s="215" t="s">
        <v>1317</v>
      </c>
    </row>
    <row r="116" spans="1:4" ht="13.5" x14ac:dyDescent="0.25">
      <c r="A116" s="213">
        <v>102264</v>
      </c>
      <c r="B116" s="214" t="s">
        <v>1318</v>
      </c>
      <c r="C116" s="214" t="s">
        <v>91</v>
      </c>
      <c r="D116" s="215" t="s">
        <v>1319</v>
      </c>
    </row>
    <row r="117" spans="1:4" ht="13.5" x14ac:dyDescent="0.25">
      <c r="A117" s="213">
        <v>102265</v>
      </c>
      <c r="B117" s="214" t="s">
        <v>1320</v>
      </c>
      <c r="C117" s="214" t="s">
        <v>92</v>
      </c>
      <c r="D117" s="215" t="s">
        <v>1321</v>
      </c>
    </row>
    <row r="118" spans="1:4" ht="13.5" x14ac:dyDescent="0.25">
      <c r="A118" s="213">
        <v>102266</v>
      </c>
      <c r="B118" s="214" t="s">
        <v>1322</v>
      </c>
      <c r="C118" s="214" t="s">
        <v>92</v>
      </c>
      <c r="D118" s="215" t="s">
        <v>1323</v>
      </c>
    </row>
    <row r="119" spans="1:4" ht="13.5" x14ac:dyDescent="0.25">
      <c r="A119" s="213">
        <v>102267</v>
      </c>
      <c r="B119" s="214" t="s">
        <v>1324</v>
      </c>
      <c r="C119" s="214" t="s">
        <v>92</v>
      </c>
      <c r="D119" s="215" t="s">
        <v>1325</v>
      </c>
    </row>
    <row r="120" spans="1:4" ht="13.5" x14ac:dyDescent="0.25">
      <c r="A120" s="213">
        <v>102268</v>
      </c>
      <c r="B120" s="214" t="s">
        <v>1326</v>
      </c>
      <c r="C120" s="214" t="s">
        <v>92</v>
      </c>
      <c r="D120" s="215" t="s">
        <v>1327</v>
      </c>
    </row>
    <row r="121" spans="1:4" ht="13.5" x14ac:dyDescent="0.25">
      <c r="A121" s="213">
        <v>102269</v>
      </c>
      <c r="B121" s="214" t="s">
        <v>1328</v>
      </c>
      <c r="C121" s="214" t="s">
        <v>92</v>
      </c>
      <c r="D121" s="215" t="s">
        <v>1329</v>
      </c>
    </row>
    <row r="122" spans="1:4" ht="13.5" x14ac:dyDescent="0.25">
      <c r="A122" s="213">
        <v>92833</v>
      </c>
      <c r="B122" s="214" t="s">
        <v>1330</v>
      </c>
      <c r="C122" s="214" t="s">
        <v>91</v>
      </c>
      <c r="D122" s="215" t="s">
        <v>1331</v>
      </c>
    </row>
    <row r="123" spans="1:4" ht="13.5" x14ac:dyDescent="0.25">
      <c r="A123" s="213">
        <v>92834</v>
      </c>
      <c r="B123" s="214" t="s">
        <v>93</v>
      </c>
      <c r="C123" s="214" t="s">
        <v>91</v>
      </c>
      <c r="D123" s="215" t="s">
        <v>1332</v>
      </c>
    </row>
    <row r="124" spans="1:4" ht="13.5" x14ac:dyDescent="0.25">
      <c r="A124" s="213">
        <v>92835</v>
      </c>
      <c r="B124" s="214" t="s">
        <v>94</v>
      </c>
      <c r="C124" s="214" t="s">
        <v>91</v>
      </c>
      <c r="D124" s="215" t="s">
        <v>1333</v>
      </c>
    </row>
    <row r="125" spans="1:4" ht="13.5" x14ac:dyDescent="0.25">
      <c r="A125" s="213">
        <v>92836</v>
      </c>
      <c r="B125" s="214" t="s">
        <v>95</v>
      </c>
      <c r="C125" s="214" t="s">
        <v>91</v>
      </c>
      <c r="D125" s="215" t="s">
        <v>1334</v>
      </c>
    </row>
    <row r="126" spans="1:4" ht="13.5" x14ac:dyDescent="0.25">
      <c r="A126" s="213">
        <v>92837</v>
      </c>
      <c r="B126" s="214" t="s">
        <v>1335</v>
      </c>
      <c r="C126" s="214" t="s">
        <v>91</v>
      </c>
      <c r="D126" s="215" t="s">
        <v>1336</v>
      </c>
    </row>
    <row r="127" spans="1:4" ht="13.5" x14ac:dyDescent="0.25">
      <c r="A127" s="213">
        <v>92838</v>
      </c>
      <c r="B127" s="214" t="s">
        <v>96</v>
      </c>
      <c r="C127" s="214" t="s">
        <v>91</v>
      </c>
      <c r="D127" s="215" t="s">
        <v>1337</v>
      </c>
    </row>
    <row r="128" spans="1:4" ht="13.5" x14ac:dyDescent="0.25">
      <c r="A128" s="213">
        <v>92839</v>
      </c>
      <c r="B128" s="214" t="s">
        <v>1338</v>
      </c>
      <c r="C128" s="214" t="s">
        <v>91</v>
      </c>
      <c r="D128" s="215" t="s">
        <v>1339</v>
      </c>
    </row>
    <row r="129" spans="1:4" ht="13.5" x14ac:dyDescent="0.25">
      <c r="A129" s="213">
        <v>92840</v>
      </c>
      <c r="B129" s="214" t="s">
        <v>97</v>
      </c>
      <c r="C129" s="214" t="s">
        <v>91</v>
      </c>
      <c r="D129" s="215" t="s">
        <v>1340</v>
      </c>
    </row>
    <row r="130" spans="1:4" ht="13.5" x14ac:dyDescent="0.25">
      <c r="A130" s="213">
        <v>92841</v>
      </c>
      <c r="B130" s="214" t="s">
        <v>1341</v>
      </c>
      <c r="C130" s="214" t="s">
        <v>91</v>
      </c>
      <c r="D130" s="215" t="s">
        <v>1342</v>
      </c>
    </row>
    <row r="131" spans="1:4" ht="13.5" x14ac:dyDescent="0.25">
      <c r="A131" s="213">
        <v>92842</v>
      </c>
      <c r="B131" s="214" t="s">
        <v>98</v>
      </c>
      <c r="C131" s="214" t="s">
        <v>91</v>
      </c>
      <c r="D131" s="215" t="s">
        <v>1343</v>
      </c>
    </row>
    <row r="132" spans="1:4" ht="13.5" x14ac:dyDescent="0.25">
      <c r="A132" s="213">
        <v>92843</v>
      </c>
      <c r="B132" s="214" t="s">
        <v>1344</v>
      </c>
      <c r="C132" s="214" t="s">
        <v>91</v>
      </c>
      <c r="D132" s="215" t="s">
        <v>1345</v>
      </c>
    </row>
    <row r="133" spans="1:4" ht="13.5" x14ac:dyDescent="0.25">
      <c r="A133" s="213">
        <v>92844</v>
      </c>
      <c r="B133" s="214" t="s">
        <v>99</v>
      </c>
      <c r="C133" s="214" t="s">
        <v>91</v>
      </c>
      <c r="D133" s="215" t="s">
        <v>1346</v>
      </c>
    </row>
    <row r="134" spans="1:4" ht="13.5" x14ac:dyDescent="0.25">
      <c r="A134" s="213">
        <v>92845</v>
      </c>
      <c r="B134" s="214" t="s">
        <v>1347</v>
      </c>
      <c r="C134" s="214" t="s">
        <v>91</v>
      </c>
      <c r="D134" s="215" t="s">
        <v>1348</v>
      </c>
    </row>
    <row r="135" spans="1:4" ht="13.5" x14ac:dyDescent="0.25">
      <c r="A135" s="213">
        <v>92846</v>
      </c>
      <c r="B135" s="214" t="s">
        <v>100</v>
      </c>
      <c r="C135" s="214" t="s">
        <v>91</v>
      </c>
      <c r="D135" s="215" t="s">
        <v>1349</v>
      </c>
    </row>
    <row r="136" spans="1:4" ht="13.5" x14ac:dyDescent="0.25">
      <c r="A136" s="213">
        <v>92847</v>
      </c>
      <c r="B136" s="214" t="s">
        <v>1350</v>
      </c>
      <c r="C136" s="214" t="s">
        <v>91</v>
      </c>
      <c r="D136" s="215" t="s">
        <v>1351</v>
      </c>
    </row>
    <row r="137" spans="1:4" ht="13.5" x14ac:dyDescent="0.25">
      <c r="A137" s="213">
        <v>92848</v>
      </c>
      <c r="B137" s="214" t="s">
        <v>101</v>
      </c>
      <c r="C137" s="214" t="s">
        <v>91</v>
      </c>
      <c r="D137" s="215" t="s">
        <v>1352</v>
      </c>
    </row>
    <row r="138" spans="1:4" ht="13.5" x14ac:dyDescent="0.25">
      <c r="A138" s="213">
        <v>92849</v>
      </c>
      <c r="B138" s="214" t="s">
        <v>1353</v>
      </c>
      <c r="C138" s="214" t="s">
        <v>91</v>
      </c>
      <c r="D138" s="215" t="s">
        <v>1354</v>
      </c>
    </row>
    <row r="139" spans="1:4" ht="13.5" x14ac:dyDescent="0.25">
      <c r="A139" s="213">
        <v>92850</v>
      </c>
      <c r="B139" s="214" t="s">
        <v>102</v>
      </c>
      <c r="C139" s="214" t="s">
        <v>91</v>
      </c>
      <c r="D139" s="215" t="s">
        <v>1355</v>
      </c>
    </row>
    <row r="140" spans="1:4" ht="13.5" x14ac:dyDescent="0.25">
      <c r="A140" s="213">
        <v>92851</v>
      </c>
      <c r="B140" s="214" t="s">
        <v>103</v>
      </c>
      <c r="C140" s="214" t="s">
        <v>91</v>
      </c>
      <c r="D140" s="215" t="s">
        <v>1356</v>
      </c>
    </row>
    <row r="141" spans="1:4" ht="13.5" x14ac:dyDescent="0.25">
      <c r="A141" s="213">
        <v>92852</v>
      </c>
      <c r="B141" s="214" t="s">
        <v>104</v>
      </c>
      <c r="C141" s="214" t="s">
        <v>91</v>
      </c>
      <c r="D141" s="215" t="s">
        <v>1357</v>
      </c>
    </row>
    <row r="142" spans="1:4" ht="13.5" x14ac:dyDescent="0.25">
      <c r="A142" s="213">
        <v>92853</v>
      </c>
      <c r="B142" s="214" t="s">
        <v>1358</v>
      </c>
      <c r="C142" s="214" t="s">
        <v>91</v>
      </c>
      <c r="D142" s="215" t="s">
        <v>1359</v>
      </c>
    </row>
    <row r="143" spans="1:4" ht="13.5" x14ac:dyDescent="0.25">
      <c r="A143" s="213">
        <v>92854</v>
      </c>
      <c r="B143" s="214" t="s">
        <v>105</v>
      </c>
      <c r="C143" s="214" t="s">
        <v>91</v>
      </c>
      <c r="D143" s="215" t="s">
        <v>1360</v>
      </c>
    </row>
    <row r="144" spans="1:4" ht="13.5" x14ac:dyDescent="0.25">
      <c r="A144" s="213">
        <v>92855</v>
      </c>
      <c r="B144" s="214" t="s">
        <v>1361</v>
      </c>
      <c r="C144" s="214" t="s">
        <v>91</v>
      </c>
      <c r="D144" s="215" t="s">
        <v>1362</v>
      </c>
    </row>
    <row r="145" spans="1:4" ht="13.5" x14ac:dyDescent="0.25">
      <c r="A145" s="213">
        <v>92856</v>
      </c>
      <c r="B145" s="214" t="s">
        <v>106</v>
      </c>
      <c r="C145" s="214" t="s">
        <v>91</v>
      </c>
      <c r="D145" s="215" t="s">
        <v>1363</v>
      </c>
    </row>
    <row r="146" spans="1:4" ht="13.5" x14ac:dyDescent="0.25">
      <c r="A146" s="213">
        <v>92857</v>
      </c>
      <c r="B146" s="214" t="s">
        <v>1364</v>
      </c>
      <c r="C146" s="214" t="s">
        <v>91</v>
      </c>
      <c r="D146" s="215" t="s">
        <v>1365</v>
      </c>
    </row>
    <row r="147" spans="1:4" ht="13.5" x14ac:dyDescent="0.25">
      <c r="A147" s="213">
        <v>92858</v>
      </c>
      <c r="B147" s="214" t="s">
        <v>107</v>
      </c>
      <c r="C147" s="214" t="s">
        <v>91</v>
      </c>
      <c r="D147" s="215" t="s">
        <v>1366</v>
      </c>
    </row>
    <row r="148" spans="1:4" ht="13.5" x14ac:dyDescent="0.25">
      <c r="A148" s="213">
        <v>92859</v>
      </c>
      <c r="B148" s="214" t="s">
        <v>1367</v>
      </c>
      <c r="C148" s="214" t="s">
        <v>91</v>
      </c>
      <c r="D148" s="215" t="s">
        <v>1368</v>
      </c>
    </row>
    <row r="149" spans="1:4" ht="13.5" x14ac:dyDescent="0.25">
      <c r="A149" s="213">
        <v>92860</v>
      </c>
      <c r="B149" s="214" t="s">
        <v>108</v>
      </c>
      <c r="C149" s="214" t="s">
        <v>91</v>
      </c>
      <c r="D149" s="215" t="s">
        <v>1369</v>
      </c>
    </row>
    <row r="150" spans="1:4" ht="13.5" x14ac:dyDescent="0.25">
      <c r="A150" s="213">
        <v>92861</v>
      </c>
      <c r="B150" s="214" t="s">
        <v>1370</v>
      </c>
      <c r="C150" s="214" t="s">
        <v>91</v>
      </c>
      <c r="D150" s="215" t="s">
        <v>1371</v>
      </c>
    </row>
    <row r="151" spans="1:4" ht="13.5" x14ac:dyDescent="0.25">
      <c r="A151" s="213">
        <v>92862</v>
      </c>
      <c r="B151" s="214" t="s">
        <v>109</v>
      </c>
      <c r="C151" s="214" t="s">
        <v>91</v>
      </c>
      <c r="D151" s="215" t="s">
        <v>1372</v>
      </c>
    </row>
    <row r="152" spans="1:4" ht="13.5" x14ac:dyDescent="0.25">
      <c r="A152" s="213">
        <v>92863</v>
      </c>
      <c r="B152" s="214" t="s">
        <v>1373</v>
      </c>
      <c r="C152" s="214" t="s">
        <v>91</v>
      </c>
      <c r="D152" s="215" t="s">
        <v>1374</v>
      </c>
    </row>
    <row r="153" spans="1:4" ht="13.5" x14ac:dyDescent="0.25">
      <c r="A153" s="213">
        <v>92864</v>
      </c>
      <c r="B153" s="214" t="s">
        <v>110</v>
      </c>
      <c r="C153" s="214" t="s">
        <v>91</v>
      </c>
      <c r="D153" s="215" t="s">
        <v>1375</v>
      </c>
    </row>
    <row r="154" spans="1:4" ht="13.5" x14ac:dyDescent="0.25">
      <c r="A154" s="213">
        <v>92210</v>
      </c>
      <c r="B154" s="214" t="s">
        <v>111</v>
      </c>
      <c r="C154" s="214" t="s">
        <v>91</v>
      </c>
      <c r="D154" s="215" t="s">
        <v>1376</v>
      </c>
    </row>
    <row r="155" spans="1:4" ht="13.5" x14ac:dyDescent="0.25">
      <c r="A155" s="213">
        <v>92211</v>
      </c>
      <c r="B155" s="214" t="s">
        <v>112</v>
      </c>
      <c r="C155" s="214" t="s">
        <v>91</v>
      </c>
      <c r="D155" s="215" t="s">
        <v>1377</v>
      </c>
    </row>
    <row r="156" spans="1:4" ht="13.5" x14ac:dyDescent="0.25">
      <c r="A156" s="213">
        <v>92212</v>
      </c>
      <c r="B156" s="214" t="s">
        <v>113</v>
      </c>
      <c r="C156" s="214" t="s">
        <v>91</v>
      </c>
      <c r="D156" s="215" t="s">
        <v>1378</v>
      </c>
    </row>
    <row r="157" spans="1:4" ht="13.5" x14ac:dyDescent="0.25">
      <c r="A157" s="213">
        <v>92213</v>
      </c>
      <c r="B157" s="214" t="s">
        <v>114</v>
      </c>
      <c r="C157" s="214" t="s">
        <v>91</v>
      </c>
      <c r="D157" s="215" t="s">
        <v>1379</v>
      </c>
    </row>
    <row r="158" spans="1:4" ht="13.5" x14ac:dyDescent="0.25">
      <c r="A158" s="213">
        <v>92214</v>
      </c>
      <c r="B158" s="214" t="s">
        <v>115</v>
      </c>
      <c r="C158" s="214" t="s">
        <v>91</v>
      </c>
      <c r="D158" s="215" t="s">
        <v>1380</v>
      </c>
    </row>
    <row r="159" spans="1:4" ht="13.5" x14ac:dyDescent="0.25">
      <c r="A159" s="213">
        <v>92215</v>
      </c>
      <c r="B159" s="214" t="s">
        <v>116</v>
      </c>
      <c r="C159" s="214" t="s">
        <v>91</v>
      </c>
      <c r="D159" s="215" t="s">
        <v>1381</v>
      </c>
    </row>
    <row r="160" spans="1:4" ht="13.5" x14ac:dyDescent="0.25">
      <c r="A160" s="213">
        <v>92216</v>
      </c>
      <c r="B160" s="214" t="s">
        <v>117</v>
      </c>
      <c r="C160" s="214" t="s">
        <v>91</v>
      </c>
      <c r="D160" s="215" t="s">
        <v>1382</v>
      </c>
    </row>
    <row r="161" spans="1:4" ht="13.5" x14ac:dyDescent="0.25">
      <c r="A161" s="213">
        <v>92219</v>
      </c>
      <c r="B161" s="214" t="s">
        <v>118</v>
      </c>
      <c r="C161" s="214" t="s">
        <v>91</v>
      </c>
      <c r="D161" s="215" t="s">
        <v>1383</v>
      </c>
    </row>
    <row r="162" spans="1:4" ht="13.5" x14ac:dyDescent="0.25">
      <c r="A162" s="213">
        <v>92220</v>
      </c>
      <c r="B162" s="214" t="s">
        <v>119</v>
      </c>
      <c r="C162" s="214" t="s">
        <v>91</v>
      </c>
      <c r="D162" s="215" t="s">
        <v>1384</v>
      </c>
    </row>
    <row r="163" spans="1:4" ht="13.5" x14ac:dyDescent="0.25">
      <c r="A163" s="213">
        <v>92221</v>
      </c>
      <c r="B163" s="214" t="s">
        <v>120</v>
      </c>
      <c r="C163" s="214" t="s">
        <v>91</v>
      </c>
      <c r="D163" s="215" t="s">
        <v>1385</v>
      </c>
    </row>
    <row r="164" spans="1:4" ht="13.5" x14ac:dyDescent="0.25">
      <c r="A164" s="213">
        <v>92222</v>
      </c>
      <c r="B164" s="214" t="s">
        <v>121</v>
      </c>
      <c r="C164" s="214" t="s">
        <v>91</v>
      </c>
      <c r="D164" s="215" t="s">
        <v>1386</v>
      </c>
    </row>
    <row r="165" spans="1:4" ht="13.5" x14ac:dyDescent="0.25">
      <c r="A165" s="213">
        <v>92223</v>
      </c>
      <c r="B165" s="214" t="s">
        <v>122</v>
      </c>
      <c r="C165" s="214" t="s">
        <v>91</v>
      </c>
      <c r="D165" s="215" t="s">
        <v>1387</v>
      </c>
    </row>
    <row r="166" spans="1:4" ht="13.5" x14ac:dyDescent="0.25">
      <c r="A166" s="213">
        <v>92224</v>
      </c>
      <c r="B166" s="214" t="s">
        <v>123</v>
      </c>
      <c r="C166" s="214" t="s">
        <v>91</v>
      </c>
      <c r="D166" s="215" t="s">
        <v>1388</v>
      </c>
    </row>
    <row r="167" spans="1:4" ht="13.5" x14ac:dyDescent="0.25">
      <c r="A167" s="213">
        <v>92226</v>
      </c>
      <c r="B167" s="214" t="s">
        <v>124</v>
      </c>
      <c r="C167" s="214" t="s">
        <v>91</v>
      </c>
      <c r="D167" s="215" t="s">
        <v>1389</v>
      </c>
    </row>
    <row r="168" spans="1:4" ht="13.5" x14ac:dyDescent="0.25">
      <c r="A168" s="213">
        <v>92808</v>
      </c>
      <c r="B168" s="214" t="s">
        <v>125</v>
      </c>
      <c r="C168" s="214" t="s">
        <v>91</v>
      </c>
      <c r="D168" s="215" t="s">
        <v>1390</v>
      </c>
    </row>
    <row r="169" spans="1:4" ht="13.5" x14ac:dyDescent="0.25">
      <c r="A169" s="213">
        <v>92809</v>
      </c>
      <c r="B169" s="214" t="s">
        <v>126</v>
      </c>
      <c r="C169" s="214" t="s">
        <v>91</v>
      </c>
      <c r="D169" s="215" t="s">
        <v>1391</v>
      </c>
    </row>
    <row r="170" spans="1:4" ht="13.5" x14ac:dyDescent="0.25">
      <c r="A170" s="213">
        <v>92810</v>
      </c>
      <c r="B170" s="214" t="s">
        <v>127</v>
      </c>
      <c r="C170" s="214" t="s">
        <v>91</v>
      </c>
      <c r="D170" s="215" t="s">
        <v>1392</v>
      </c>
    </row>
    <row r="171" spans="1:4" ht="13.5" x14ac:dyDescent="0.25">
      <c r="A171" s="213">
        <v>92811</v>
      </c>
      <c r="B171" s="214" t="s">
        <v>128</v>
      </c>
      <c r="C171" s="214" t="s">
        <v>91</v>
      </c>
      <c r="D171" s="215" t="s">
        <v>1393</v>
      </c>
    </row>
    <row r="172" spans="1:4" ht="13.5" x14ac:dyDescent="0.25">
      <c r="A172" s="213">
        <v>92812</v>
      </c>
      <c r="B172" s="214" t="s">
        <v>129</v>
      </c>
      <c r="C172" s="214" t="s">
        <v>91</v>
      </c>
      <c r="D172" s="215" t="s">
        <v>1394</v>
      </c>
    </row>
    <row r="173" spans="1:4" ht="13.5" x14ac:dyDescent="0.25">
      <c r="A173" s="213">
        <v>92813</v>
      </c>
      <c r="B173" s="214" t="s">
        <v>130</v>
      </c>
      <c r="C173" s="214" t="s">
        <v>91</v>
      </c>
      <c r="D173" s="215" t="s">
        <v>1395</v>
      </c>
    </row>
    <row r="174" spans="1:4" ht="13.5" x14ac:dyDescent="0.25">
      <c r="A174" s="213">
        <v>92814</v>
      </c>
      <c r="B174" s="214" t="s">
        <v>131</v>
      </c>
      <c r="C174" s="214" t="s">
        <v>91</v>
      </c>
      <c r="D174" s="215" t="s">
        <v>1396</v>
      </c>
    </row>
    <row r="175" spans="1:4" ht="13.5" x14ac:dyDescent="0.25">
      <c r="A175" s="213">
        <v>92815</v>
      </c>
      <c r="B175" s="214" t="s">
        <v>132</v>
      </c>
      <c r="C175" s="214" t="s">
        <v>91</v>
      </c>
      <c r="D175" s="215" t="s">
        <v>1397</v>
      </c>
    </row>
    <row r="176" spans="1:4" ht="13.5" x14ac:dyDescent="0.25">
      <c r="A176" s="213">
        <v>92816</v>
      </c>
      <c r="B176" s="214" t="s">
        <v>133</v>
      </c>
      <c r="C176" s="214" t="s">
        <v>91</v>
      </c>
      <c r="D176" s="215" t="s">
        <v>1398</v>
      </c>
    </row>
    <row r="177" spans="1:4" ht="13.5" x14ac:dyDescent="0.25">
      <c r="A177" s="213">
        <v>92817</v>
      </c>
      <c r="B177" s="214" t="s">
        <v>134</v>
      </c>
      <c r="C177" s="214" t="s">
        <v>91</v>
      </c>
      <c r="D177" s="215" t="s">
        <v>1399</v>
      </c>
    </row>
    <row r="178" spans="1:4" ht="13.5" x14ac:dyDescent="0.25">
      <c r="A178" s="213">
        <v>92818</v>
      </c>
      <c r="B178" s="214" t="s">
        <v>135</v>
      </c>
      <c r="C178" s="214" t="s">
        <v>91</v>
      </c>
      <c r="D178" s="215" t="s">
        <v>1400</v>
      </c>
    </row>
    <row r="179" spans="1:4" ht="13.5" x14ac:dyDescent="0.25">
      <c r="A179" s="213">
        <v>92819</v>
      </c>
      <c r="B179" s="214" t="s">
        <v>136</v>
      </c>
      <c r="C179" s="214" t="s">
        <v>91</v>
      </c>
      <c r="D179" s="215" t="s">
        <v>1401</v>
      </c>
    </row>
    <row r="180" spans="1:4" ht="13.5" x14ac:dyDescent="0.25">
      <c r="A180" s="213">
        <v>92820</v>
      </c>
      <c r="B180" s="214" t="s">
        <v>137</v>
      </c>
      <c r="C180" s="214" t="s">
        <v>91</v>
      </c>
      <c r="D180" s="215" t="s">
        <v>1402</v>
      </c>
    </row>
    <row r="181" spans="1:4" ht="13.5" x14ac:dyDescent="0.25">
      <c r="A181" s="213">
        <v>92821</v>
      </c>
      <c r="B181" s="214" t="s">
        <v>138</v>
      </c>
      <c r="C181" s="214" t="s">
        <v>91</v>
      </c>
      <c r="D181" s="215" t="s">
        <v>1403</v>
      </c>
    </row>
    <row r="182" spans="1:4" ht="13.5" x14ac:dyDescent="0.25">
      <c r="A182" s="213">
        <v>92822</v>
      </c>
      <c r="B182" s="214" t="s">
        <v>139</v>
      </c>
      <c r="C182" s="214" t="s">
        <v>91</v>
      </c>
      <c r="D182" s="215" t="s">
        <v>1404</v>
      </c>
    </row>
    <row r="183" spans="1:4" ht="13.5" x14ac:dyDescent="0.25">
      <c r="A183" s="213">
        <v>92824</v>
      </c>
      <c r="B183" s="214" t="s">
        <v>140</v>
      </c>
      <c r="C183" s="214" t="s">
        <v>91</v>
      </c>
      <c r="D183" s="215" t="s">
        <v>1405</v>
      </c>
    </row>
    <row r="184" spans="1:4" ht="13.5" x14ac:dyDescent="0.25">
      <c r="A184" s="213">
        <v>92825</v>
      </c>
      <c r="B184" s="214" t="s">
        <v>141</v>
      </c>
      <c r="C184" s="214" t="s">
        <v>91</v>
      </c>
      <c r="D184" s="215" t="s">
        <v>1406</v>
      </c>
    </row>
    <row r="185" spans="1:4" ht="13.5" x14ac:dyDescent="0.25">
      <c r="A185" s="213">
        <v>92826</v>
      </c>
      <c r="B185" s="214" t="s">
        <v>142</v>
      </c>
      <c r="C185" s="214" t="s">
        <v>91</v>
      </c>
      <c r="D185" s="215" t="s">
        <v>1407</v>
      </c>
    </row>
    <row r="186" spans="1:4" ht="13.5" x14ac:dyDescent="0.25">
      <c r="A186" s="213">
        <v>92827</v>
      </c>
      <c r="B186" s="214" t="s">
        <v>143</v>
      </c>
      <c r="C186" s="214" t="s">
        <v>91</v>
      </c>
      <c r="D186" s="215" t="s">
        <v>1408</v>
      </c>
    </row>
    <row r="187" spans="1:4" ht="13.5" x14ac:dyDescent="0.25">
      <c r="A187" s="213">
        <v>92828</v>
      </c>
      <c r="B187" s="214" t="s">
        <v>144</v>
      </c>
      <c r="C187" s="214" t="s">
        <v>91</v>
      </c>
      <c r="D187" s="215" t="s">
        <v>1409</v>
      </c>
    </row>
    <row r="188" spans="1:4" ht="13.5" x14ac:dyDescent="0.25">
      <c r="A188" s="213">
        <v>92829</v>
      </c>
      <c r="B188" s="214" t="s">
        <v>145</v>
      </c>
      <c r="C188" s="214" t="s">
        <v>91</v>
      </c>
      <c r="D188" s="215" t="s">
        <v>1410</v>
      </c>
    </row>
    <row r="189" spans="1:4" ht="13.5" x14ac:dyDescent="0.25">
      <c r="A189" s="213">
        <v>92830</v>
      </c>
      <c r="B189" s="214" t="s">
        <v>146</v>
      </c>
      <c r="C189" s="214" t="s">
        <v>91</v>
      </c>
      <c r="D189" s="215" t="s">
        <v>1411</v>
      </c>
    </row>
    <row r="190" spans="1:4" ht="13.5" x14ac:dyDescent="0.25">
      <c r="A190" s="213">
        <v>92831</v>
      </c>
      <c r="B190" s="214" t="s">
        <v>147</v>
      </c>
      <c r="C190" s="214" t="s">
        <v>91</v>
      </c>
      <c r="D190" s="215" t="s">
        <v>1412</v>
      </c>
    </row>
    <row r="191" spans="1:4" ht="13.5" x14ac:dyDescent="0.25">
      <c r="A191" s="213">
        <v>92832</v>
      </c>
      <c r="B191" s="214" t="s">
        <v>148</v>
      </c>
      <c r="C191" s="214" t="s">
        <v>91</v>
      </c>
      <c r="D191" s="215" t="s">
        <v>1413</v>
      </c>
    </row>
    <row r="192" spans="1:4" ht="13.5" x14ac:dyDescent="0.25">
      <c r="A192" s="213">
        <v>95565</v>
      </c>
      <c r="B192" s="214" t="s">
        <v>1414</v>
      </c>
      <c r="C192" s="214" t="s">
        <v>91</v>
      </c>
      <c r="D192" s="215" t="s">
        <v>1415</v>
      </c>
    </row>
    <row r="193" spans="1:4" ht="13.5" x14ac:dyDescent="0.25">
      <c r="A193" s="213">
        <v>95566</v>
      </c>
      <c r="B193" s="214" t="s">
        <v>1416</v>
      </c>
      <c r="C193" s="214" t="s">
        <v>91</v>
      </c>
      <c r="D193" s="215" t="s">
        <v>1417</v>
      </c>
    </row>
    <row r="194" spans="1:4" ht="13.5" x14ac:dyDescent="0.25">
      <c r="A194" s="213">
        <v>95567</v>
      </c>
      <c r="B194" s="214" t="s">
        <v>1418</v>
      </c>
      <c r="C194" s="214" t="s">
        <v>91</v>
      </c>
      <c r="D194" s="215" t="s">
        <v>1419</v>
      </c>
    </row>
    <row r="195" spans="1:4" ht="13.5" x14ac:dyDescent="0.25">
      <c r="A195" s="213">
        <v>95568</v>
      </c>
      <c r="B195" s="214" t="s">
        <v>1420</v>
      </c>
      <c r="C195" s="214" t="s">
        <v>91</v>
      </c>
      <c r="D195" s="215" t="s">
        <v>1421</v>
      </c>
    </row>
    <row r="196" spans="1:4" ht="13.5" x14ac:dyDescent="0.25">
      <c r="A196" s="213">
        <v>95569</v>
      </c>
      <c r="B196" s="214" t="s">
        <v>1422</v>
      </c>
      <c r="C196" s="214" t="s">
        <v>91</v>
      </c>
      <c r="D196" s="215" t="s">
        <v>1423</v>
      </c>
    </row>
    <row r="197" spans="1:4" ht="13.5" x14ac:dyDescent="0.25">
      <c r="A197" s="213">
        <v>95570</v>
      </c>
      <c r="B197" s="214" t="s">
        <v>1424</v>
      </c>
      <c r="C197" s="214" t="s">
        <v>91</v>
      </c>
      <c r="D197" s="215" t="s">
        <v>1425</v>
      </c>
    </row>
    <row r="198" spans="1:4" ht="13.5" x14ac:dyDescent="0.25">
      <c r="A198" s="213">
        <v>95571</v>
      </c>
      <c r="B198" s="214" t="s">
        <v>1426</v>
      </c>
      <c r="C198" s="214" t="s">
        <v>91</v>
      </c>
      <c r="D198" s="215" t="s">
        <v>1427</v>
      </c>
    </row>
    <row r="199" spans="1:4" ht="13.5" x14ac:dyDescent="0.25">
      <c r="A199" s="213">
        <v>95572</v>
      </c>
      <c r="B199" s="214" t="s">
        <v>1428</v>
      </c>
      <c r="C199" s="214" t="s">
        <v>91</v>
      </c>
      <c r="D199" s="215" t="s">
        <v>1429</v>
      </c>
    </row>
    <row r="200" spans="1:4" ht="13.5" x14ac:dyDescent="0.25">
      <c r="A200" s="213">
        <v>97127</v>
      </c>
      <c r="B200" s="214" t="s">
        <v>1430</v>
      </c>
      <c r="C200" s="214" t="s">
        <v>91</v>
      </c>
      <c r="D200" s="215" t="s">
        <v>1431</v>
      </c>
    </row>
    <row r="201" spans="1:4" ht="13.5" x14ac:dyDescent="0.25">
      <c r="A201" s="213">
        <v>97128</v>
      </c>
      <c r="B201" s="214" t="s">
        <v>1432</v>
      </c>
      <c r="C201" s="214" t="s">
        <v>91</v>
      </c>
      <c r="D201" s="215" t="s">
        <v>1433</v>
      </c>
    </row>
    <row r="202" spans="1:4" ht="13.5" x14ac:dyDescent="0.25">
      <c r="A202" s="213">
        <v>97129</v>
      </c>
      <c r="B202" s="214" t="s">
        <v>1434</v>
      </c>
      <c r="C202" s="214" t="s">
        <v>91</v>
      </c>
      <c r="D202" s="215" t="s">
        <v>1435</v>
      </c>
    </row>
    <row r="203" spans="1:4" ht="13.5" x14ac:dyDescent="0.25">
      <c r="A203" s="213">
        <v>97130</v>
      </c>
      <c r="B203" s="214" t="s">
        <v>1436</v>
      </c>
      <c r="C203" s="214" t="s">
        <v>91</v>
      </c>
      <c r="D203" s="215" t="s">
        <v>1437</v>
      </c>
    </row>
    <row r="204" spans="1:4" ht="13.5" x14ac:dyDescent="0.25">
      <c r="A204" s="213">
        <v>97131</v>
      </c>
      <c r="B204" s="214" t="s">
        <v>1438</v>
      </c>
      <c r="C204" s="214" t="s">
        <v>91</v>
      </c>
      <c r="D204" s="215" t="s">
        <v>1439</v>
      </c>
    </row>
    <row r="205" spans="1:4" ht="13.5" x14ac:dyDescent="0.25">
      <c r="A205" s="213">
        <v>97132</v>
      </c>
      <c r="B205" s="214" t="s">
        <v>1440</v>
      </c>
      <c r="C205" s="214" t="s">
        <v>91</v>
      </c>
      <c r="D205" s="215" t="s">
        <v>1441</v>
      </c>
    </row>
    <row r="206" spans="1:4" ht="13.5" x14ac:dyDescent="0.25">
      <c r="A206" s="213">
        <v>97133</v>
      </c>
      <c r="B206" s="214" t="s">
        <v>1442</v>
      </c>
      <c r="C206" s="214" t="s">
        <v>91</v>
      </c>
      <c r="D206" s="215" t="s">
        <v>1443</v>
      </c>
    </row>
    <row r="207" spans="1:4" ht="13.5" x14ac:dyDescent="0.25">
      <c r="A207" s="213">
        <v>97134</v>
      </c>
      <c r="B207" s="214" t="s">
        <v>1444</v>
      </c>
      <c r="C207" s="214" t="s">
        <v>91</v>
      </c>
      <c r="D207" s="215" t="s">
        <v>1445</v>
      </c>
    </row>
    <row r="208" spans="1:4" ht="13.5" x14ac:dyDescent="0.25">
      <c r="A208" s="213">
        <v>97135</v>
      </c>
      <c r="B208" s="214" t="s">
        <v>1446</v>
      </c>
      <c r="C208" s="214" t="s">
        <v>91</v>
      </c>
      <c r="D208" s="215" t="s">
        <v>1447</v>
      </c>
    </row>
    <row r="209" spans="1:4" ht="13.5" x14ac:dyDescent="0.25">
      <c r="A209" s="213">
        <v>97136</v>
      </c>
      <c r="B209" s="214" t="s">
        <v>1448</v>
      </c>
      <c r="C209" s="214" t="s">
        <v>91</v>
      </c>
      <c r="D209" s="215" t="s">
        <v>1449</v>
      </c>
    </row>
    <row r="210" spans="1:4" ht="13.5" x14ac:dyDescent="0.25">
      <c r="A210" s="213">
        <v>97137</v>
      </c>
      <c r="B210" s="214" t="s">
        <v>1450</v>
      </c>
      <c r="C210" s="214" t="s">
        <v>91</v>
      </c>
      <c r="D210" s="215" t="s">
        <v>1451</v>
      </c>
    </row>
    <row r="211" spans="1:4" ht="13.5" x14ac:dyDescent="0.25">
      <c r="A211" s="213">
        <v>97138</v>
      </c>
      <c r="B211" s="214" t="s">
        <v>1452</v>
      </c>
      <c r="C211" s="214" t="s">
        <v>91</v>
      </c>
      <c r="D211" s="215" t="s">
        <v>1453</v>
      </c>
    </row>
    <row r="212" spans="1:4" ht="13.5" x14ac:dyDescent="0.25">
      <c r="A212" s="213">
        <v>97139</v>
      </c>
      <c r="B212" s="214" t="s">
        <v>1454</v>
      </c>
      <c r="C212" s="214" t="s">
        <v>91</v>
      </c>
      <c r="D212" s="215" t="s">
        <v>1455</v>
      </c>
    </row>
    <row r="213" spans="1:4" ht="13.5" x14ac:dyDescent="0.25">
      <c r="A213" s="213">
        <v>97140</v>
      </c>
      <c r="B213" s="214" t="s">
        <v>1456</v>
      </c>
      <c r="C213" s="214" t="s">
        <v>91</v>
      </c>
      <c r="D213" s="215" t="s">
        <v>1457</v>
      </c>
    </row>
    <row r="214" spans="1:4" ht="13.5" x14ac:dyDescent="0.25">
      <c r="A214" s="213">
        <v>103089</v>
      </c>
      <c r="B214" s="214" t="s">
        <v>1458</v>
      </c>
      <c r="C214" s="214" t="s">
        <v>91</v>
      </c>
      <c r="D214" s="215" t="s">
        <v>1459</v>
      </c>
    </row>
    <row r="215" spans="1:4" ht="13.5" x14ac:dyDescent="0.25">
      <c r="A215" s="213">
        <v>103090</v>
      </c>
      <c r="B215" s="214" t="s">
        <v>1460</v>
      </c>
      <c r="C215" s="214" t="s">
        <v>91</v>
      </c>
      <c r="D215" s="215" t="s">
        <v>1461</v>
      </c>
    </row>
    <row r="216" spans="1:4" ht="13.5" x14ac:dyDescent="0.25">
      <c r="A216" s="213">
        <v>103091</v>
      </c>
      <c r="B216" s="214" t="s">
        <v>1462</v>
      </c>
      <c r="C216" s="214" t="s">
        <v>91</v>
      </c>
      <c r="D216" s="215" t="s">
        <v>1463</v>
      </c>
    </row>
    <row r="217" spans="1:4" ht="13.5" x14ac:dyDescent="0.25">
      <c r="A217" s="213">
        <v>103092</v>
      </c>
      <c r="B217" s="214" t="s">
        <v>1464</v>
      </c>
      <c r="C217" s="214" t="s">
        <v>91</v>
      </c>
      <c r="D217" s="215" t="s">
        <v>1465</v>
      </c>
    </row>
    <row r="218" spans="1:4" ht="13.5" x14ac:dyDescent="0.25">
      <c r="A218" s="213">
        <v>103093</v>
      </c>
      <c r="B218" s="214" t="s">
        <v>1466</v>
      </c>
      <c r="C218" s="214" t="s">
        <v>91</v>
      </c>
      <c r="D218" s="215" t="s">
        <v>1467</v>
      </c>
    </row>
    <row r="219" spans="1:4" ht="13.5" x14ac:dyDescent="0.25">
      <c r="A219" s="213">
        <v>103094</v>
      </c>
      <c r="B219" s="214" t="s">
        <v>1468</v>
      </c>
      <c r="C219" s="214" t="s">
        <v>91</v>
      </c>
      <c r="D219" s="215" t="s">
        <v>1469</v>
      </c>
    </row>
    <row r="220" spans="1:4" ht="13.5" x14ac:dyDescent="0.25">
      <c r="A220" s="213">
        <v>103095</v>
      </c>
      <c r="B220" s="214" t="s">
        <v>1470</v>
      </c>
      <c r="C220" s="214" t="s">
        <v>91</v>
      </c>
      <c r="D220" s="215" t="s">
        <v>1471</v>
      </c>
    </row>
    <row r="221" spans="1:4" ht="13.5" x14ac:dyDescent="0.25">
      <c r="A221" s="213">
        <v>103096</v>
      </c>
      <c r="B221" s="214" t="s">
        <v>1472</v>
      </c>
      <c r="C221" s="214" t="s">
        <v>91</v>
      </c>
      <c r="D221" s="215" t="s">
        <v>1473</v>
      </c>
    </row>
    <row r="222" spans="1:4" ht="13.5" x14ac:dyDescent="0.25">
      <c r="A222" s="213">
        <v>103097</v>
      </c>
      <c r="B222" s="214" t="s">
        <v>1474</v>
      </c>
      <c r="C222" s="214" t="s">
        <v>91</v>
      </c>
      <c r="D222" s="215" t="s">
        <v>1475</v>
      </c>
    </row>
    <row r="223" spans="1:4" ht="13.5" x14ac:dyDescent="0.25">
      <c r="A223" s="213">
        <v>103098</v>
      </c>
      <c r="B223" s="214" t="s">
        <v>1476</v>
      </c>
      <c r="C223" s="214" t="s">
        <v>91</v>
      </c>
      <c r="D223" s="215" t="s">
        <v>1477</v>
      </c>
    </row>
    <row r="224" spans="1:4" ht="13.5" x14ac:dyDescent="0.25">
      <c r="A224" s="213">
        <v>103099</v>
      </c>
      <c r="B224" s="214" t="s">
        <v>1478</v>
      </c>
      <c r="C224" s="214" t="s">
        <v>91</v>
      </c>
      <c r="D224" s="215" t="s">
        <v>1479</v>
      </c>
    </row>
    <row r="225" spans="1:4" ht="13.5" x14ac:dyDescent="0.25">
      <c r="A225" s="213">
        <v>103100</v>
      </c>
      <c r="B225" s="214" t="s">
        <v>1480</v>
      </c>
      <c r="C225" s="214" t="s">
        <v>91</v>
      </c>
      <c r="D225" s="215" t="s">
        <v>1481</v>
      </c>
    </row>
    <row r="226" spans="1:4" ht="13.5" x14ac:dyDescent="0.25">
      <c r="A226" s="213">
        <v>103101</v>
      </c>
      <c r="B226" s="214" t="s">
        <v>1482</v>
      </c>
      <c r="C226" s="214" t="s">
        <v>91</v>
      </c>
      <c r="D226" s="215" t="s">
        <v>1483</v>
      </c>
    </row>
    <row r="227" spans="1:4" ht="13.5" x14ac:dyDescent="0.25">
      <c r="A227" s="213">
        <v>103102</v>
      </c>
      <c r="B227" s="214" t="s">
        <v>1484</v>
      </c>
      <c r="C227" s="214" t="s">
        <v>91</v>
      </c>
      <c r="D227" s="215" t="s">
        <v>1485</v>
      </c>
    </row>
    <row r="228" spans="1:4" ht="13.5" x14ac:dyDescent="0.25">
      <c r="A228" s="213">
        <v>103103</v>
      </c>
      <c r="B228" s="214" t="s">
        <v>1486</v>
      </c>
      <c r="C228" s="214" t="s">
        <v>91</v>
      </c>
      <c r="D228" s="215" t="s">
        <v>1487</v>
      </c>
    </row>
    <row r="229" spans="1:4" ht="13.5" x14ac:dyDescent="0.25">
      <c r="A229" s="213">
        <v>103104</v>
      </c>
      <c r="B229" s="214" t="s">
        <v>1488</v>
      </c>
      <c r="C229" s="214" t="s">
        <v>91</v>
      </c>
      <c r="D229" s="215" t="s">
        <v>1489</v>
      </c>
    </row>
    <row r="230" spans="1:4" ht="13.5" x14ac:dyDescent="0.25">
      <c r="A230" s="213">
        <v>103105</v>
      </c>
      <c r="B230" s="214" t="s">
        <v>1490</v>
      </c>
      <c r="C230" s="214" t="s">
        <v>92</v>
      </c>
      <c r="D230" s="215" t="s">
        <v>1491</v>
      </c>
    </row>
    <row r="231" spans="1:4" ht="13.5" x14ac:dyDescent="0.25">
      <c r="A231" s="213">
        <v>103106</v>
      </c>
      <c r="B231" s="214" t="s">
        <v>1492</v>
      </c>
      <c r="C231" s="214" t="s">
        <v>92</v>
      </c>
      <c r="D231" s="215" t="s">
        <v>1493</v>
      </c>
    </row>
    <row r="232" spans="1:4" ht="13.5" x14ac:dyDescent="0.25">
      <c r="A232" s="213">
        <v>103107</v>
      </c>
      <c r="B232" s="214" t="s">
        <v>1494</v>
      </c>
      <c r="C232" s="214" t="s">
        <v>92</v>
      </c>
      <c r="D232" s="215" t="s">
        <v>1495</v>
      </c>
    </row>
    <row r="233" spans="1:4" ht="13.5" x14ac:dyDescent="0.25">
      <c r="A233" s="213">
        <v>103108</v>
      </c>
      <c r="B233" s="214" t="s">
        <v>1496</v>
      </c>
      <c r="C233" s="214" t="s">
        <v>92</v>
      </c>
      <c r="D233" s="215" t="s">
        <v>1497</v>
      </c>
    </row>
    <row r="234" spans="1:4" ht="13.5" x14ac:dyDescent="0.25">
      <c r="A234" s="213">
        <v>103109</v>
      </c>
      <c r="B234" s="214" t="s">
        <v>1498</v>
      </c>
      <c r="C234" s="214" t="s">
        <v>92</v>
      </c>
      <c r="D234" s="215" t="s">
        <v>1499</v>
      </c>
    </row>
    <row r="235" spans="1:4" ht="13.5" x14ac:dyDescent="0.25">
      <c r="A235" s="213">
        <v>103110</v>
      </c>
      <c r="B235" s="214" t="s">
        <v>1500</v>
      </c>
      <c r="C235" s="214" t="s">
        <v>92</v>
      </c>
      <c r="D235" s="215" t="s">
        <v>1501</v>
      </c>
    </row>
    <row r="236" spans="1:4" ht="13.5" x14ac:dyDescent="0.25">
      <c r="A236" s="213">
        <v>103111</v>
      </c>
      <c r="B236" s="214" t="s">
        <v>1502</v>
      </c>
      <c r="C236" s="214" t="s">
        <v>92</v>
      </c>
      <c r="D236" s="215" t="s">
        <v>1503</v>
      </c>
    </row>
    <row r="237" spans="1:4" ht="13.5" x14ac:dyDescent="0.25">
      <c r="A237" s="213">
        <v>103112</v>
      </c>
      <c r="B237" s="214" t="s">
        <v>1504</v>
      </c>
      <c r="C237" s="214" t="s">
        <v>92</v>
      </c>
      <c r="D237" s="215" t="s">
        <v>1505</v>
      </c>
    </row>
    <row r="238" spans="1:4" ht="13.5" x14ac:dyDescent="0.25">
      <c r="A238" s="213">
        <v>103113</v>
      </c>
      <c r="B238" s="214" t="s">
        <v>1506</v>
      </c>
      <c r="C238" s="214" t="s">
        <v>92</v>
      </c>
      <c r="D238" s="215" t="s">
        <v>1507</v>
      </c>
    </row>
    <row r="239" spans="1:4" ht="13.5" x14ac:dyDescent="0.25">
      <c r="A239" s="213">
        <v>103114</v>
      </c>
      <c r="B239" s="214" t="s">
        <v>1508</v>
      </c>
      <c r="C239" s="214" t="s">
        <v>92</v>
      </c>
      <c r="D239" s="215" t="s">
        <v>1509</v>
      </c>
    </row>
    <row r="240" spans="1:4" ht="13.5" x14ac:dyDescent="0.25">
      <c r="A240" s="213">
        <v>103115</v>
      </c>
      <c r="B240" s="214" t="s">
        <v>1510</v>
      </c>
      <c r="C240" s="214" t="s">
        <v>92</v>
      </c>
      <c r="D240" s="215" t="s">
        <v>1511</v>
      </c>
    </row>
    <row r="241" spans="1:4" ht="13.5" x14ac:dyDescent="0.25">
      <c r="A241" s="213">
        <v>103116</v>
      </c>
      <c r="B241" s="214" t="s">
        <v>1512</v>
      </c>
      <c r="C241" s="214" t="s">
        <v>92</v>
      </c>
      <c r="D241" s="215" t="s">
        <v>1513</v>
      </c>
    </row>
    <row r="242" spans="1:4" ht="13.5" x14ac:dyDescent="0.25">
      <c r="A242" s="213">
        <v>103117</v>
      </c>
      <c r="B242" s="214" t="s">
        <v>1514</v>
      </c>
      <c r="C242" s="214" t="s">
        <v>92</v>
      </c>
      <c r="D242" s="215" t="s">
        <v>1515</v>
      </c>
    </row>
    <row r="243" spans="1:4" ht="13.5" x14ac:dyDescent="0.25">
      <c r="A243" s="213">
        <v>103118</v>
      </c>
      <c r="B243" s="214" t="s">
        <v>1516</v>
      </c>
      <c r="C243" s="214" t="s">
        <v>92</v>
      </c>
      <c r="D243" s="215" t="s">
        <v>1517</v>
      </c>
    </row>
    <row r="244" spans="1:4" ht="13.5" x14ac:dyDescent="0.25">
      <c r="A244" s="213">
        <v>103119</v>
      </c>
      <c r="B244" s="214" t="s">
        <v>1518</v>
      </c>
      <c r="C244" s="214" t="s">
        <v>92</v>
      </c>
      <c r="D244" s="215" t="s">
        <v>1519</v>
      </c>
    </row>
    <row r="245" spans="1:4" ht="13.5" x14ac:dyDescent="0.25">
      <c r="A245" s="213">
        <v>103120</v>
      </c>
      <c r="B245" s="214" t="s">
        <v>1520</v>
      </c>
      <c r="C245" s="214" t="s">
        <v>92</v>
      </c>
      <c r="D245" s="215" t="s">
        <v>1521</v>
      </c>
    </row>
    <row r="246" spans="1:4" ht="13.5" x14ac:dyDescent="0.25">
      <c r="A246" s="213">
        <v>103121</v>
      </c>
      <c r="B246" s="214" t="s">
        <v>1522</v>
      </c>
      <c r="C246" s="214" t="s">
        <v>92</v>
      </c>
      <c r="D246" s="215" t="s">
        <v>1523</v>
      </c>
    </row>
    <row r="247" spans="1:4" ht="13.5" x14ac:dyDescent="0.25">
      <c r="A247" s="213">
        <v>103122</v>
      </c>
      <c r="B247" s="214" t="s">
        <v>1524</v>
      </c>
      <c r="C247" s="214" t="s">
        <v>92</v>
      </c>
      <c r="D247" s="215" t="s">
        <v>1525</v>
      </c>
    </row>
    <row r="248" spans="1:4" ht="13.5" x14ac:dyDescent="0.25">
      <c r="A248" s="213">
        <v>103123</v>
      </c>
      <c r="B248" s="214" t="s">
        <v>1526</v>
      </c>
      <c r="C248" s="214" t="s">
        <v>92</v>
      </c>
      <c r="D248" s="215" t="s">
        <v>1527</v>
      </c>
    </row>
    <row r="249" spans="1:4" ht="13.5" x14ac:dyDescent="0.25">
      <c r="A249" s="213">
        <v>103124</v>
      </c>
      <c r="B249" s="214" t="s">
        <v>1528</v>
      </c>
      <c r="C249" s="214" t="s">
        <v>92</v>
      </c>
      <c r="D249" s="215" t="s">
        <v>1529</v>
      </c>
    </row>
    <row r="250" spans="1:4" ht="13.5" x14ac:dyDescent="0.25">
      <c r="A250" s="213">
        <v>103125</v>
      </c>
      <c r="B250" s="214" t="s">
        <v>1530</v>
      </c>
      <c r="C250" s="214" t="s">
        <v>92</v>
      </c>
      <c r="D250" s="215" t="s">
        <v>1531</v>
      </c>
    </row>
    <row r="251" spans="1:4" ht="13.5" x14ac:dyDescent="0.25">
      <c r="A251" s="213">
        <v>103126</v>
      </c>
      <c r="B251" s="214" t="s">
        <v>1532</v>
      </c>
      <c r="C251" s="214" t="s">
        <v>92</v>
      </c>
      <c r="D251" s="215" t="s">
        <v>1533</v>
      </c>
    </row>
    <row r="252" spans="1:4" ht="13.5" x14ac:dyDescent="0.25">
      <c r="A252" s="213">
        <v>103127</v>
      </c>
      <c r="B252" s="214" t="s">
        <v>1534</v>
      </c>
      <c r="C252" s="214" t="s">
        <v>92</v>
      </c>
      <c r="D252" s="215" t="s">
        <v>1535</v>
      </c>
    </row>
    <row r="253" spans="1:4" ht="13.5" x14ac:dyDescent="0.25">
      <c r="A253" s="213">
        <v>103128</v>
      </c>
      <c r="B253" s="214" t="s">
        <v>1536</v>
      </c>
      <c r="C253" s="214" t="s">
        <v>92</v>
      </c>
      <c r="D253" s="215" t="s">
        <v>1537</v>
      </c>
    </row>
    <row r="254" spans="1:4" ht="13.5" x14ac:dyDescent="0.25">
      <c r="A254" s="213">
        <v>103129</v>
      </c>
      <c r="B254" s="214" t="s">
        <v>1538</v>
      </c>
      <c r="C254" s="214" t="s">
        <v>92</v>
      </c>
      <c r="D254" s="215" t="s">
        <v>1539</v>
      </c>
    </row>
    <row r="255" spans="1:4" ht="13.5" x14ac:dyDescent="0.25">
      <c r="A255" s="213">
        <v>103130</v>
      </c>
      <c r="B255" s="214" t="s">
        <v>1540</v>
      </c>
      <c r="C255" s="214" t="s">
        <v>92</v>
      </c>
      <c r="D255" s="215" t="s">
        <v>1541</v>
      </c>
    </row>
    <row r="256" spans="1:4" ht="13.5" x14ac:dyDescent="0.25">
      <c r="A256" s="213">
        <v>103131</v>
      </c>
      <c r="B256" s="214" t="s">
        <v>1542</v>
      </c>
      <c r="C256" s="214" t="s">
        <v>92</v>
      </c>
      <c r="D256" s="215" t="s">
        <v>1543</v>
      </c>
    </row>
    <row r="257" spans="1:4" ht="13.5" x14ac:dyDescent="0.25">
      <c r="A257" s="213">
        <v>103132</v>
      </c>
      <c r="B257" s="214" t="s">
        <v>1544</v>
      </c>
      <c r="C257" s="214" t="s">
        <v>92</v>
      </c>
      <c r="D257" s="215" t="s">
        <v>1545</v>
      </c>
    </row>
    <row r="258" spans="1:4" ht="13.5" x14ac:dyDescent="0.25">
      <c r="A258" s="213">
        <v>103133</v>
      </c>
      <c r="B258" s="214" t="s">
        <v>1546</v>
      </c>
      <c r="C258" s="214" t="s">
        <v>92</v>
      </c>
      <c r="D258" s="215" t="s">
        <v>1547</v>
      </c>
    </row>
    <row r="259" spans="1:4" ht="13.5" x14ac:dyDescent="0.25">
      <c r="A259" s="213">
        <v>103134</v>
      </c>
      <c r="B259" s="214" t="s">
        <v>1548</v>
      </c>
      <c r="C259" s="214" t="s">
        <v>92</v>
      </c>
      <c r="D259" s="215" t="s">
        <v>1549</v>
      </c>
    </row>
    <row r="260" spans="1:4" ht="13.5" x14ac:dyDescent="0.25">
      <c r="A260" s="213">
        <v>103135</v>
      </c>
      <c r="B260" s="214" t="s">
        <v>1550</v>
      </c>
      <c r="C260" s="214" t="s">
        <v>92</v>
      </c>
      <c r="D260" s="215" t="s">
        <v>1551</v>
      </c>
    </row>
    <row r="261" spans="1:4" ht="13.5" x14ac:dyDescent="0.25">
      <c r="A261" s="213">
        <v>103136</v>
      </c>
      <c r="B261" s="214" t="s">
        <v>1552</v>
      </c>
      <c r="C261" s="214" t="s">
        <v>92</v>
      </c>
      <c r="D261" s="215" t="s">
        <v>1553</v>
      </c>
    </row>
    <row r="262" spans="1:4" ht="13.5" x14ac:dyDescent="0.25">
      <c r="A262" s="213">
        <v>103137</v>
      </c>
      <c r="B262" s="214" t="s">
        <v>1554</v>
      </c>
      <c r="C262" s="214" t="s">
        <v>92</v>
      </c>
      <c r="D262" s="215" t="s">
        <v>1555</v>
      </c>
    </row>
    <row r="263" spans="1:4" ht="13.5" x14ac:dyDescent="0.25">
      <c r="A263" s="213">
        <v>103138</v>
      </c>
      <c r="B263" s="214" t="s">
        <v>1556</v>
      </c>
      <c r="C263" s="214" t="s">
        <v>92</v>
      </c>
      <c r="D263" s="215" t="s">
        <v>1557</v>
      </c>
    </row>
    <row r="264" spans="1:4" ht="13.5" x14ac:dyDescent="0.25">
      <c r="A264" s="213">
        <v>103139</v>
      </c>
      <c r="B264" s="214" t="s">
        <v>1558</v>
      </c>
      <c r="C264" s="214" t="s">
        <v>92</v>
      </c>
      <c r="D264" s="215" t="s">
        <v>1559</v>
      </c>
    </row>
    <row r="265" spans="1:4" ht="13.5" x14ac:dyDescent="0.25">
      <c r="A265" s="213">
        <v>103140</v>
      </c>
      <c r="B265" s="214" t="s">
        <v>1560</v>
      </c>
      <c r="C265" s="214" t="s">
        <v>92</v>
      </c>
      <c r="D265" s="215" t="s">
        <v>1561</v>
      </c>
    </row>
    <row r="266" spans="1:4" ht="13.5" x14ac:dyDescent="0.25">
      <c r="A266" s="213">
        <v>103141</v>
      </c>
      <c r="B266" s="214" t="s">
        <v>1562</v>
      </c>
      <c r="C266" s="214" t="s">
        <v>92</v>
      </c>
      <c r="D266" s="215" t="s">
        <v>1563</v>
      </c>
    </row>
    <row r="267" spans="1:4" ht="13.5" x14ac:dyDescent="0.25">
      <c r="A267" s="213">
        <v>103142</v>
      </c>
      <c r="B267" s="214" t="s">
        <v>1564</v>
      </c>
      <c r="C267" s="214" t="s">
        <v>92</v>
      </c>
      <c r="D267" s="215" t="s">
        <v>1565</v>
      </c>
    </row>
    <row r="268" spans="1:4" ht="13.5" x14ac:dyDescent="0.25">
      <c r="A268" s="213">
        <v>103143</v>
      </c>
      <c r="B268" s="214" t="s">
        <v>1566</v>
      </c>
      <c r="C268" s="214" t="s">
        <v>92</v>
      </c>
      <c r="D268" s="215" t="s">
        <v>1567</v>
      </c>
    </row>
    <row r="269" spans="1:4" ht="13.5" x14ac:dyDescent="0.25">
      <c r="A269" s="213">
        <v>103144</v>
      </c>
      <c r="B269" s="214" t="s">
        <v>1568</v>
      </c>
      <c r="C269" s="214" t="s">
        <v>92</v>
      </c>
      <c r="D269" s="215" t="s">
        <v>1569</v>
      </c>
    </row>
    <row r="270" spans="1:4" ht="13.5" x14ac:dyDescent="0.25">
      <c r="A270" s="213">
        <v>103145</v>
      </c>
      <c r="B270" s="214" t="s">
        <v>1570</v>
      </c>
      <c r="C270" s="214" t="s">
        <v>92</v>
      </c>
      <c r="D270" s="215" t="s">
        <v>1571</v>
      </c>
    </row>
    <row r="271" spans="1:4" ht="13.5" x14ac:dyDescent="0.25">
      <c r="A271" s="213">
        <v>103146</v>
      </c>
      <c r="B271" s="214" t="s">
        <v>1572</v>
      </c>
      <c r="C271" s="214" t="s">
        <v>92</v>
      </c>
      <c r="D271" s="215" t="s">
        <v>1573</v>
      </c>
    </row>
    <row r="272" spans="1:4" ht="13.5" x14ac:dyDescent="0.25">
      <c r="A272" s="213">
        <v>103147</v>
      </c>
      <c r="B272" s="214" t="s">
        <v>1574</v>
      </c>
      <c r="C272" s="214" t="s">
        <v>92</v>
      </c>
      <c r="D272" s="215" t="s">
        <v>1575</v>
      </c>
    </row>
    <row r="273" spans="1:4" ht="13.5" x14ac:dyDescent="0.25">
      <c r="A273" s="213">
        <v>103148</v>
      </c>
      <c r="B273" s="214" t="s">
        <v>1576</v>
      </c>
      <c r="C273" s="214" t="s">
        <v>92</v>
      </c>
      <c r="D273" s="215" t="s">
        <v>1577</v>
      </c>
    </row>
    <row r="274" spans="1:4" ht="13.5" x14ac:dyDescent="0.25">
      <c r="A274" s="213">
        <v>103149</v>
      </c>
      <c r="B274" s="214" t="s">
        <v>1578</v>
      </c>
      <c r="C274" s="214" t="s">
        <v>92</v>
      </c>
      <c r="D274" s="215" t="s">
        <v>1579</v>
      </c>
    </row>
    <row r="275" spans="1:4" ht="13.5" x14ac:dyDescent="0.25">
      <c r="A275" s="213">
        <v>103150</v>
      </c>
      <c r="B275" s="214" t="s">
        <v>1580</v>
      </c>
      <c r="C275" s="214" t="s">
        <v>92</v>
      </c>
      <c r="D275" s="215" t="s">
        <v>1581</v>
      </c>
    </row>
    <row r="276" spans="1:4" ht="13.5" x14ac:dyDescent="0.25">
      <c r="A276" s="213">
        <v>103151</v>
      </c>
      <c r="B276" s="214" t="s">
        <v>1582</v>
      </c>
      <c r="C276" s="214" t="s">
        <v>92</v>
      </c>
      <c r="D276" s="215" t="s">
        <v>1583</v>
      </c>
    </row>
    <row r="277" spans="1:4" ht="13.5" x14ac:dyDescent="0.25">
      <c r="A277" s="213">
        <v>103152</v>
      </c>
      <c r="B277" s="214" t="s">
        <v>1584</v>
      </c>
      <c r="C277" s="214" t="s">
        <v>92</v>
      </c>
      <c r="D277" s="215" t="s">
        <v>1585</v>
      </c>
    </row>
    <row r="278" spans="1:4" ht="13.5" x14ac:dyDescent="0.25">
      <c r="A278" s="213">
        <v>103372</v>
      </c>
      <c r="B278" s="214" t="s">
        <v>1586</v>
      </c>
      <c r="C278" s="214" t="s">
        <v>91</v>
      </c>
      <c r="D278" s="215" t="s">
        <v>1587</v>
      </c>
    </row>
    <row r="279" spans="1:4" ht="13.5" x14ac:dyDescent="0.25">
      <c r="A279" s="213">
        <v>103373</v>
      </c>
      <c r="B279" s="214" t="s">
        <v>1588</v>
      </c>
      <c r="C279" s="214" t="s">
        <v>91</v>
      </c>
      <c r="D279" s="215" t="s">
        <v>1589</v>
      </c>
    </row>
    <row r="280" spans="1:4" ht="13.5" x14ac:dyDescent="0.25">
      <c r="A280" s="213">
        <v>103376</v>
      </c>
      <c r="B280" s="214" t="s">
        <v>1590</v>
      </c>
      <c r="C280" s="214" t="s">
        <v>91</v>
      </c>
      <c r="D280" s="215" t="s">
        <v>1591</v>
      </c>
    </row>
    <row r="281" spans="1:4" ht="13.5" x14ac:dyDescent="0.25">
      <c r="A281" s="213">
        <v>103377</v>
      </c>
      <c r="B281" s="214" t="s">
        <v>1592</v>
      </c>
      <c r="C281" s="214" t="s">
        <v>91</v>
      </c>
      <c r="D281" s="215" t="s">
        <v>1593</v>
      </c>
    </row>
    <row r="282" spans="1:4" ht="13.5" x14ac:dyDescent="0.25">
      <c r="A282" s="213">
        <v>103379</v>
      </c>
      <c r="B282" s="214" t="s">
        <v>1594</v>
      </c>
      <c r="C282" s="214" t="s">
        <v>91</v>
      </c>
      <c r="D282" s="215" t="s">
        <v>1595</v>
      </c>
    </row>
    <row r="283" spans="1:4" ht="13.5" x14ac:dyDescent="0.25">
      <c r="A283" s="213">
        <v>103383</v>
      </c>
      <c r="B283" s="214" t="s">
        <v>1596</v>
      </c>
      <c r="C283" s="214" t="s">
        <v>91</v>
      </c>
      <c r="D283" s="215" t="s">
        <v>1597</v>
      </c>
    </row>
    <row r="284" spans="1:4" ht="13.5" x14ac:dyDescent="0.25">
      <c r="A284" s="213">
        <v>103385</v>
      </c>
      <c r="B284" s="214" t="s">
        <v>1598</v>
      </c>
      <c r="C284" s="214" t="s">
        <v>91</v>
      </c>
      <c r="D284" s="215" t="s">
        <v>1599</v>
      </c>
    </row>
    <row r="285" spans="1:4" ht="13.5" x14ac:dyDescent="0.25">
      <c r="A285" s="213">
        <v>103387</v>
      </c>
      <c r="B285" s="214" t="s">
        <v>1600</v>
      </c>
      <c r="C285" s="214" t="s">
        <v>91</v>
      </c>
      <c r="D285" s="215" t="s">
        <v>1601</v>
      </c>
    </row>
    <row r="286" spans="1:4" ht="13.5" x14ac:dyDescent="0.25">
      <c r="A286" s="213">
        <v>103389</v>
      </c>
      <c r="B286" s="214" t="s">
        <v>1602</v>
      </c>
      <c r="C286" s="214" t="s">
        <v>91</v>
      </c>
      <c r="D286" s="215" t="s">
        <v>1603</v>
      </c>
    </row>
    <row r="287" spans="1:4" ht="13.5" x14ac:dyDescent="0.25">
      <c r="A287" s="213">
        <v>103391</v>
      </c>
      <c r="B287" s="214" t="s">
        <v>1604</v>
      </c>
      <c r="C287" s="214" t="s">
        <v>91</v>
      </c>
      <c r="D287" s="215" t="s">
        <v>1605</v>
      </c>
    </row>
    <row r="288" spans="1:4" ht="13.5" x14ac:dyDescent="0.25">
      <c r="A288" s="213">
        <v>103392</v>
      </c>
      <c r="B288" s="214" t="s">
        <v>1606</v>
      </c>
      <c r="C288" s="214" t="s">
        <v>91</v>
      </c>
      <c r="D288" s="215" t="s">
        <v>1607</v>
      </c>
    </row>
    <row r="289" spans="1:4" ht="13.5" x14ac:dyDescent="0.25">
      <c r="A289" s="213">
        <v>103393</v>
      </c>
      <c r="B289" s="214" t="s">
        <v>1608</v>
      </c>
      <c r="C289" s="214" t="s">
        <v>91</v>
      </c>
      <c r="D289" s="215" t="s">
        <v>1609</v>
      </c>
    </row>
    <row r="290" spans="1:4" ht="13.5" x14ac:dyDescent="0.25">
      <c r="A290" s="213">
        <v>103394</v>
      </c>
      <c r="B290" s="214" t="s">
        <v>1610</v>
      </c>
      <c r="C290" s="214" t="s">
        <v>91</v>
      </c>
      <c r="D290" s="215" t="s">
        <v>1611</v>
      </c>
    </row>
    <row r="291" spans="1:4" ht="13.5" x14ac:dyDescent="0.25">
      <c r="A291" s="213">
        <v>103395</v>
      </c>
      <c r="B291" s="214" t="s">
        <v>1612</v>
      </c>
      <c r="C291" s="214" t="s">
        <v>91</v>
      </c>
      <c r="D291" s="215" t="s">
        <v>1613</v>
      </c>
    </row>
    <row r="292" spans="1:4" ht="13.5" x14ac:dyDescent="0.25">
      <c r="A292" s="213">
        <v>103396</v>
      </c>
      <c r="B292" s="214" t="s">
        <v>1614</v>
      </c>
      <c r="C292" s="214" t="s">
        <v>91</v>
      </c>
      <c r="D292" s="215" t="s">
        <v>1615</v>
      </c>
    </row>
    <row r="293" spans="1:4" ht="13.5" x14ac:dyDescent="0.25">
      <c r="A293" s="213">
        <v>103397</v>
      </c>
      <c r="B293" s="214" t="s">
        <v>1616</v>
      </c>
      <c r="C293" s="214" t="s">
        <v>92</v>
      </c>
      <c r="D293" s="215" t="s">
        <v>1617</v>
      </c>
    </row>
    <row r="294" spans="1:4" ht="13.5" x14ac:dyDescent="0.25">
      <c r="A294" s="213">
        <v>103398</v>
      </c>
      <c r="B294" s="214" t="s">
        <v>1618</v>
      </c>
      <c r="C294" s="214" t="s">
        <v>92</v>
      </c>
      <c r="D294" s="215" t="s">
        <v>1619</v>
      </c>
    </row>
    <row r="295" spans="1:4" ht="13.5" x14ac:dyDescent="0.25">
      <c r="A295" s="213">
        <v>103399</v>
      </c>
      <c r="B295" s="214" t="s">
        <v>1620</v>
      </c>
      <c r="C295" s="214" t="s">
        <v>92</v>
      </c>
      <c r="D295" s="215" t="s">
        <v>1621</v>
      </c>
    </row>
    <row r="296" spans="1:4" ht="13.5" x14ac:dyDescent="0.25">
      <c r="A296" s="213">
        <v>103400</v>
      </c>
      <c r="B296" s="214" t="s">
        <v>1622</v>
      </c>
      <c r="C296" s="214" t="s">
        <v>92</v>
      </c>
      <c r="D296" s="215" t="s">
        <v>1623</v>
      </c>
    </row>
    <row r="297" spans="1:4" ht="13.5" x14ac:dyDescent="0.25">
      <c r="A297" s="213">
        <v>103401</v>
      </c>
      <c r="B297" s="214" t="s">
        <v>1624</v>
      </c>
      <c r="C297" s="214" t="s">
        <v>92</v>
      </c>
      <c r="D297" s="215" t="s">
        <v>1625</v>
      </c>
    </row>
    <row r="298" spans="1:4" ht="13.5" x14ac:dyDescent="0.25">
      <c r="A298" s="213">
        <v>103402</v>
      </c>
      <c r="B298" s="214" t="s">
        <v>1626</v>
      </c>
      <c r="C298" s="214" t="s">
        <v>92</v>
      </c>
      <c r="D298" s="215" t="s">
        <v>1627</v>
      </c>
    </row>
    <row r="299" spans="1:4" ht="13.5" x14ac:dyDescent="0.25">
      <c r="A299" s="213">
        <v>103403</v>
      </c>
      <c r="B299" s="214" t="s">
        <v>1628</v>
      </c>
      <c r="C299" s="214" t="s">
        <v>92</v>
      </c>
      <c r="D299" s="215" t="s">
        <v>1629</v>
      </c>
    </row>
    <row r="300" spans="1:4" ht="13.5" x14ac:dyDescent="0.25">
      <c r="A300" s="213">
        <v>103404</v>
      </c>
      <c r="B300" s="214" t="s">
        <v>1630</v>
      </c>
      <c r="C300" s="214" t="s">
        <v>92</v>
      </c>
      <c r="D300" s="215" t="s">
        <v>1631</v>
      </c>
    </row>
    <row r="301" spans="1:4" ht="13.5" x14ac:dyDescent="0.25">
      <c r="A301" s="213">
        <v>103405</v>
      </c>
      <c r="B301" s="214" t="s">
        <v>1632</v>
      </c>
      <c r="C301" s="214" t="s">
        <v>92</v>
      </c>
      <c r="D301" s="215" t="s">
        <v>1633</v>
      </c>
    </row>
    <row r="302" spans="1:4" ht="13.5" x14ac:dyDescent="0.25">
      <c r="A302" s="213">
        <v>103406</v>
      </c>
      <c r="B302" s="214" t="s">
        <v>1634</v>
      </c>
      <c r="C302" s="214" t="s">
        <v>92</v>
      </c>
      <c r="D302" s="215" t="s">
        <v>1635</v>
      </c>
    </row>
    <row r="303" spans="1:4" ht="13.5" x14ac:dyDescent="0.25">
      <c r="A303" s="213">
        <v>103407</v>
      </c>
      <c r="B303" s="214" t="s">
        <v>1636</v>
      </c>
      <c r="C303" s="214" t="s">
        <v>92</v>
      </c>
      <c r="D303" s="215" t="s">
        <v>1637</v>
      </c>
    </row>
    <row r="304" spans="1:4" ht="13.5" x14ac:dyDescent="0.25">
      <c r="A304" s="213">
        <v>103408</v>
      </c>
      <c r="B304" s="214" t="s">
        <v>1638</v>
      </c>
      <c r="C304" s="214" t="s">
        <v>92</v>
      </c>
      <c r="D304" s="215" t="s">
        <v>1639</v>
      </c>
    </row>
    <row r="305" spans="1:4" ht="13.5" x14ac:dyDescent="0.25">
      <c r="A305" s="213">
        <v>103409</v>
      </c>
      <c r="B305" s="214" t="s">
        <v>1640</v>
      </c>
      <c r="C305" s="214" t="s">
        <v>92</v>
      </c>
      <c r="D305" s="215" t="s">
        <v>1641</v>
      </c>
    </row>
    <row r="306" spans="1:4" ht="13.5" x14ac:dyDescent="0.25">
      <c r="A306" s="213">
        <v>103410</v>
      </c>
      <c r="B306" s="214" t="s">
        <v>1642</v>
      </c>
      <c r="C306" s="214" t="s">
        <v>92</v>
      </c>
      <c r="D306" s="215" t="s">
        <v>1643</v>
      </c>
    </row>
    <row r="307" spans="1:4" ht="13.5" x14ac:dyDescent="0.25">
      <c r="A307" s="213">
        <v>103411</v>
      </c>
      <c r="B307" s="214" t="s">
        <v>1644</v>
      </c>
      <c r="C307" s="214" t="s">
        <v>92</v>
      </c>
      <c r="D307" s="215" t="s">
        <v>1645</v>
      </c>
    </row>
    <row r="308" spans="1:4" ht="13.5" x14ac:dyDescent="0.25">
      <c r="A308" s="213">
        <v>103412</v>
      </c>
      <c r="B308" s="214" t="s">
        <v>1646</v>
      </c>
      <c r="C308" s="214" t="s">
        <v>92</v>
      </c>
      <c r="D308" s="215" t="s">
        <v>1647</v>
      </c>
    </row>
    <row r="309" spans="1:4" ht="13.5" x14ac:dyDescent="0.25">
      <c r="A309" s="213">
        <v>103413</v>
      </c>
      <c r="B309" s="214" t="s">
        <v>1648</v>
      </c>
      <c r="C309" s="214" t="s">
        <v>92</v>
      </c>
      <c r="D309" s="215" t="s">
        <v>1649</v>
      </c>
    </row>
    <row r="310" spans="1:4" ht="13.5" x14ac:dyDescent="0.25">
      <c r="A310" s="213">
        <v>103414</v>
      </c>
      <c r="B310" s="214" t="s">
        <v>1650</v>
      </c>
      <c r="C310" s="214" t="s">
        <v>92</v>
      </c>
      <c r="D310" s="215" t="s">
        <v>1629</v>
      </c>
    </row>
    <row r="311" spans="1:4" ht="13.5" x14ac:dyDescent="0.25">
      <c r="A311" s="213">
        <v>103415</v>
      </c>
      <c r="B311" s="214" t="s">
        <v>1651</v>
      </c>
      <c r="C311" s="214" t="s">
        <v>92</v>
      </c>
      <c r="D311" s="215" t="s">
        <v>1652</v>
      </c>
    </row>
    <row r="312" spans="1:4" ht="13.5" x14ac:dyDescent="0.25">
      <c r="A312" s="213">
        <v>103416</v>
      </c>
      <c r="B312" s="214" t="s">
        <v>1653</v>
      </c>
      <c r="C312" s="214" t="s">
        <v>92</v>
      </c>
      <c r="D312" s="215" t="s">
        <v>1654</v>
      </c>
    </row>
    <row r="313" spans="1:4" ht="13.5" x14ac:dyDescent="0.25">
      <c r="A313" s="213">
        <v>103417</v>
      </c>
      <c r="B313" s="214" t="s">
        <v>1655</v>
      </c>
      <c r="C313" s="214" t="s">
        <v>92</v>
      </c>
      <c r="D313" s="215" t="s">
        <v>1656</v>
      </c>
    </row>
    <row r="314" spans="1:4" ht="13.5" x14ac:dyDescent="0.25">
      <c r="A314" s="213">
        <v>103418</v>
      </c>
      <c r="B314" s="214" t="s">
        <v>1657</v>
      </c>
      <c r="C314" s="214" t="s">
        <v>92</v>
      </c>
      <c r="D314" s="215" t="s">
        <v>1643</v>
      </c>
    </row>
    <row r="315" spans="1:4" ht="13.5" x14ac:dyDescent="0.25">
      <c r="A315" s="213">
        <v>103419</v>
      </c>
      <c r="B315" s="214" t="s">
        <v>1658</v>
      </c>
      <c r="C315" s="214" t="s">
        <v>92</v>
      </c>
      <c r="D315" s="215" t="s">
        <v>1659</v>
      </c>
    </row>
    <row r="316" spans="1:4" ht="13.5" x14ac:dyDescent="0.25">
      <c r="A316" s="213">
        <v>103420</v>
      </c>
      <c r="B316" s="214" t="s">
        <v>1660</v>
      </c>
      <c r="C316" s="214" t="s">
        <v>92</v>
      </c>
      <c r="D316" s="215" t="s">
        <v>1661</v>
      </c>
    </row>
    <row r="317" spans="1:4" ht="13.5" x14ac:dyDescent="0.25">
      <c r="A317" s="213">
        <v>103421</v>
      </c>
      <c r="B317" s="214" t="s">
        <v>1662</v>
      </c>
      <c r="C317" s="214" t="s">
        <v>92</v>
      </c>
      <c r="D317" s="215" t="s">
        <v>1663</v>
      </c>
    </row>
    <row r="318" spans="1:4" ht="13.5" x14ac:dyDescent="0.25">
      <c r="A318" s="213">
        <v>103422</v>
      </c>
      <c r="B318" s="214" t="s">
        <v>1664</v>
      </c>
      <c r="C318" s="214" t="s">
        <v>92</v>
      </c>
      <c r="D318" s="215" t="s">
        <v>1665</v>
      </c>
    </row>
    <row r="319" spans="1:4" ht="13.5" x14ac:dyDescent="0.25">
      <c r="A319" s="213">
        <v>103423</v>
      </c>
      <c r="B319" s="214" t="s">
        <v>1666</v>
      </c>
      <c r="C319" s="214" t="s">
        <v>92</v>
      </c>
      <c r="D319" s="215" t="s">
        <v>1667</v>
      </c>
    </row>
    <row r="320" spans="1:4" ht="13.5" x14ac:dyDescent="0.25">
      <c r="A320" s="213">
        <v>103424</v>
      </c>
      <c r="B320" s="214" t="s">
        <v>1668</v>
      </c>
      <c r="C320" s="214" t="s">
        <v>92</v>
      </c>
      <c r="D320" s="215" t="s">
        <v>1669</v>
      </c>
    </row>
    <row r="321" spans="1:4" ht="13.5" x14ac:dyDescent="0.25">
      <c r="A321" s="213">
        <v>103425</v>
      </c>
      <c r="B321" s="214" t="s">
        <v>1670</v>
      </c>
      <c r="C321" s="214" t="s">
        <v>92</v>
      </c>
      <c r="D321" s="215" t="s">
        <v>1671</v>
      </c>
    </row>
    <row r="322" spans="1:4" ht="13.5" x14ac:dyDescent="0.25">
      <c r="A322" s="213">
        <v>103426</v>
      </c>
      <c r="B322" s="214" t="s">
        <v>1672</v>
      </c>
      <c r="C322" s="214" t="s">
        <v>92</v>
      </c>
      <c r="D322" s="215" t="s">
        <v>1673</v>
      </c>
    </row>
    <row r="323" spans="1:4" ht="13.5" x14ac:dyDescent="0.25">
      <c r="A323" s="213">
        <v>103427</v>
      </c>
      <c r="B323" s="214" t="s">
        <v>1674</v>
      </c>
      <c r="C323" s="214" t="s">
        <v>92</v>
      </c>
      <c r="D323" s="215" t="s">
        <v>1675</v>
      </c>
    </row>
    <row r="324" spans="1:4" ht="13.5" x14ac:dyDescent="0.25">
      <c r="A324" s="213">
        <v>103428</v>
      </c>
      <c r="B324" s="214" t="s">
        <v>1676</v>
      </c>
      <c r="C324" s="214" t="s">
        <v>92</v>
      </c>
      <c r="D324" s="215" t="s">
        <v>1677</v>
      </c>
    </row>
    <row r="325" spans="1:4" ht="13.5" x14ac:dyDescent="0.25">
      <c r="A325" s="213">
        <v>103429</v>
      </c>
      <c r="B325" s="214" t="s">
        <v>1678</v>
      </c>
      <c r="C325" s="214" t="s">
        <v>92</v>
      </c>
      <c r="D325" s="215" t="s">
        <v>1679</v>
      </c>
    </row>
    <row r="326" spans="1:4" ht="13.5" x14ac:dyDescent="0.25">
      <c r="A326" s="213">
        <v>103430</v>
      </c>
      <c r="B326" s="214" t="s">
        <v>1680</v>
      </c>
      <c r="C326" s="214" t="s">
        <v>92</v>
      </c>
      <c r="D326" s="215" t="s">
        <v>1681</v>
      </c>
    </row>
    <row r="327" spans="1:4" ht="13.5" x14ac:dyDescent="0.25">
      <c r="A327" s="213">
        <v>103431</v>
      </c>
      <c r="B327" s="214" t="s">
        <v>1682</v>
      </c>
      <c r="C327" s="214" t="s">
        <v>92</v>
      </c>
      <c r="D327" s="215" t="s">
        <v>1683</v>
      </c>
    </row>
    <row r="328" spans="1:4" ht="13.5" x14ac:dyDescent="0.25">
      <c r="A328" s="213">
        <v>103432</v>
      </c>
      <c r="B328" s="214" t="s">
        <v>1684</v>
      </c>
      <c r="C328" s="214" t="s">
        <v>92</v>
      </c>
      <c r="D328" s="215" t="s">
        <v>1685</v>
      </c>
    </row>
    <row r="329" spans="1:4" ht="13.5" x14ac:dyDescent="0.25">
      <c r="A329" s="213">
        <v>103433</v>
      </c>
      <c r="B329" s="214" t="s">
        <v>1686</v>
      </c>
      <c r="C329" s="214" t="s">
        <v>92</v>
      </c>
      <c r="D329" s="215" t="s">
        <v>1687</v>
      </c>
    </row>
    <row r="330" spans="1:4" ht="13.5" x14ac:dyDescent="0.25">
      <c r="A330" s="213">
        <v>103434</v>
      </c>
      <c r="B330" s="214" t="s">
        <v>1688</v>
      </c>
      <c r="C330" s="214" t="s">
        <v>92</v>
      </c>
      <c r="D330" s="215" t="s">
        <v>1689</v>
      </c>
    </row>
    <row r="331" spans="1:4" ht="13.5" x14ac:dyDescent="0.25">
      <c r="A331" s="213">
        <v>103435</v>
      </c>
      <c r="B331" s="214" t="s">
        <v>1690</v>
      </c>
      <c r="C331" s="214" t="s">
        <v>92</v>
      </c>
      <c r="D331" s="215" t="s">
        <v>1691</v>
      </c>
    </row>
    <row r="332" spans="1:4" ht="13.5" x14ac:dyDescent="0.25">
      <c r="A332" s="213">
        <v>103436</v>
      </c>
      <c r="B332" s="214" t="s">
        <v>1692</v>
      </c>
      <c r="C332" s="214" t="s">
        <v>92</v>
      </c>
      <c r="D332" s="215" t="s">
        <v>1693</v>
      </c>
    </row>
    <row r="333" spans="1:4" ht="13.5" x14ac:dyDescent="0.25">
      <c r="A333" s="213">
        <v>103437</v>
      </c>
      <c r="B333" s="214" t="s">
        <v>1694</v>
      </c>
      <c r="C333" s="214" t="s">
        <v>92</v>
      </c>
      <c r="D333" s="215" t="s">
        <v>1695</v>
      </c>
    </row>
    <row r="334" spans="1:4" ht="13.5" x14ac:dyDescent="0.25">
      <c r="A334" s="213">
        <v>103438</v>
      </c>
      <c r="B334" s="214" t="s">
        <v>1696</v>
      </c>
      <c r="C334" s="214" t="s">
        <v>92</v>
      </c>
      <c r="D334" s="215" t="s">
        <v>1695</v>
      </c>
    </row>
    <row r="335" spans="1:4" ht="13.5" x14ac:dyDescent="0.25">
      <c r="A335" s="213">
        <v>103439</v>
      </c>
      <c r="B335" s="214" t="s">
        <v>1697</v>
      </c>
      <c r="C335" s="214" t="s">
        <v>92</v>
      </c>
      <c r="D335" s="215" t="s">
        <v>1698</v>
      </c>
    </row>
    <row r="336" spans="1:4" ht="13.5" x14ac:dyDescent="0.25">
      <c r="A336" s="213">
        <v>103440</v>
      </c>
      <c r="B336" s="214" t="s">
        <v>1699</v>
      </c>
      <c r="C336" s="214" t="s">
        <v>92</v>
      </c>
      <c r="D336" s="215" t="s">
        <v>1700</v>
      </c>
    </row>
    <row r="337" spans="1:4" ht="13.5" x14ac:dyDescent="0.25">
      <c r="A337" s="213">
        <v>103441</v>
      </c>
      <c r="B337" s="214" t="s">
        <v>1701</v>
      </c>
      <c r="C337" s="214" t="s">
        <v>92</v>
      </c>
      <c r="D337" s="215" t="s">
        <v>1702</v>
      </c>
    </row>
    <row r="338" spans="1:4" ht="13.5" x14ac:dyDescent="0.25">
      <c r="A338" s="213">
        <v>103442</v>
      </c>
      <c r="B338" s="214" t="s">
        <v>1703</v>
      </c>
      <c r="C338" s="214" t="s">
        <v>92</v>
      </c>
      <c r="D338" s="215" t="s">
        <v>1704</v>
      </c>
    </row>
    <row r="339" spans="1:4" ht="13.5" x14ac:dyDescent="0.25">
      <c r="A339" s="213">
        <v>93206</v>
      </c>
      <c r="B339" s="214" t="s">
        <v>151</v>
      </c>
      <c r="C339" s="214" t="s">
        <v>150</v>
      </c>
      <c r="D339" s="215" t="s">
        <v>1705</v>
      </c>
    </row>
    <row r="340" spans="1:4" ht="13.5" x14ac:dyDescent="0.25">
      <c r="A340" s="213">
        <v>93207</v>
      </c>
      <c r="B340" s="214" t="s">
        <v>152</v>
      </c>
      <c r="C340" s="214" t="s">
        <v>150</v>
      </c>
      <c r="D340" s="215" t="s">
        <v>1706</v>
      </c>
    </row>
    <row r="341" spans="1:4" ht="13.5" x14ac:dyDescent="0.25">
      <c r="A341" s="213">
        <v>93208</v>
      </c>
      <c r="B341" s="214" t="s">
        <v>153</v>
      </c>
      <c r="C341" s="214" t="s">
        <v>150</v>
      </c>
      <c r="D341" s="215" t="s">
        <v>1707</v>
      </c>
    </row>
    <row r="342" spans="1:4" ht="13.5" x14ac:dyDescent="0.25">
      <c r="A342" s="213">
        <v>93209</v>
      </c>
      <c r="B342" s="214" t="s">
        <v>154</v>
      </c>
      <c r="C342" s="214" t="s">
        <v>150</v>
      </c>
      <c r="D342" s="215" t="s">
        <v>1708</v>
      </c>
    </row>
    <row r="343" spans="1:4" ht="13.5" x14ac:dyDescent="0.25">
      <c r="A343" s="213">
        <v>93210</v>
      </c>
      <c r="B343" s="214" t="s">
        <v>155</v>
      </c>
      <c r="C343" s="214" t="s">
        <v>150</v>
      </c>
      <c r="D343" s="215" t="s">
        <v>1709</v>
      </c>
    </row>
    <row r="344" spans="1:4" ht="13.5" x14ac:dyDescent="0.25">
      <c r="A344" s="213">
        <v>93211</v>
      </c>
      <c r="B344" s="214" t="s">
        <v>156</v>
      </c>
      <c r="C344" s="214" t="s">
        <v>150</v>
      </c>
      <c r="D344" s="215" t="s">
        <v>1710</v>
      </c>
    </row>
    <row r="345" spans="1:4" ht="13.5" x14ac:dyDescent="0.25">
      <c r="A345" s="213">
        <v>93212</v>
      </c>
      <c r="B345" s="214" t="s">
        <v>157</v>
      </c>
      <c r="C345" s="214" t="s">
        <v>150</v>
      </c>
      <c r="D345" s="215" t="s">
        <v>1711</v>
      </c>
    </row>
    <row r="346" spans="1:4" ht="13.5" x14ac:dyDescent="0.25">
      <c r="A346" s="213">
        <v>93213</v>
      </c>
      <c r="B346" s="214" t="s">
        <v>158</v>
      </c>
      <c r="C346" s="214" t="s">
        <v>150</v>
      </c>
      <c r="D346" s="215" t="s">
        <v>1712</v>
      </c>
    </row>
    <row r="347" spans="1:4" ht="13.5" x14ac:dyDescent="0.25">
      <c r="A347" s="213">
        <v>93214</v>
      </c>
      <c r="B347" s="214" t="s">
        <v>1713</v>
      </c>
      <c r="C347" s="214" t="s">
        <v>92</v>
      </c>
      <c r="D347" s="215" t="s">
        <v>1714</v>
      </c>
    </row>
    <row r="348" spans="1:4" ht="13.5" x14ac:dyDescent="0.25">
      <c r="A348" s="213">
        <v>93243</v>
      </c>
      <c r="B348" s="214" t="s">
        <v>1715</v>
      </c>
      <c r="C348" s="214" t="s">
        <v>92</v>
      </c>
      <c r="D348" s="215" t="s">
        <v>1716</v>
      </c>
    </row>
    <row r="349" spans="1:4" ht="13.5" x14ac:dyDescent="0.25">
      <c r="A349" s="213">
        <v>93582</v>
      </c>
      <c r="B349" s="214" t="s">
        <v>159</v>
      </c>
      <c r="C349" s="214" t="s">
        <v>150</v>
      </c>
      <c r="D349" s="215" t="s">
        <v>1717</v>
      </c>
    </row>
    <row r="350" spans="1:4" ht="13.5" x14ac:dyDescent="0.25">
      <c r="A350" s="213">
        <v>93583</v>
      </c>
      <c r="B350" s="214" t="s">
        <v>160</v>
      </c>
      <c r="C350" s="214" t="s">
        <v>150</v>
      </c>
      <c r="D350" s="215" t="s">
        <v>1718</v>
      </c>
    </row>
    <row r="351" spans="1:4" ht="13.5" x14ac:dyDescent="0.25">
      <c r="A351" s="213">
        <v>93584</v>
      </c>
      <c r="B351" s="214" t="s">
        <v>161</v>
      </c>
      <c r="C351" s="214" t="s">
        <v>150</v>
      </c>
      <c r="D351" s="215" t="s">
        <v>1719</v>
      </c>
    </row>
    <row r="352" spans="1:4" ht="13.5" x14ac:dyDescent="0.25">
      <c r="A352" s="213">
        <v>93585</v>
      </c>
      <c r="B352" s="214" t="s">
        <v>162</v>
      </c>
      <c r="C352" s="214" t="s">
        <v>150</v>
      </c>
      <c r="D352" s="215" t="s">
        <v>1720</v>
      </c>
    </row>
    <row r="353" spans="1:4" ht="13.5" x14ac:dyDescent="0.25">
      <c r="A353" s="213">
        <v>98441</v>
      </c>
      <c r="B353" s="214" t="s">
        <v>1721</v>
      </c>
      <c r="C353" s="214" t="s">
        <v>150</v>
      </c>
      <c r="D353" s="215" t="s">
        <v>1722</v>
      </c>
    </row>
    <row r="354" spans="1:4" ht="13.5" x14ac:dyDescent="0.25">
      <c r="A354" s="213">
        <v>98442</v>
      </c>
      <c r="B354" s="214" t="s">
        <v>1723</v>
      </c>
      <c r="C354" s="214" t="s">
        <v>150</v>
      </c>
      <c r="D354" s="215" t="s">
        <v>1724</v>
      </c>
    </row>
    <row r="355" spans="1:4" ht="13.5" x14ac:dyDescent="0.25">
      <c r="A355" s="213">
        <v>98443</v>
      </c>
      <c r="B355" s="214" t="s">
        <v>1725</v>
      </c>
      <c r="C355" s="214" t="s">
        <v>150</v>
      </c>
      <c r="D355" s="215" t="s">
        <v>1726</v>
      </c>
    </row>
    <row r="356" spans="1:4" ht="13.5" x14ac:dyDescent="0.25">
      <c r="A356" s="213">
        <v>98444</v>
      </c>
      <c r="B356" s="214" t="s">
        <v>1727</v>
      </c>
      <c r="C356" s="214" t="s">
        <v>150</v>
      </c>
      <c r="D356" s="215" t="s">
        <v>1728</v>
      </c>
    </row>
    <row r="357" spans="1:4" ht="13.5" x14ac:dyDescent="0.25">
      <c r="A357" s="213">
        <v>98445</v>
      </c>
      <c r="B357" s="214" t="s">
        <v>1729</v>
      </c>
      <c r="C357" s="214" t="s">
        <v>150</v>
      </c>
      <c r="D357" s="215" t="s">
        <v>1730</v>
      </c>
    </row>
    <row r="358" spans="1:4" ht="13.5" x14ac:dyDescent="0.25">
      <c r="A358" s="213">
        <v>98446</v>
      </c>
      <c r="B358" s="214" t="s">
        <v>1731</v>
      </c>
      <c r="C358" s="214" t="s">
        <v>150</v>
      </c>
      <c r="D358" s="215" t="s">
        <v>1732</v>
      </c>
    </row>
    <row r="359" spans="1:4" ht="13.5" x14ac:dyDescent="0.25">
      <c r="A359" s="213">
        <v>98447</v>
      </c>
      <c r="B359" s="214" t="s">
        <v>1733</v>
      </c>
      <c r="C359" s="214" t="s">
        <v>150</v>
      </c>
      <c r="D359" s="215" t="s">
        <v>1734</v>
      </c>
    </row>
    <row r="360" spans="1:4" ht="13.5" x14ac:dyDescent="0.25">
      <c r="A360" s="213">
        <v>98448</v>
      </c>
      <c r="B360" s="214" t="s">
        <v>1735</v>
      </c>
      <c r="C360" s="214" t="s">
        <v>150</v>
      </c>
      <c r="D360" s="215" t="s">
        <v>1736</v>
      </c>
    </row>
    <row r="361" spans="1:4" ht="13.5" x14ac:dyDescent="0.25">
      <c r="A361" s="213">
        <v>98449</v>
      </c>
      <c r="B361" s="214" t="s">
        <v>1737</v>
      </c>
      <c r="C361" s="214" t="s">
        <v>150</v>
      </c>
      <c r="D361" s="215" t="s">
        <v>1738</v>
      </c>
    </row>
    <row r="362" spans="1:4" ht="13.5" x14ac:dyDescent="0.25">
      <c r="A362" s="213">
        <v>98450</v>
      </c>
      <c r="B362" s="214" t="s">
        <v>1739</v>
      </c>
      <c r="C362" s="214" t="s">
        <v>150</v>
      </c>
      <c r="D362" s="215" t="s">
        <v>1740</v>
      </c>
    </row>
    <row r="363" spans="1:4" ht="13.5" x14ac:dyDescent="0.25">
      <c r="A363" s="213">
        <v>98451</v>
      </c>
      <c r="B363" s="214" t="s">
        <v>1741</v>
      </c>
      <c r="C363" s="214" t="s">
        <v>150</v>
      </c>
      <c r="D363" s="215" t="s">
        <v>1742</v>
      </c>
    </row>
    <row r="364" spans="1:4" ht="13.5" x14ac:dyDescent="0.25">
      <c r="A364" s="213">
        <v>98452</v>
      </c>
      <c r="B364" s="214" t="s">
        <v>1743</v>
      </c>
      <c r="C364" s="214" t="s">
        <v>150</v>
      </c>
      <c r="D364" s="215" t="s">
        <v>1744</v>
      </c>
    </row>
    <row r="365" spans="1:4" ht="13.5" x14ac:dyDescent="0.25">
      <c r="A365" s="213">
        <v>98453</v>
      </c>
      <c r="B365" s="214" t="s">
        <v>1745</v>
      </c>
      <c r="C365" s="214" t="s">
        <v>150</v>
      </c>
      <c r="D365" s="215" t="s">
        <v>1746</v>
      </c>
    </row>
    <row r="366" spans="1:4" ht="13.5" x14ac:dyDescent="0.25">
      <c r="A366" s="213">
        <v>98454</v>
      </c>
      <c r="B366" s="214" t="s">
        <v>1747</v>
      </c>
      <c r="C366" s="214" t="s">
        <v>150</v>
      </c>
      <c r="D366" s="215" t="s">
        <v>1748</v>
      </c>
    </row>
    <row r="367" spans="1:4" ht="13.5" x14ac:dyDescent="0.25">
      <c r="A367" s="213">
        <v>98455</v>
      </c>
      <c r="B367" s="214" t="s">
        <v>1749</v>
      </c>
      <c r="C367" s="214" t="s">
        <v>150</v>
      </c>
      <c r="D367" s="215" t="s">
        <v>1750</v>
      </c>
    </row>
    <row r="368" spans="1:4" ht="13.5" x14ac:dyDescent="0.25">
      <c r="A368" s="213">
        <v>98456</v>
      </c>
      <c r="B368" s="214" t="s">
        <v>1751</v>
      </c>
      <c r="C368" s="214" t="s">
        <v>150</v>
      </c>
      <c r="D368" s="215" t="s">
        <v>1752</v>
      </c>
    </row>
    <row r="369" spans="1:4" ht="13.5" x14ac:dyDescent="0.25">
      <c r="A369" s="213">
        <v>98458</v>
      </c>
      <c r="B369" s="214" t="s">
        <v>1753</v>
      </c>
      <c r="C369" s="214" t="s">
        <v>150</v>
      </c>
      <c r="D369" s="215" t="s">
        <v>1754</v>
      </c>
    </row>
    <row r="370" spans="1:4" ht="13.5" x14ac:dyDescent="0.25">
      <c r="A370" s="213">
        <v>98459</v>
      </c>
      <c r="B370" s="214" t="s">
        <v>1755</v>
      </c>
      <c r="C370" s="214" t="s">
        <v>150</v>
      </c>
      <c r="D370" s="215" t="s">
        <v>1756</v>
      </c>
    </row>
    <row r="371" spans="1:4" ht="13.5" x14ac:dyDescent="0.25">
      <c r="A371" s="213">
        <v>98460</v>
      </c>
      <c r="B371" s="214" t="s">
        <v>1757</v>
      </c>
      <c r="C371" s="214" t="s">
        <v>150</v>
      </c>
      <c r="D371" s="215" t="s">
        <v>1758</v>
      </c>
    </row>
    <row r="372" spans="1:4" ht="13.5" x14ac:dyDescent="0.25">
      <c r="A372" s="213">
        <v>98461</v>
      </c>
      <c r="B372" s="214" t="s">
        <v>1759</v>
      </c>
      <c r="C372" s="214" t="s">
        <v>92</v>
      </c>
      <c r="D372" s="215" t="s">
        <v>1760</v>
      </c>
    </row>
    <row r="373" spans="1:4" ht="13.5" x14ac:dyDescent="0.25">
      <c r="A373" s="213">
        <v>98462</v>
      </c>
      <c r="B373" s="214" t="s">
        <v>1761</v>
      </c>
      <c r="C373" s="214" t="s">
        <v>92</v>
      </c>
      <c r="D373" s="215" t="s">
        <v>1762</v>
      </c>
    </row>
    <row r="374" spans="1:4" ht="13.5" x14ac:dyDescent="0.25">
      <c r="A374" s="213">
        <v>5631</v>
      </c>
      <c r="B374" s="214" t="s">
        <v>164</v>
      </c>
      <c r="C374" s="214" t="s">
        <v>165</v>
      </c>
      <c r="D374" s="215" t="s">
        <v>1763</v>
      </c>
    </row>
    <row r="375" spans="1:4" ht="13.5" x14ac:dyDescent="0.25">
      <c r="A375" s="213">
        <v>5678</v>
      </c>
      <c r="B375" s="214" t="s">
        <v>166</v>
      </c>
      <c r="C375" s="214" t="s">
        <v>165</v>
      </c>
      <c r="D375" s="215" t="s">
        <v>1764</v>
      </c>
    </row>
    <row r="376" spans="1:4" ht="13.5" x14ac:dyDescent="0.25">
      <c r="A376" s="213">
        <v>5680</v>
      </c>
      <c r="B376" s="214" t="s">
        <v>167</v>
      </c>
      <c r="C376" s="214" t="s">
        <v>165</v>
      </c>
      <c r="D376" s="215" t="s">
        <v>1765</v>
      </c>
    </row>
    <row r="377" spans="1:4" ht="13.5" x14ac:dyDescent="0.25">
      <c r="A377" s="213">
        <v>5684</v>
      </c>
      <c r="B377" s="214" t="s">
        <v>168</v>
      </c>
      <c r="C377" s="214" t="s">
        <v>165</v>
      </c>
      <c r="D377" s="215" t="s">
        <v>1766</v>
      </c>
    </row>
    <row r="378" spans="1:4" ht="13.5" x14ac:dyDescent="0.25">
      <c r="A378" s="213">
        <v>5689</v>
      </c>
      <c r="B378" s="214" t="s">
        <v>169</v>
      </c>
      <c r="C378" s="214" t="s">
        <v>165</v>
      </c>
      <c r="D378" s="215" t="s">
        <v>1767</v>
      </c>
    </row>
    <row r="379" spans="1:4" ht="13.5" x14ac:dyDescent="0.25">
      <c r="A379" s="213">
        <v>5795</v>
      </c>
      <c r="B379" s="214" t="s">
        <v>1768</v>
      </c>
      <c r="C379" s="214" t="s">
        <v>165</v>
      </c>
      <c r="D379" s="215" t="s">
        <v>1769</v>
      </c>
    </row>
    <row r="380" spans="1:4" ht="13.5" x14ac:dyDescent="0.25">
      <c r="A380" s="213">
        <v>5811</v>
      </c>
      <c r="B380" s="214" t="s">
        <v>170</v>
      </c>
      <c r="C380" s="214" t="s">
        <v>165</v>
      </c>
      <c r="D380" s="215" t="s">
        <v>1770</v>
      </c>
    </row>
    <row r="381" spans="1:4" ht="13.5" x14ac:dyDescent="0.25">
      <c r="A381" s="213">
        <v>5823</v>
      </c>
      <c r="B381" s="214" t="s">
        <v>1771</v>
      </c>
      <c r="C381" s="214" t="s">
        <v>165</v>
      </c>
      <c r="D381" s="215" t="s">
        <v>1772</v>
      </c>
    </row>
    <row r="382" spans="1:4" ht="13.5" x14ac:dyDescent="0.25">
      <c r="A382" s="213">
        <v>5824</v>
      </c>
      <c r="B382" s="214" t="s">
        <v>171</v>
      </c>
      <c r="C382" s="214" t="s">
        <v>165</v>
      </c>
      <c r="D382" s="215" t="s">
        <v>1773</v>
      </c>
    </row>
    <row r="383" spans="1:4" ht="13.5" x14ac:dyDescent="0.25">
      <c r="A383" s="213">
        <v>5835</v>
      </c>
      <c r="B383" s="214" t="s">
        <v>172</v>
      </c>
      <c r="C383" s="214" t="s">
        <v>165</v>
      </c>
      <c r="D383" s="215" t="s">
        <v>1774</v>
      </c>
    </row>
    <row r="384" spans="1:4" ht="13.5" x14ac:dyDescent="0.25">
      <c r="A384" s="213">
        <v>5839</v>
      </c>
      <c r="B384" s="214" t="s">
        <v>173</v>
      </c>
      <c r="C384" s="214" t="s">
        <v>165</v>
      </c>
      <c r="D384" s="215" t="s">
        <v>1775</v>
      </c>
    </row>
    <row r="385" spans="1:4" ht="13.5" x14ac:dyDescent="0.25">
      <c r="A385" s="213">
        <v>5843</v>
      </c>
      <c r="B385" s="214" t="s">
        <v>174</v>
      </c>
      <c r="C385" s="214" t="s">
        <v>165</v>
      </c>
      <c r="D385" s="215" t="s">
        <v>1776</v>
      </c>
    </row>
    <row r="386" spans="1:4" ht="13.5" x14ac:dyDescent="0.25">
      <c r="A386" s="213">
        <v>5847</v>
      </c>
      <c r="B386" s="214" t="s">
        <v>175</v>
      </c>
      <c r="C386" s="214" t="s">
        <v>165</v>
      </c>
      <c r="D386" s="215" t="s">
        <v>1777</v>
      </c>
    </row>
    <row r="387" spans="1:4" ht="13.5" x14ac:dyDescent="0.25">
      <c r="A387" s="213">
        <v>5851</v>
      </c>
      <c r="B387" s="214" t="s">
        <v>176</v>
      </c>
      <c r="C387" s="214" t="s">
        <v>165</v>
      </c>
      <c r="D387" s="215" t="s">
        <v>1778</v>
      </c>
    </row>
    <row r="388" spans="1:4" ht="13.5" x14ac:dyDescent="0.25">
      <c r="A388" s="213">
        <v>5855</v>
      </c>
      <c r="B388" s="214" t="s">
        <v>177</v>
      </c>
      <c r="C388" s="214" t="s">
        <v>165</v>
      </c>
      <c r="D388" s="215" t="s">
        <v>1779</v>
      </c>
    </row>
    <row r="389" spans="1:4" ht="13.5" x14ac:dyDescent="0.25">
      <c r="A389" s="213">
        <v>5863</v>
      </c>
      <c r="B389" s="214" t="s">
        <v>178</v>
      </c>
      <c r="C389" s="214" t="s">
        <v>165</v>
      </c>
      <c r="D389" s="215" t="s">
        <v>1780</v>
      </c>
    </row>
    <row r="390" spans="1:4" ht="13.5" x14ac:dyDescent="0.25">
      <c r="A390" s="213">
        <v>5867</v>
      </c>
      <c r="B390" s="214" t="s">
        <v>179</v>
      </c>
      <c r="C390" s="214" t="s">
        <v>165</v>
      </c>
      <c r="D390" s="215" t="s">
        <v>1781</v>
      </c>
    </row>
    <row r="391" spans="1:4" ht="13.5" x14ac:dyDescent="0.25">
      <c r="A391" s="213">
        <v>5875</v>
      </c>
      <c r="B391" s="214" t="s">
        <v>180</v>
      </c>
      <c r="C391" s="214" t="s">
        <v>165</v>
      </c>
      <c r="D391" s="215" t="s">
        <v>1782</v>
      </c>
    </row>
    <row r="392" spans="1:4" ht="13.5" x14ac:dyDescent="0.25">
      <c r="A392" s="213">
        <v>5879</v>
      </c>
      <c r="B392" s="214" t="s">
        <v>181</v>
      </c>
      <c r="C392" s="214" t="s">
        <v>165</v>
      </c>
      <c r="D392" s="215" t="s">
        <v>1783</v>
      </c>
    </row>
    <row r="393" spans="1:4" ht="13.5" x14ac:dyDescent="0.25">
      <c r="A393" s="213">
        <v>5882</v>
      </c>
      <c r="B393" s="214" t="s">
        <v>182</v>
      </c>
      <c r="C393" s="214" t="s">
        <v>165</v>
      </c>
      <c r="D393" s="215" t="s">
        <v>1784</v>
      </c>
    </row>
    <row r="394" spans="1:4" ht="13.5" x14ac:dyDescent="0.25">
      <c r="A394" s="213">
        <v>5890</v>
      </c>
      <c r="B394" s="214" t="s">
        <v>183</v>
      </c>
      <c r="C394" s="214" t="s">
        <v>165</v>
      </c>
      <c r="D394" s="215" t="s">
        <v>1785</v>
      </c>
    </row>
    <row r="395" spans="1:4" ht="13.5" x14ac:dyDescent="0.25">
      <c r="A395" s="213">
        <v>5894</v>
      </c>
      <c r="B395" s="214" t="s">
        <v>184</v>
      </c>
      <c r="C395" s="214" t="s">
        <v>165</v>
      </c>
      <c r="D395" s="215" t="s">
        <v>1786</v>
      </c>
    </row>
    <row r="396" spans="1:4" ht="13.5" x14ac:dyDescent="0.25">
      <c r="A396" s="213">
        <v>5901</v>
      </c>
      <c r="B396" s="214" t="s">
        <v>185</v>
      </c>
      <c r="C396" s="214" t="s">
        <v>165</v>
      </c>
      <c r="D396" s="215" t="s">
        <v>1787</v>
      </c>
    </row>
    <row r="397" spans="1:4" ht="13.5" x14ac:dyDescent="0.25">
      <c r="A397" s="213">
        <v>5909</v>
      </c>
      <c r="B397" s="214" t="s">
        <v>186</v>
      </c>
      <c r="C397" s="214" t="s">
        <v>165</v>
      </c>
      <c r="D397" s="215" t="s">
        <v>1788</v>
      </c>
    </row>
    <row r="398" spans="1:4" ht="13.5" x14ac:dyDescent="0.25">
      <c r="A398" s="213">
        <v>5921</v>
      </c>
      <c r="B398" s="214" t="s">
        <v>187</v>
      </c>
      <c r="C398" s="214" t="s">
        <v>165</v>
      </c>
      <c r="D398" s="215" t="s">
        <v>1789</v>
      </c>
    </row>
    <row r="399" spans="1:4" ht="13.5" x14ac:dyDescent="0.25">
      <c r="A399" s="213">
        <v>5928</v>
      </c>
      <c r="B399" s="214" t="s">
        <v>188</v>
      </c>
      <c r="C399" s="214" t="s">
        <v>165</v>
      </c>
      <c r="D399" s="215" t="s">
        <v>1790</v>
      </c>
    </row>
    <row r="400" spans="1:4" ht="13.5" x14ac:dyDescent="0.25">
      <c r="A400" s="213">
        <v>5932</v>
      </c>
      <c r="B400" s="214" t="s">
        <v>189</v>
      </c>
      <c r="C400" s="214" t="s">
        <v>165</v>
      </c>
      <c r="D400" s="215" t="s">
        <v>1791</v>
      </c>
    </row>
    <row r="401" spans="1:4" ht="13.5" x14ac:dyDescent="0.25">
      <c r="A401" s="213">
        <v>5940</v>
      </c>
      <c r="B401" s="214" t="s">
        <v>190</v>
      </c>
      <c r="C401" s="214" t="s">
        <v>165</v>
      </c>
      <c r="D401" s="215" t="s">
        <v>1792</v>
      </c>
    </row>
    <row r="402" spans="1:4" ht="13.5" x14ac:dyDescent="0.25">
      <c r="A402" s="213">
        <v>5944</v>
      </c>
      <c r="B402" s="214" t="s">
        <v>191</v>
      </c>
      <c r="C402" s="214" t="s">
        <v>165</v>
      </c>
      <c r="D402" s="215" t="s">
        <v>1793</v>
      </c>
    </row>
    <row r="403" spans="1:4" ht="13.5" x14ac:dyDescent="0.25">
      <c r="A403" s="213">
        <v>5953</v>
      </c>
      <c r="B403" s="214" t="s">
        <v>192</v>
      </c>
      <c r="C403" s="214" t="s">
        <v>165</v>
      </c>
      <c r="D403" s="215" t="s">
        <v>1794</v>
      </c>
    </row>
    <row r="404" spans="1:4" ht="13.5" x14ac:dyDescent="0.25">
      <c r="A404" s="213">
        <v>6259</v>
      </c>
      <c r="B404" s="214" t="s">
        <v>193</v>
      </c>
      <c r="C404" s="214" t="s">
        <v>165</v>
      </c>
      <c r="D404" s="215" t="s">
        <v>1795</v>
      </c>
    </row>
    <row r="405" spans="1:4" ht="13.5" x14ac:dyDescent="0.25">
      <c r="A405" s="213">
        <v>6879</v>
      </c>
      <c r="B405" s="214" t="s">
        <v>194</v>
      </c>
      <c r="C405" s="214" t="s">
        <v>165</v>
      </c>
      <c r="D405" s="215" t="s">
        <v>1796</v>
      </c>
    </row>
    <row r="406" spans="1:4" ht="13.5" x14ac:dyDescent="0.25">
      <c r="A406" s="213">
        <v>7030</v>
      </c>
      <c r="B406" s="214" t="s">
        <v>1797</v>
      </c>
      <c r="C406" s="214" t="s">
        <v>165</v>
      </c>
      <c r="D406" s="215" t="s">
        <v>1798</v>
      </c>
    </row>
    <row r="407" spans="1:4" ht="13.5" x14ac:dyDescent="0.25">
      <c r="A407" s="213">
        <v>7042</v>
      </c>
      <c r="B407" s="214" t="s">
        <v>195</v>
      </c>
      <c r="C407" s="214" t="s">
        <v>165</v>
      </c>
      <c r="D407" s="215" t="s">
        <v>1799</v>
      </c>
    </row>
    <row r="408" spans="1:4" ht="13.5" x14ac:dyDescent="0.25">
      <c r="A408" s="213">
        <v>7049</v>
      </c>
      <c r="B408" s="214" t="s">
        <v>196</v>
      </c>
      <c r="C408" s="214" t="s">
        <v>165</v>
      </c>
      <c r="D408" s="215" t="s">
        <v>1800</v>
      </c>
    </row>
    <row r="409" spans="1:4" ht="13.5" x14ac:dyDescent="0.25">
      <c r="A409" s="213">
        <v>67826</v>
      </c>
      <c r="B409" s="214" t="s">
        <v>197</v>
      </c>
      <c r="C409" s="214" t="s">
        <v>165</v>
      </c>
      <c r="D409" s="215" t="s">
        <v>1801</v>
      </c>
    </row>
    <row r="410" spans="1:4" ht="13.5" x14ac:dyDescent="0.25">
      <c r="A410" s="213">
        <v>73417</v>
      </c>
      <c r="B410" s="214" t="s">
        <v>1802</v>
      </c>
      <c r="C410" s="214" t="s">
        <v>165</v>
      </c>
      <c r="D410" s="215" t="s">
        <v>1803</v>
      </c>
    </row>
    <row r="411" spans="1:4" ht="13.5" x14ac:dyDescent="0.25">
      <c r="A411" s="213">
        <v>73436</v>
      </c>
      <c r="B411" s="214" t="s">
        <v>198</v>
      </c>
      <c r="C411" s="214" t="s">
        <v>165</v>
      </c>
      <c r="D411" s="215" t="s">
        <v>1804</v>
      </c>
    </row>
    <row r="412" spans="1:4" ht="13.5" x14ac:dyDescent="0.25">
      <c r="A412" s="213">
        <v>73467</v>
      </c>
      <c r="B412" s="214" t="s">
        <v>199</v>
      </c>
      <c r="C412" s="214" t="s">
        <v>165</v>
      </c>
      <c r="D412" s="215" t="s">
        <v>1805</v>
      </c>
    </row>
    <row r="413" spans="1:4" ht="13.5" x14ac:dyDescent="0.25">
      <c r="A413" s="213">
        <v>73536</v>
      </c>
      <c r="B413" s="214" t="s">
        <v>200</v>
      </c>
      <c r="C413" s="214" t="s">
        <v>165</v>
      </c>
      <c r="D413" s="215" t="s">
        <v>1806</v>
      </c>
    </row>
    <row r="414" spans="1:4" ht="13.5" x14ac:dyDescent="0.25">
      <c r="A414" s="213">
        <v>83362</v>
      </c>
      <c r="B414" s="214" t="s">
        <v>1807</v>
      </c>
      <c r="C414" s="214" t="s">
        <v>165</v>
      </c>
      <c r="D414" s="215" t="s">
        <v>1808</v>
      </c>
    </row>
    <row r="415" spans="1:4" ht="13.5" x14ac:dyDescent="0.25">
      <c r="A415" s="213">
        <v>83765</v>
      </c>
      <c r="B415" s="214" t="s">
        <v>201</v>
      </c>
      <c r="C415" s="214" t="s">
        <v>165</v>
      </c>
      <c r="D415" s="215" t="s">
        <v>1809</v>
      </c>
    </row>
    <row r="416" spans="1:4" ht="13.5" x14ac:dyDescent="0.25">
      <c r="A416" s="213">
        <v>87445</v>
      </c>
      <c r="B416" s="214" t="s">
        <v>1810</v>
      </c>
      <c r="C416" s="214" t="s">
        <v>165</v>
      </c>
      <c r="D416" s="215" t="s">
        <v>1811</v>
      </c>
    </row>
    <row r="417" spans="1:4" ht="13.5" x14ac:dyDescent="0.25">
      <c r="A417" s="213">
        <v>88386</v>
      </c>
      <c r="B417" s="214" t="s">
        <v>1812</v>
      </c>
      <c r="C417" s="214" t="s">
        <v>165</v>
      </c>
      <c r="D417" s="215" t="s">
        <v>1813</v>
      </c>
    </row>
    <row r="418" spans="1:4" ht="13.5" x14ac:dyDescent="0.25">
      <c r="A418" s="213">
        <v>88393</v>
      </c>
      <c r="B418" s="214" t="s">
        <v>1814</v>
      </c>
      <c r="C418" s="214" t="s">
        <v>165</v>
      </c>
      <c r="D418" s="215" t="s">
        <v>1815</v>
      </c>
    </row>
    <row r="419" spans="1:4" ht="13.5" x14ac:dyDescent="0.25">
      <c r="A419" s="213">
        <v>88399</v>
      </c>
      <c r="B419" s="214" t="s">
        <v>1816</v>
      </c>
      <c r="C419" s="214" t="s">
        <v>165</v>
      </c>
      <c r="D419" s="215" t="s">
        <v>1817</v>
      </c>
    </row>
    <row r="420" spans="1:4" ht="13.5" x14ac:dyDescent="0.25">
      <c r="A420" s="213">
        <v>88418</v>
      </c>
      <c r="B420" s="214" t="s">
        <v>202</v>
      </c>
      <c r="C420" s="214" t="s">
        <v>165</v>
      </c>
      <c r="D420" s="215" t="s">
        <v>1818</v>
      </c>
    </row>
    <row r="421" spans="1:4" ht="13.5" x14ac:dyDescent="0.25">
      <c r="A421" s="213">
        <v>88433</v>
      </c>
      <c r="B421" s="214" t="s">
        <v>203</v>
      </c>
      <c r="C421" s="214" t="s">
        <v>165</v>
      </c>
      <c r="D421" s="215" t="s">
        <v>1819</v>
      </c>
    </row>
    <row r="422" spans="1:4" ht="13.5" x14ac:dyDescent="0.25">
      <c r="A422" s="213">
        <v>88830</v>
      </c>
      <c r="B422" s="214" t="s">
        <v>1820</v>
      </c>
      <c r="C422" s="214" t="s">
        <v>165</v>
      </c>
      <c r="D422" s="215" t="s">
        <v>1821</v>
      </c>
    </row>
    <row r="423" spans="1:4" ht="13.5" x14ac:dyDescent="0.25">
      <c r="A423" s="213">
        <v>88843</v>
      </c>
      <c r="B423" s="214" t="s">
        <v>204</v>
      </c>
      <c r="C423" s="214" t="s">
        <v>165</v>
      </c>
      <c r="D423" s="215" t="s">
        <v>1822</v>
      </c>
    </row>
    <row r="424" spans="1:4" ht="13.5" x14ac:dyDescent="0.25">
      <c r="A424" s="213">
        <v>88907</v>
      </c>
      <c r="B424" s="214" t="s">
        <v>205</v>
      </c>
      <c r="C424" s="214" t="s">
        <v>165</v>
      </c>
      <c r="D424" s="215" t="s">
        <v>1823</v>
      </c>
    </row>
    <row r="425" spans="1:4" ht="13.5" x14ac:dyDescent="0.25">
      <c r="A425" s="213">
        <v>89021</v>
      </c>
      <c r="B425" s="214" t="s">
        <v>206</v>
      </c>
      <c r="C425" s="214" t="s">
        <v>165</v>
      </c>
      <c r="D425" s="215" t="s">
        <v>1824</v>
      </c>
    </row>
    <row r="426" spans="1:4" ht="13.5" x14ac:dyDescent="0.25">
      <c r="A426" s="213">
        <v>89028</v>
      </c>
      <c r="B426" s="214" t="s">
        <v>1825</v>
      </c>
      <c r="C426" s="214" t="s">
        <v>165</v>
      </c>
      <c r="D426" s="215" t="s">
        <v>1826</v>
      </c>
    </row>
    <row r="427" spans="1:4" ht="13.5" x14ac:dyDescent="0.25">
      <c r="A427" s="213">
        <v>89032</v>
      </c>
      <c r="B427" s="214" t="s">
        <v>207</v>
      </c>
      <c r="C427" s="214" t="s">
        <v>165</v>
      </c>
      <c r="D427" s="215" t="s">
        <v>1827</v>
      </c>
    </row>
    <row r="428" spans="1:4" ht="13.5" x14ac:dyDescent="0.25">
      <c r="A428" s="213">
        <v>89035</v>
      </c>
      <c r="B428" s="214" t="s">
        <v>208</v>
      </c>
      <c r="C428" s="214" t="s">
        <v>165</v>
      </c>
      <c r="D428" s="215" t="s">
        <v>1828</v>
      </c>
    </row>
    <row r="429" spans="1:4" ht="13.5" x14ac:dyDescent="0.25">
      <c r="A429" s="213">
        <v>89225</v>
      </c>
      <c r="B429" s="214" t="s">
        <v>1829</v>
      </c>
      <c r="C429" s="214" t="s">
        <v>165</v>
      </c>
      <c r="D429" s="215" t="s">
        <v>1830</v>
      </c>
    </row>
    <row r="430" spans="1:4" ht="13.5" x14ac:dyDescent="0.25">
      <c r="A430" s="213">
        <v>89234</v>
      </c>
      <c r="B430" s="214" t="s">
        <v>209</v>
      </c>
      <c r="C430" s="214" t="s">
        <v>165</v>
      </c>
      <c r="D430" s="215" t="s">
        <v>1831</v>
      </c>
    </row>
    <row r="431" spans="1:4" ht="13.5" x14ac:dyDescent="0.25">
      <c r="A431" s="213">
        <v>89242</v>
      </c>
      <c r="B431" s="214" t="s">
        <v>210</v>
      </c>
      <c r="C431" s="214" t="s">
        <v>165</v>
      </c>
      <c r="D431" s="215" t="s">
        <v>1832</v>
      </c>
    </row>
    <row r="432" spans="1:4" ht="13.5" x14ac:dyDescent="0.25">
      <c r="A432" s="213">
        <v>89250</v>
      </c>
      <c r="B432" s="214" t="s">
        <v>211</v>
      </c>
      <c r="C432" s="214" t="s">
        <v>165</v>
      </c>
      <c r="D432" s="215" t="s">
        <v>1833</v>
      </c>
    </row>
    <row r="433" spans="1:4" ht="13.5" x14ac:dyDescent="0.25">
      <c r="A433" s="213">
        <v>89257</v>
      </c>
      <c r="B433" s="214" t="s">
        <v>212</v>
      </c>
      <c r="C433" s="214" t="s">
        <v>165</v>
      </c>
      <c r="D433" s="215" t="s">
        <v>1834</v>
      </c>
    </row>
    <row r="434" spans="1:4" ht="13.5" x14ac:dyDescent="0.25">
      <c r="A434" s="213">
        <v>89272</v>
      </c>
      <c r="B434" s="214" t="s">
        <v>213</v>
      </c>
      <c r="C434" s="214" t="s">
        <v>165</v>
      </c>
      <c r="D434" s="215" t="s">
        <v>1796</v>
      </c>
    </row>
    <row r="435" spans="1:4" ht="13.5" x14ac:dyDescent="0.25">
      <c r="A435" s="213">
        <v>89278</v>
      </c>
      <c r="B435" s="214" t="s">
        <v>1835</v>
      </c>
      <c r="C435" s="214" t="s">
        <v>165</v>
      </c>
      <c r="D435" s="215" t="s">
        <v>1836</v>
      </c>
    </row>
    <row r="436" spans="1:4" ht="13.5" x14ac:dyDescent="0.25">
      <c r="A436" s="213">
        <v>89843</v>
      </c>
      <c r="B436" s="214" t="s">
        <v>214</v>
      </c>
      <c r="C436" s="214" t="s">
        <v>165</v>
      </c>
      <c r="D436" s="215" t="s">
        <v>1837</v>
      </c>
    </row>
    <row r="437" spans="1:4" ht="13.5" x14ac:dyDescent="0.25">
      <c r="A437" s="213">
        <v>89876</v>
      </c>
      <c r="B437" s="214" t="s">
        <v>215</v>
      </c>
      <c r="C437" s="214" t="s">
        <v>165</v>
      </c>
      <c r="D437" s="215" t="s">
        <v>1838</v>
      </c>
    </row>
    <row r="438" spans="1:4" ht="13.5" x14ac:dyDescent="0.25">
      <c r="A438" s="213">
        <v>89883</v>
      </c>
      <c r="B438" s="214" t="s">
        <v>216</v>
      </c>
      <c r="C438" s="214" t="s">
        <v>165</v>
      </c>
      <c r="D438" s="215" t="s">
        <v>1839</v>
      </c>
    </row>
    <row r="439" spans="1:4" ht="13.5" x14ac:dyDescent="0.25">
      <c r="A439" s="213">
        <v>90586</v>
      </c>
      <c r="B439" s="214" t="s">
        <v>217</v>
      </c>
      <c r="C439" s="214" t="s">
        <v>165</v>
      </c>
      <c r="D439" s="215" t="s">
        <v>1840</v>
      </c>
    </row>
    <row r="440" spans="1:4" ht="13.5" x14ac:dyDescent="0.25">
      <c r="A440" s="213">
        <v>90625</v>
      </c>
      <c r="B440" s="214" t="s">
        <v>218</v>
      </c>
      <c r="C440" s="214" t="s">
        <v>165</v>
      </c>
      <c r="D440" s="215" t="s">
        <v>1841</v>
      </c>
    </row>
    <row r="441" spans="1:4" ht="13.5" x14ac:dyDescent="0.25">
      <c r="A441" s="213">
        <v>90631</v>
      </c>
      <c r="B441" s="214" t="s">
        <v>219</v>
      </c>
      <c r="C441" s="214" t="s">
        <v>165</v>
      </c>
      <c r="D441" s="215" t="s">
        <v>1842</v>
      </c>
    </row>
    <row r="442" spans="1:4" ht="13.5" x14ac:dyDescent="0.25">
      <c r="A442" s="213">
        <v>90637</v>
      </c>
      <c r="B442" s="214" t="s">
        <v>220</v>
      </c>
      <c r="C442" s="214" t="s">
        <v>165</v>
      </c>
      <c r="D442" s="215" t="s">
        <v>1843</v>
      </c>
    </row>
    <row r="443" spans="1:4" ht="13.5" x14ac:dyDescent="0.25">
      <c r="A443" s="213">
        <v>90643</v>
      </c>
      <c r="B443" s="214" t="s">
        <v>221</v>
      </c>
      <c r="C443" s="214" t="s">
        <v>165</v>
      </c>
      <c r="D443" s="215" t="s">
        <v>1844</v>
      </c>
    </row>
    <row r="444" spans="1:4" ht="13.5" x14ac:dyDescent="0.25">
      <c r="A444" s="213">
        <v>90650</v>
      </c>
      <c r="B444" s="214" t="s">
        <v>222</v>
      </c>
      <c r="C444" s="214" t="s">
        <v>165</v>
      </c>
      <c r="D444" s="215" t="s">
        <v>1845</v>
      </c>
    </row>
    <row r="445" spans="1:4" ht="13.5" x14ac:dyDescent="0.25">
      <c r="A445" s="213">
        <v>90656</v>
      </c>
      <c r="B445" s="214" t="s">
        <v>223</v>
      </c>
      <c r="C445" s="214" t="s">
        <v>165</v>
      </c>
      <c r="D445" s="215" t="s">
        <v>1846</v>
      </c>
    </row>
    <row r="446" spans="1:4" ht="13.5" x14ac:dyDescent="0.25">
      <c r="A446" s="213">
        <v>90662</v>
      </c>
      <c r="B446" s="214" t="s">
        <v>224</v>
      </c>
      <c r="C446" s="214" t="s">
        <v>165</v>
      </c>
      <c r="D446" s="215" t="s">
        <v>1847</v>
      </c>
    </row>
    <row r="447" spans="1:4" ht="13.5" x14ac:dyDescent="0.25">
      <c r="A447" s="213">
        <v>90668</v>
      </c>
      <c r="B447" s="214" t="s">
        <v>1848</v>
      </c>
      <c r="C447" s="214" t="s">
        <v>165</v>
      </c>
      <c r="D447" s="215" t="s">
        <v>1849</v>
      </c>
    </row>
    <row r="448" spans="1:4" ht="13.5" x14ac:dyDescent="0.25">
      <c r="A448" s="213">
        <v>90674</v>
      </c>
      <c r="B448" s="214" t="s">
        <v>225</v>
      </c>
      <c r="C448" s="214" t="s">
        <v>165</v>
      </c>
      <c r="D448" s="215" t="s">
        <v>1850</v>
      </c>
    </row>
    <row r="449" spans="1:4" ht="13.5" x14ac:dyDescent="0.25">
      <c r="A449" s="213">
        <v>90680</v>
      </c>
      <c r="B449" s="214" t="s">
        <v>226</v>
      </c>
      <c r="C449" s="214" t="s">
        <v>165</v>
      </c>
      <c r="D449" s="215" t="s">
        <v>1851</v>
      </c>
    </row>
    <row r="450" spans="1:4" ht="13.5" x14ac:dyDescent="0.25">
      <c r="A450" s="213">
        <v>90686</v>
      </c>
      <c r="B450" s="214" t="s">
        <v>1852</v>
      </c>
      <c r="C450" s="214" t="s">
        <v>165</v>
      </c>
      <c r="D450" s="215" t="s">
        <v>1853</v>
      </c>
    </row>
    <row r="451" spans="1:4" ht="13.5" x14ac:dyDescent="0.25">
      <c r="A451" s="213">
        <v>90692</v>
      </c>
      <c r="B451" s="214" t="s">
        <v>227</v>
      </c>
      <c r="C451" s="214" t="s">
        <v>165</v>
      </c>
      <c r="D451" s="215" t="s">
        <v>1854</v>
      </c>
    </row>
    <row r="452" spans="1:4" ht="13.5" x14ac:dyDescent="0.25">
      <c r="A452" s="213">
        <v>90964</v>
      </c>
      <c r="B452" s="214" t="s">
        <v>228</v>
      </c>
      <c r="C452" s="214" t="s">
        <v>165</v>
      </c>
      <c r="D452" s="215" t="s">
        <v>1855</v>
      </c>
    </row>
    <row r="453" spans="1:4" ht="13.5" x14ac:dyDescent="0.25">
      <c r="A453" s="213">
        <v>90972</v>
      </c>
      <c r="B453" s="214" t="s">
        <v>229</v>
      </c>
      <c r="C453" s="214" t="s">
        <v>165</v>
      </c>
      <c r="D453" s="215" t="s">
        <v>1856</v>
      </c>
    </row>
    <row r="454" spans="1:4" ht="13.5" x14ac:dyDescent="0.25">
      <c r="A454" s="213">
        <v>90979</v>
      </c>
      <c r="B454" s="214" t="s">
        <v>230</v>
      </c>
      <c r="C454" s="214" t="s">
        <v>165</v>
      </c>
      <c r="D454" s="215" t="s">
        <v>1857</v>
      </c>
    </row>
    <row r="455" spans="1:4" ht="13.5" x14ac:dyDescent="0.25">
      <c r="A455" s="213">
        <v>90991</v>
      </c>
      <c r="B455" s="214" t="s">
        <v>231</v>
      </c>
      <c r="C455" s="214" t="s">
        <v>165</v>
      </c>
      <c r="D455" s="215" t="s">
        <v>1858</v>
      </c>
    </row>
    <row r="456" spans="1:4" ht="13.5" x14ac:dyDescent="0.25">
      <c r="A456" s="213">
        <v>90999</v>
      </c>
      <c r="B456" s="214" t="s">
        <v>232</v>
      </c>
      <c r="C456" s="214" t="s">
        <v>165</v>
      </c>
      <c r="D456" s="215" t="s">
        <v>1859</v>
      </c>
    </row>
    <row r="457" spans="1:4" ht="13.5" x14ac:dyDescent="0.25">
      <c r="A457" s="213">
        <v>91031</v>
      </c>
      <c r="B457" s="214" t="s">
        <v>233</v>
      </c>
      <c r="C457" s="214" t="s">
        <v>165</v>
      </c>
      <c r="D457" s="215" t="s">
        <v>1860</v>
      </c>
    </row>
    <row r="458" spans="1:4" ht="13.5" x14ac:dyDescent="0.25">
      <c r="A458" s="213">
        <v>91277</v>
      </c>
      <c r="B458" s="214" t="s">
        <v>234</v>
      </c>
      <c r="C458" s="214" t="s">
        <v>165</v>
      </c>
      <c r="D458" s="215" t="s">
        <v>1861</v>
      </c>
    </row>
    <row r="459" spans="1:4" ht="13.5" x14ac:dyDescent="0.25">
      <c r="A459" s="213">
        <v>91283</v>
      </c>
      <c r="B459" s="214" t="s">
        <v>235</v>
      </c>
      <c r="C459" s="214" t="s">
        <v>165</v>
      </c>
      <c r="D459" s="215" t="s">
        <v>1862</v>
      </c>
    </row>
    <row r="460" spans="1:4" ht="13.5" x14ac:dyDescent="0.25">
      <c r="A460" s="213">
        <v>91386</v>
      </c>
      <c r="B460" s="214" t="s">
        <v>236</v>
      </c>
      <c r="C460" s="214" t="s">
        <v>165</v>
      </c>
      <c r="D460" s="215" t="s">
        <v>1863</v>
      </c>
    </row>
    <row r="461" spans="1:4" ht="13.5" x14ac:dyDescent="0.25">
      <c r="A461" s="213">
        <v>91533</v>
      </c>
      <c r="B461" s="214" t="s">
        <v>237</v>
      </c>
      <c r="C461" s="214" t="s">
        <v>165</v>
      </c>
      <c r="D461" s="215" t="s">
        <v>1864</v>
      </c>
    </row>
    <row r="462" spans="1:4" ht="13.5" x14ac:dyDescent="0.25">
      <c r="A462" s="213">
        <v>91634</v>
      </c>
      <c r="B462" s="214" t="s">
        <v>238</v>
      </c>
      <c r="C462" s="214" t="s">
        <v>165</v>
      </c>
      <c r="D462" s="215" t="s">
        <v>1865</v>
      </c>
    </row>
    <row r="463" spans="1:4" ht="13.5" x14ac:dyDescent="0.25">
      <c r="A463" s="213">
        <v>91645</v>
      </c>
      <c r="B463" s="214" t="s">
        <v>239</v>
      </c>
      <c r="C463" s="214" t="s">
        <v>165</v>
      </c>
      <c r="D463" s="215" t="s">
        <v>1866</v>
      </c>
    </row>
    <row r="464" spans="1:4" ht="13.5" x14ac:dyDescent="0.25">
      <c r="A464" s="213">
        <v>91692</v>
      </c>
      <c r="B464" s="214" t="s">
        <v>240</v>
      </c>
      <c r="C464" s="214" t="s">
        <v>165</v>
      </c>
      <c r="D464" s="215" t="s">
        <v>1867</v>
      </c>
    </row>
    <row r="465" spans="1:4" ht="13.5" x14ac:dyDescent="0.25">
      <c r="A465" s="213">
        <v>92043</v>
      </c>
      <c r="B465" s="214" t="s">
        <v>241</v>
      </c>
      <c r="C465" s="214" t="s">
        <v>165</v>
      </c>
      <c r="D465" s="215" t="s">
        <v>1868</v>
      </c>
    </row>
    <row r="466" spans="1:4" ht="13.5" x14ac:dyDescent="0.25">
      <c r="A466" s="213">
        <v>92106</v>
      </c>
      <c r="B466" s="214" t="s">
        <v>1869</v>
      </c>
      <c r="C466" s="214" t="s">
        <v>165</v>
      </c>
      <c r="D466" s="215" t="s">
        <v>1870</v>
      </c>
    </row>
    <row r="467" spans="1:4" ht="13.5" x14ac:dyDescent="0.25">
      <c r="A467" s="213">
        <v>92112</v>
      </c>
      <c r="B467" s="214" t="s">
        <v>1871</v>
      </c>
      <c r="C467" s="214" t="s">
        <v>165</v>
      </c>
      <c r="D467" s="215" t="s">
        <v>1872</v>
      </c>
    </row>
    <row r="468" spans="1:4" ht="13.5" x14ac:dyDescent="0.25">
      <c r="A468" s="213">
        <v>92118</v>
      </c>
      <c r="B468" s="214" t="s">
        <v>1873</v>
      </c>
      <c r="C468" s="214" t="s">
        <v>165</v>
      </c>
      <c r="D468" s="215" t="s">
        <v>1874</v>
      </c>
    </row>
    <row r="469" spans="1:4" ht="13.5" x14ac:dyDescent="0.25">
      <c r="A469" s="213">
        <v>92138</v>
      </c>
      <c r="B469" s="214" t="s">
        <v>242</v>
      </c>
      <c r="C469" s="214" t="s">
        <v>165</v>
      </c>
      <c r="D469" s="215" t="s">
        <v>1875</v>
      </c>
    </row>
    <row r="470" spans="1:4" ht="13.5" x14ac:dyDescent="0.25">
      <c r="A470" s="213">
        <v>92145</v>
      </c>
      <c r="B470" s="214" t="s">
        <v>243</v>
      </c>
      <c r="C470" s="214" t="s">
        <v>165</v>
      </c>
      <c r="D470" s="215" t="s">
        <v>1876</v>
      </c>
    </row>
    <row r="471" spans="1:4" ht="13.5" x14ac:dyDescent="0.25">
      <c r="A471" s="213">
        <v>92242</v>
      </c>
      <c r="B471" s="214" t="s">
        <v>244</v>
      </c>
      <c r="C471" s="214" t="s">
        <v>165</v>
      </c>
      <c r="D471" s="215" t="s">
        <v>1877</v>
      </c>
    </row>
    <row r="472" spans="1:4" ht="13.5" x14ac:dyDescent="0.25">
      <c r="A472" s="213">
        <v>92716</v>
      </c>
      <c r="B472" s="214" t="s">
        <v>1878</v>
      </c>
      <c r="C472" s="214" t="s">
        <v>165</v>
      </c>
      <c r="D472" s="215" t="s">
        <v>1879</v>
      </c>
    </row>
    <row r="473" spans="1:4" ht="13.5" x14ac:dyDescent="0.25">
      <c r="A473" s="213">
        <v>92960</v>
      </c>
      <c r="B473" s="214" t="s">
        <v>245</v>
      </c>
      <c r="C473" s="214" t="s">
        <v>165</v>
      </c>
      <c r="D473" s="215" t="s">
        <v>1880</v>
      </c>
    </row>
    <row r="474" spans="1:4" ht="13.5" x14ac:dyDescent="0.25">
      <c r="A474" s="213">
        <v>92966</v>
      </c>
      <c r="B474" s="214" t="s">
        <v>246</v>
      </c>
      <c r="C474" s="214" t="s">
        <v>165</v>
      </c>
      <c r="D474" s="215" t="s">
        <v>1881</v>
      </c>
    </row>
    <row r="475" spans="1:4" ht="13.5" x14ac:dyDescent="0.25">
      <c r="A475" s="213">
        <v>93224</v>
      </c>
      <c r="B475" s="214" t="s">
        <v>247</v>
      </c>
      <c r="C475" s="214" t="s">
        <v>165</v>
      </c>
      <c r="D475" s="215" t="s">
        <v>1882</v>
      </c>
    </row>
    <row r="476" spans="1:4" ht="13.5" x14ac:dyDescent="0.25">
      <c r="A476" s="213">
        <v>93233</v>
      </c>
      <c r="B476" s="214" t="s">
        <v>248</v>
      </c>
      <c r="C476" s="214" t="s">
        <v>165</v>
      </c>
      <c r="D476" s="215" t="s">
        <v>1883</v>
      </c>
    </row>
    <row r="477" spans="1:4" ht="13.5" x14ac:dyDescent="0.25">
      <c r="A477" s="213">
        <v>93272</v>
      </c>
      <c r="B477" s="214" t="s">
        <v>1884</v>
      </c>
      <c r="C477" s="214" t="s">
        <v>165</v>
      </c>
      <c r="D477" s="215" t="s">
        <v>1885</v>
      </c>
    </row>
    <row r="478" spans="1:4" ht="13.5" x14ac:dyDescent="0.25">
      <c r="A478" s="213">
        <v>93281</v>
      </c>
      <c r="B478" s="214" t="s">
        <v>249</v>
      </c>
      <c r="C478" s="214" t="s">
        <v>165</v>
      </c>
      <c r="D478" s="215" t="s">
        <v>1886</v>
      </c>
    </row>
    <row r="479" spans="1:4" ht="13.5" x14ac:dyDescent="0.25">
      <c r="A479" s="213">
        <v>93287</v>
      </c>
      <c r="B479" s="214" t="s">
        <v>250</v>
      </c>
      <c r="C479" s="214" t="s">
        <v>165</v>
      </c>
      <c r="D479" s="215" t="s">
        <v>1887</v>
      </c>
    </row>
    <row r="480" spans="1:4" ht="13.5" x14ac:dyDescent="0.25">
      <c r="A480" s="213">
        <v>93402</v>
      </c>
      <c r="B480" s="214" t="s">
        <v>712</v>
      </c>
      <c r="C480" s="214" t="s">
        <v>165</v>
      </c>
      <c r="D480" s="215" t="s">
        <v>1888</v>
      </c>
    </row>
    <row r="481" spans="1:4" ht="13.5" x14ac:dyDescent="0.25">
      <c r="A481" s="213">
        <v>93408</v>
      </c>
      <c r="B481" s="214" t="s">
        <v>1889</v>
      </c>
      <c r="C481" s="214" t="s">
        <v>165</v>
      </c>
      <c r="D481" s="215" t="s">
        <v>1890</v>
      </c>
    </row>
    <row r="482" spans="1:4" ht="13.5" x14ac:dyDescent="0.25">
      <c r="A482" s="213">
        <v>93415</v>
      </c>
      <c r="B482" s="214" t="s">
        <v>251</v>
      </c>
      <c r="C482" s="214" t="s">
        <v>165</v>
      </c>
      <c r="D482" s="215" t="s">
        <v>1891</v>
      </c>
    </row>
    <row r="483" spans="1:4" ht="13.5" x14ac:dyDescent="0.25">
      <c r="A483" s="213">
        <v>93421</v>
      </c>
      <c r="B483" s="214" t="s">
        <v>252</v>
      </c>
      <c r="C483" s="214" t="s">
        <v>165</v>
      </c>
      <c r="D483" s="215" t="s">
        <v>1892</v>
      </c>
    </row>
    <row r="484" spans="1:4" ht="13.5" x14ac:dyDescent="0.25">
      <c r="A484" s="213">
        <v>93427</v>
      </c>
      <c r="B484" s="214" t="s">
        <v>253</v>
      </c>
      <c r="C484" s="214" t="s">
        <v>165</v>
      </c>
      <c r="D484" s="215" t="s">
        <v>1893</v>
      </c>
    </row>
    <row r="485" spans="1:4" ht="13.5" x14ac:dyDescent="0.25">
      <c r="A485" s="213">
        <v>93433</v>
      </c>
      <c r="B485" s="214" t="s">
        <v>1894</v>
      </c>
      <c r="C485" s="214" t="s">
        <v>165</v>
      </c>
      <c r="D485" s="215" t="s">
        <v>1895</v>
      </c>
    </row>
    <row r="486" spans="1:4" ht="13.5" x14ac:dyDescent="0.25">
      <c r="A486" s="213">
        <v>93439</v>
      </c>
      <c r="B486" s="214" t="s">
        <v>1896</v>
      </c>
      <c r="C486" s="214" t="s">
        <v>165</v>
      </c>
      <c r="D486" s="215" t="s">
        <v>1897</v>
      </c>
    </row>
    <row r="487" spans="1:4" ht="13.5" x14ac:dyDescent="0.25">
      <c r="A487" s="213">
        <v>95121</v>
      </c>
      <c r="B487" s="214" t="s">
        <v>1898</v>
      </c>
      <c r="C487" s="214" t="s">
        <v>165</v>
      </c>
      <c r="D487" s="215" t="s">
        <v>1899</v>
      </c>
    </row>
    <row r="488" spans="1:4" ht="13.5" x14ac:dyDescent="0.25">
      <c r="A488" s="213">
        <v>95127</v>
      </c>
      <c r="B488" s="214" t="s">
        <v>1900</v>
      </c>
      <c r="C488" s="214" t="s">
        <v>165</v>
      </c>
      <c r="D488" s="215" t="s">
        <v>1901</v>
      </c>
    </row>
    <row r="489" spans="1:4" ht="13.5" x14ac:dyDescent="0.25">
      <c r="A489" s="213">
        <v>95133</v>
      </c>
      <c r="B489" s="214" t="s">
        <v>1902</v>
      </c>
      <c r="C489" s="214" t="s">
        <v>165</v>
      </c>
      <c r="D489" s="215" t="s">
        <v>1903</v>
      </c>
    </row>
    <row r="490" spans="1:4" ht="13.5" x14ac:dyDescent="0.25">
      <c r="A490" s="213">
        <v>95139</v>
      </c>
      <c r="B490" s="214" t="s">
        <v>1904</v>
      </c>
      <c r="C490" s="214" t="s">
        <v>165</v>
      </c>
      <c r="D490" s="215" t="s">
        <v>1905</v>
      </c>
    </row>
    <row r="491" spans="1:4" ht="13.5" x14ac:dyDescent="0.25">
      <c r="A491" s="213">
        <v>95212</v>
      </c>
      <c r="B491" s="214" t="s">
        <v>1906</v>
      </c>
      <c r="C491" s="214" t="s">
        <v>165</v>
      </c>
      <c r="D491" s="215" t="s">
        <v>1907</v>
      </c>
    </row>
    <row r="492" spans="1:4" ht="13.5" x14ac:dyDescent="0.25">
      <c r="A492" s="213">
        <v>95258</v>
      </c>
      <c r="B492" s="214" t="s">
        <v>1908</v>
      </c>
      <c r="C492" s="214" t="s">
        <v>165</v>
      </c>
      <c r="D492" s="215" t="s">
        <v>1909</v>
      </c>
    </row>
    <row r="493" spans="1:4" ht="13.5" x14ac:dyDescent="0.25">
      <c r="A493" s="213">
        <v>95264</v>
      </c>
      <c r="B493" s="214" t="s">
        <v>1910</v>
      </c>
      <c r="C493" s="214" t="s">
        <v>165</v>
      </c>
      <c r="D493" s="215" t="s">
        <v>1911</v>
      </c>
    </row>
    <row r="494" spans="1:4" ht="13.5" x14ac:dyDescent="0.25">
      <c r="A494" s="213">
        <v>95270</v>
      </c>
      <c r="B494" s="214" t="s">
        <v>1912</v>
      </c>
      <c r="C494" s="214" t="s">
        <v>165</v>
      </c>
      <c r="D494" s="215" t="s">
        <v>1913</v>
      </c>
    </row>
    <row r="495" spans="1:4" ht="13.5" x14ac:dyDescent="0.25">
      <c r="A495" s="213">
        <v>95276</v>
      </c>
      <c r="B495" s="214" t="s">
        <v>1914</v>
      </c>
      <c r="C495" s="214" t="s">
        <v>165</v>
      </c>
      <c r="D495" s="215" t="s">
        <v>1915</v>
      </c>
    </row>
    <row r="496" spans="1:4" ht="13.5" x14ac:dyDescent="0.25">
      <c r="A496" s="213">
        <v>95282</v>
      </c>
      <c r="B496" s="214" t="s">
        <v>1916</v>
      </c>
      <c r="C496" s="214" t="s">
        <v>165</v>
      </c>
      <c r="D496" s="215" t="s">
        <v>1917</v>
      </c>
    </row>
    <row r="497" spans="1:4" ht="13.5" x14ac:dyDescent="0.25">
      <c r="A497" s="213">
        <v>95620</v>
      </c>
      <c r="B497" s="214" t="s">
        <v>1918</v>
      </c>
      <c r="C497" s="214" t="s">
        <v>165</v>
      </c>
      <c r="D497" s="215" t="s">
        <v>1919</v>
      </c>
    </row>
    <row r="498" spans="1:4" ht="13.5" x14ac:dyDescent="0.25">
      <c r="A498" s="213">
        <v>95631</v>
      </c>
      <c r="B498" s="214" t="s">
        <v>1920</v>
      </c>
      <c r="C498" s="214" t="s">
        <v>165</v>
      </c>
      <c r="D498" s="215" t="s">
        <v>1921</v>
      </c>
    </row>
    <row r="499" spans="1:4" ht="13.5" x14ac:dyDescent="0.25">
      <c r="A499" s="213">
        <v>95702</v>
      </c>
      <c r="B499" s="214" t="s">
        <v>1922</v>
      </c>
      <c r="C499" s="214" t="s">
        <v>165</v>
      </c>
      <c r="D499" s="215" t="s">
        <v>1923</v>
      </c>
    </row>
    <row r="500" spans="1:4" ht="13.5" x14ac:dyDescent="0.25">
      <c r="A500" s="213">
        <v>95708</v>
      </c>
      <c r="B500" s="214" t="s">
        <v>1924</v>
      </c>
      <c r="C500" s="214" t="s">
        <v>165</v>
      </c>
      <c r="D500" s="215" t="s">
        <v>1925</v>
      </c>
    </row>
    <row r="501" spans="1:4" ht="13.5" x14ac:dyDescent="0.25">
      <c r="A501" s="213">
        <v>95714</v>
      </c>
      <c r="B501" s="214" t="s">
        <v>1926</v>
      </c>
      <c r="C501" s="214" t="s">
        <v>165</v>
      </c>
      <c r="D501" s="215" t="s">
        <v>1927</v>
      </c>
    </row>
    <row r="502" spans="1:4" ht="13.5" x14ac:dyDescent="0.25">
      <c r="A502" s="213">
        <v>95720</v>
      </c>
      <c r="B502" s="214" t="s">
        <v>1928</v>
      </c>
      <c r="C502" s="214" t="s">
        <v>165</v>
      </c>
      <c r="D502" s="215" t="s">
        <v>1929</v>
      </c>
    </row>
    <row r="503" spans="1:4" ht="13.5" x14ac:dyDescent="0.25">
      <c r="A503" s="213">
        <v>95872</v>
      </c>
      <c r="B503" s="214" t="s">
        <v>1930</v>
      </c>
      <c r="C503" s="214" t="s">
        <v>165</v>
      </c>
      <c r="D503" s="215" t="s">
        <v>1931</v>
      </c>
    </row>
    <row r="504" spans="1:4" ht="13.5" x14ac:dyDescent="0.25">
      <c r="A504" s="213">
        <v>96013</v>
      </c>
      <c r="B504" s="214" t="s">
        <v>1932</v>
      </c>
      <c r="C504" s="214" t="s">
        <v>165</v>
      </c>
      <c r="D504" s="215" t="s">
        <v>1933</v>
      </c>
    </row>
    <row r="505" spans="1:4" ht="13.5" x14ac:dyDescent="0.25">
      <c r="A505" s="213">
        <v>96020</v>
      </c>
      <c r="B505" s="214" t="s">
        <v>1934</v>
      </c>
      <c r="C505" s="214" t="s">
        <v>165</v>
      </c>
      <c r="D505" s="215" t="s">
        <v>1935</v>
      </c>
    </row>
    <row r="506" spans="1:4" ht="13.5" x14ac:dyDescent="0.25">
      <c r="A506" s="213">
        <v>96028</v>
      </c>
      <c r="B506" s="214" t="s">
        <v>1936</v>
      </c>
      <c r="C506" s="214" t="s">
        <v>165</v>
      </c>
      <c r="D506" s="215" t="s">
        <v>1937</v>
      </c>
    </row>
    <row r="507" spans="1:4" ht="13.5" x14ac:dyDescent="0.25">
      <c r="A507" s="213">
        <v>96035</v>
      </c>
      <c r="B507" s="214" t="s">
        <v>1938</v>
      </c>
      <c r="C507" s="214" t="s">
        <v>165</v>
      </c>
      <c r="D507" s="215" t="s">
        <v>1939</v>
      </c>
    </row>
    <row r="508" spans="1:4" ht="13.5" x14ac:dyDescent="0.25">
      <c r="A508" s="213">
        <v>96157</v>
      </c>
      <c r="B508" s="214" t="s">
        <v>1940</v>
      </c>
      <c r="C508" s="214" t="s">
        <v>165</v>
      </c>
      <c r="D508" s="215" t="s">
        <v>1941</v>
      </c>
    </row>
    <row r="509" spans="1:4" ht="13.5" x14ac:dyDescent="0.25">
      <c r="A509" s="213">
        <v>96158</v>
      </c>
      <c r="B509" s="214" t="s">
        <v>1942</v>
      </c>
      <c r="C509" s="214" t="s">
        <v>165</v>
      </c>
      <c r="D509" s="215" t="s">
        <v>1943</v>
      </c>
    </row>
    <row r="510" spans="1:4" ht="13.5" x14ac:dyDescent="0.25">
      <c r="A510" s="213">
        <v>96245</v>
      </c>
      <c r="B510" s="214" t="s">
        <v>1944</v>
      </c>
      <c r="C510" s="214" t="s">
        <v>165</v>
      </c>
      <c r="D510" s="215" t="s">
        <v>1945</v>
      </c>
    </row>
    <row r="511" spans="1:4" ht="13.5" x14ac:dyDescent="0.25">
      <c r="A511" s="213">
        <v>96463</v>
      </c>
      <c r="B511" s="214" t="s">
        <v>1946</v>
      </c>
      <c r="C511" s="214" t="s">
        <v>165</v>
      </c>
      <c r="D511" s="215" t="s">
        <v>1947</v>
      </c>
    </row>
    <row r="512" spans="1:4" ht="13.5" x14ac:dyDescent="0.25">
      <c r="A512" s="213">
        <v>98764</v>
      </c>
      <c r="B512" s="214" t="s">
        <v>1948</v>
      </c>
      <c r="C512" s="214" t="s">
        <v>165</v>
      </c>
      <c r="D512" s="215" t="s">
        <v>1949</v>
      </c>
    </row>
    <row r="513" spans="1:4" ht="13.5" x14ac:dyDescent="0.25">
      <c r="A513" s="213">
        <v>99833</v>
      </c>
      <c r="B513" s="214" t="s">
        <v>1950</v>
      </c>
      <c r="C513" s="214" t="s">
        <v>165</v>
      </c>
      <c r="D513" s="215" t="s">
        <v>1951</v>
      </c>
    </row>
    <row r="514" spans="1:4" ht="13.5" x14ac:dyDescent="0.25">
      <c r="A514" s="213">
        <v>100641</v>
      </c>
      <c r="B514" s="214" t="s">
        <v>1952</v>
      </c>
      <c r="C514" s="214" t="s">
        <v>165</v>
      </c>
      <c r="D514" s="215" t="s">
        <v>1953</v>
      </c>
    </row>
    <row r="515" spans="1:4" ht="13.5" x14ac:dyDescent="0.25">
      <c r="A515" s="213">
        <v>100647</v>
      </c>
      <c r="B515" s="214" t="s">
        <v>1954</v>
      </c>
      <c r="C515" s="214" t="s">
        <v>165</v>
      </c>
      <c r="D515" s="215" t="s">
        <v>1955</v>
      </c>
    </row>
    <row r="516" spans="1:4" ht="13.5" x14ac:dyDescent="0.25">
      <c r="A516" s="213">
        <v>102275</v>
      </c>
      <c r="B516" s="214" t="s">
        <v>1956</v>
      </c>
      <c r="C516" s="214" t="s">
        <v>165</v>
      </c>
      <c r="D516" s="215" t="s">
        <v>1957</v>
      </c>
    </row>
    <row r="517" spans="1:4" ht="13.5" x14ac:dyDescent="0.25">
      <c r="A517" s="213">
        <v>104091</v>
      </c>
      <c r="B517" s="214" t="s">
        <v>1958</v>
      </c>
      <c r="C517" s="214" t="s">
        <v>165</v>
      </c>
      <c r="D517" s="215" t="s">
        <v>1959</v>
      </c>
    </row>
    <row r="518" spans="1:4" ht="13.5" x14ac:dyDescent="0.25">
      <c r="A518" s="213">
        <v>104097</v>
      </c>
      <c r="B518" s="214" t="s">
        <v>1960</v>
      </c>
      <c r="C518" s="214" t="s">
        <v>165</v>
      </c>
      <c r="D518" s="215" t="s">
        <v>1961</v>
      </c>
    </row>
    <row r="519" spans="1:4" ht="13.5" x14ac:dyDescent="0.25">
      <c r="A519" s="213">
        <v>5632</v>
      </c>
      <c r="B519" s="214" t="s">
        <v>254</v>
      </c>
      <c r="C519" s="214" t="s">
        <v>255</v>
      </c>
      <c r="D519" s="215" t="s">
        <v>1962</v>
      </c>
    </row>
    <row r="520" spans="1:4" ht="13.5" x14ac:dyDescent="0.25">
      <c r="A520" s="213">
        <v>5679</v>
      </c>
      <c r="B520" s="214" t="s">
        <v>256</v>
      </c>
      <c r="C520" s="214" t="s">
        <v>255</v>
      </c>
      <c r="D520" s="215" t="s">
        <v>1963</v>
      </c>
    </row>
    <row r="521" spans="1:4" ht="13.5" x14ac:dyDescent="0.25">
      <c r="A521" s="213">
        <v>5681</v>
      </c>
      <c r="B521" s="214" t="s">
        <v>257</v>
      </c>
      <c r="C521" s="214" t="s">
        <v>255</v>
      </c>
      <c r="D521" s="215" t="s">
        <v>1964</v>
      </c>
    </row>
    <row r="522" spans="1:4" ht="13.5" x14ac:dyDescent="0.25">
      <c r="A522" s="213">
        <v>5685</v>
      </c>
      <c r="B522" s="214" t="s">
        <v>258</v>
      </c>
      <c r="C522" s="214" t="s">
        <v>255</v>
      </c>
      <c r="D522" s="215" t="s">
        <v>1965</v>
      </c>
    </row>
    <row r="523" spans="1:4" ht="13.5" x14ac:dyDescent="0.25">
      <c r="A523" s="213">
        <v>5690</v>
      </c>
      <c r="B523" s="214" t="s">
        <v>259</v>
      </c>
      <c r="C523" s="214" t="s">
        <v>255</v>
      </c>
      <c r="D523" s="215" t="s">
        <v>1966</v>
      </c>
    </row>
    <row r="524" spans="1:4" ht="13.5" x14ac:dyDescent="0.25">
      <c r="A524" s="213">
        <v>5806</v>
      </c>
      <c r="B524" s="214" t="s">
        <v>260</v>
      </c>
      <c r="C524" s="214" t="s">
        <v>255</v>
      </c>
      <c r="D524" s="215" t="s">
        <v>1967</v>
      </c>
    </row>
    <row r="525" spans="1:4" ht="13.5" x14ac:dyDescent="0.25">
      <c r="A525" s="213">
        <v>5826</v>
      </c>
      <c r="B525" s="214" t="s">
        <v>261</v>
      </c>
      <c r="C525" s="214" t="s">
        <v>255</v>
      </c>
      <c r="D525" s="215" t="s">
        <v>1968</v>
      </c>
    </row>
    <row r="526" spans="1:4" ht="13.5" x14ac:dyDescent="0.25">
      <c r="A526" s="213">
        <v>5829</v>
      </c>
      <c r="B526" s="214" t="s">
        <v>1969</v>
      </c>
      <c r="C526" s="214" t="s">
        <v>255</v>
      </c>
      <c r="D526" s="215" t="s">
        <v>1970</v>
      </c>
    </row>
    <row r="527" spans="1:4" ht="13.5" x14ac:dyDescent="0.25">
      <c r="A527" s="213">
        <v>5837</v>
      </c>
      <c r="B527" s="214" t="s">
        <v>262</v>
      </c>
      <c r="C527" s="214" t="s">
        <v>255</v>
      </c>
      <c r="D527" s="215" t="s">
        <v>1971</v>
      </c>
    </row>
    <row r="528" spans="1:4" ht="13.5" x14ac:dyDescent="0.25">
      <c r="A528" s="213">
        <v>5841</v>
      </c>
      <c r="B528" s="214" t="s">
        <v>263</v>
      </c>
      <c r="C528" s="214" t="s">
        <v>255</v>
      </c>
      <c r="D528" s="215" t="s">
        <v>1617</v>
      </c>
    </row>
    <row r="529" spans="1:4" ht="13.5" x14ac:dyDescent="0.25">
      <c r="A529" s="213">
        <v>5845</v>
      </c>
      <c r="B529" s="214" t="s">
        <v>264</v>
      </c>
      <c r="C529" s="214" t="s">
        <v>255</v>
      </c>
      <c r="D529" s="215" t="s">
        <v>1972</v>
      </c>
    </row>
    <row r="530" spans="1:4" ht="13.5" x14ac:dyDescent="0.25">
      <c r="A530" s="213">
        <v>5849</v>
      </c>
      <c r="B530" s="214" t="s">
        <v>265</v>
      </c>
      <c r="C530" s="214" t="s">
        <v>255</v>
      </c>
      <c r="D530" s="215" t="s">
        <v>1973</v>
      </c>
    </row>
    <row r="531" spans="1:4" ht="13.5" x14ac:dyDescent="0.25">
      <c r="A531" s="213">
        <v>5853</v>
      </c>
      <c r="B531" s="214" t="s">
        <v>266</v>
      </c>
      <c r="C531" s="214" t="s">
        <v>255</v>
      </c>
      <c r="D531" s="215" t="s">
        <v>1974</v>
      </c>
    </row>
    <row r="532" spans="1:4" ht="13.5" x14ac:dyDescent="0.25">
      <c r="A532" s="213">
        <v>5857</v>
      </c>
      <c r="B532" s="214" t="s">
        <v>267</v>
      </c>
      <c r="C532" s="214" t="s">
        <v>255</v>
      </c>
      <c r="D532" s="215" t="s">
        <v>1975</v>
      </c>
    </row>
    <row r="533" spans="1:4" ht="13.5" x14ac:dyDescent="0.25">
      <c r="A533" s="213">
        <v>5865</v>
      </c>
      <c r="B533" s="214" t="s">
        <v>268</v>
      </c>
      <c r="C533" s="214" t="s">
        <v>255</v>
      </c>
      <c r="D533" s="215" t="s">
        <v>1976</v>
      </c>
    </row>
    <row r="534" spans="1:4" ht="13.5" x14ac:dyDescent="0.25">
      <c r="A534" s="213">
        <v>5869</v>
      </c>
      <c r="B534" s="214" t="s">
        <v>269</v>
      </c>
      <c r="C534" s="214" t="s">
        <v>255</v>
      </c>
      <c r="D534" s="215" t="s">
        <v>1977</v>
      </c>
    </row>
    <row r="535" spans="1:4" ht="13.5" x14ac:dyDescent="0.25">
      <c r="A535" s="213">
        <v>5877</v>
      </c>
      <c r="B535" s="214" t="s">
        <v>270</v>
      </c>
      <c r="C535" s="214" t="s">
        <v>255</v>
      </c>
      <c r="D535" s="215" t="s">
        <v>1978</v>
      </c>
    </row>
    <row r="536" spans="1:4" ht="13.5" x14ac:dyDescent="0.25">
      <c r="A536" s="213">
        <v>5881</v>
      </c>
      <c r="B536" s="214" t="s">
        <v>271</v>
      </c>
      <c r="C536" s="214" t="s">
        <v>255</v>
      </c>
      <c r="D536" s="215" t="s">
        <v>1979</v>
      </c>
    </row>
    <row r="537" spans="1:4" ht="13.5" x14ac:dyDescent="0.25">
      <c r="A537" s="213">
        <v>5884</v>
      </c>
      <c r="B537" s="214" t="s">
        <v>272</v>
      </c>
      <c r="C537" s="214" t="s">
        <v>255</v>
      </c>
      <c r="D537" s="215" t="s">
        <v>1980</v>
      </c>
    </row>
    <row r="538" spans="1:4" ht="13.5" x14ac:dyDescent="0.25">
      <c r="A538" s="213">
        <v>5892</v>
      </c>
      <c r="B538" s="214" t="s">
        <v>273</v>
      </c>
      <c r="C538" s="214" t="s">
        <v>255</v>
      </c>
      <c r="D538" s="215" t="s">
        <v>1981</v>
      </c>
    </row>
    <row r="539" spans="1:4" ht="13.5" x14ac:dyDescent="0.25">
      <c r="A539" s="213">
        <v>5896</v>
      </c>
      <c r="B539" s="214" t="s">
        <v>274</v>
      </c>
      <c r="C539" s="214" t="s">
        <v>255</v>
      </c>
      <c r="D539" s="215" t="s">
        <v>1982</v>
      </c>
    </row>
    <row r="540" spans="1:4" ht="13.5" x14ac:dyDescent="0.25">
      <c r="A540" s="213">
        <v>5903</v>
      </c>
      <c r="B540" s="214" t="s">
        <v>275</v>
      </c>
      <c r="C540" s="214" t="s">
        <v>255</v>
      </c>
      <c r="D540" s="215" t="s">
        <v>1983</v>
      </c>
    </row>
    <row r="541" spans="1:4" ht="13.5" x14ac:dyDescent="0.25">
      <c r="A541" s="213">
        <v>5911</v>
      </c>
      <c r="B541" s="214" t="s">
        <v>276</v>
      </c>
      <c r="C541" s="214" t="s">
        <v>255</v>
      </c>
      <c r="D541" s="215" t="s">
        <v>1984</v>
      </c>
    </row>
    <row r="542" spans="1:4" ht="13.5" x14ac:dyDescent="0.25">
      <c r="A542" s="213">
        <v>5923</v>
      </c>
      <c r="B542" s="214" t="s">
        <v>277</v>
      </c>
      <c r="C542" s="214" t="s">
        <v>255</v>
      </c>
      <c r="D542" s="215" t="s">
        <v>1985</v>
      </c>
    </row>
    <row r="543" spans="1:4" ht="13.5" x14ac:dyDescent="0.25">
      <c r="A543" s="213">
        <v>5930</v>
      </c>
      <c r="B543" s="214" t="s">
        <v>278</v>
      </c>
      <c r="C543" s="214" t="s">
        <v>255</v>
      </c>
      <c r="D543" s="215" t="s">
        <v>1986</v>
      </c>
    </row>
    <row r="544" spans="1:4" ht="13.5" x14ac:dyDescent="0.25">
      <c r="A544" s="213">
        <v>5934</v>
      </c>
      <c r="B544" s="214" t="s">
        <v>279</v>
      </c>
      <c r="C544" s="214" t="s">
        <v>255</v>
      </c>
      <c r="D544" s="215" t="s">
        <v>1987</v>
      </c>
    </row>
    <row r="545" spans="1:4" ht="13.5" x14ac:dyDescent="0.25">
      <c r="A545" s="213">
        <v>5942</v>
      </c>
      <c r="B545" s="214" t="s">
        <v>280</v>
      </c>
      <c r="C545" s="214" t="s">
        <v>255</v>
      </c>
      <c r="D545" s="215" t="s">
        <v>1988</v>
      </c>
    </row>
    <row r="546" spans="1:4" ht="13.5" x14ac:dyDescent="0.25">
      <c r="A546" s="213">
        <v>5946</v>
      </c>
      <c r="B546" s="214" t="s">
        <v>281</v>
      </c>
      <c r="C546" s="214" t="s">
        <v>255</v>
      </c>
      <c r="D546" s="215" t="s">
        <v>1989</v>
      </c>
    </row>
    <row r="547" spans="1:4" ht="13.5" x14ac:dyDescent="0.25">
      <c r="A547" s="213">
        <v>5952</v>
      </c>
      <c r="B547" s="214" t="s">
        <v>1990</v>
      </c>
      <c r="C547" s="214" t="s">
        <v>255</v>
      </c>
      <c r="D547" s="215" t="s">
        <v>1991</v>
      </c>
    </row>
    <row r="548" spans="1:4" ht="13.5" x14ac:dyDescent="0.25">
      <c r="A548" s="213">
        <v>5954</v>
      </c>
      <c r="B548" s="214" t="s">
        <v>282</v>
      </c>
      <c r="C548" s="214" t="s">
        <v>255</v>
      </c>
      <c r="D548" s="215" t="s">
        <v>1992</v>
      </c>
    </row>
    <row r="549" spans="1:4" ht="13.5" x14ac:dyDescent="0.25">
      <c r="A549" s="213">
        <v>5961</v>
      </c>
      <c r="B549" s="214" t="s">
        <v>283</v>
      </c>
      <c r="C549" s="214" t="s">
        <v>255</v>
      </c>
      <c r="D549" s="215" t="s">
        <v>1993</v>
      </c>
    </row>
    <row r="550" spans="1:4" ht="13.5" x14ac:dyDescent="0.25">
      <c r="A550" s="213">
        <v>6260</v>
      </c>
      <c r="B550" s="214" t="s">
        <v>284</v>
      </c>
      <c r="C550" s="214" t="s">
        <v>255</v>
      </c>
      <c r="D550" s="215" t="s">
        <v>1994</v>
      </c>
    </row>
    <row r="551" spans="1:4" ht="13.5" x14ac:dyDescent="0.25">
      <c r="A551" s="213">
        <v>6880</v>
      </c>
      <c r="B551" s="214" t="s">
        <v>285</v>
      </c>
      <c r="C551" s="214" t="s">
        <v>255</v>
      </c>
      <c r="D551" s="215" t="s">
        <v>1995</v>
      </c>
    </row>
    <row r="552" spans="1:4" ht="13.5" x14ac:dyDescent="0.25">
      <c r="A552" s="213">
        <v>7031</v>
      </c>
      <c r="B552" s="214" t="s">
        <v>1996</v>
      </c>
      <c r="C552" s="214" t="s">
        <v>255</v>
      </c>
      <c r="D552" s="215" t="s">
        <v>1997</v>
      </c>
    </row>
    <row r="553" spans="1:4" ht="13.5" x14ac:dyDescent="0.25">
      <c r="A553" s="213">
        <v>7043</v>
      </c>
      <c r="B553" s="214" t="s">
        <v>286</v>
      </c>
      <c r="C553" s="214" t="s">
        <v>255</v>
      </c>
      <c r="D553" s="215" t="s">
        <v>1998</v>
      </c>
    </row>
    <row r="554" spans="1:4" ht="13.5" x14ac:dyDescent="0.25">
      <c r="A554" s="213">
        <v>7050</v>
      </c>
      <c r="B554" s="214" t="s">
        <v>287</v>
      </c>
      <c r="C554" s="214" t="s">
        <v>255</v>
      </c>
      <c r="D554" s="215" t="s">
        <v>1999</v>
      </c>
    </row>
    <row r="555" spans="1:4" ht="13.5" x14ac:dyDescent="0.25">
      <c r="A555" s="213">
        <v>67827</v>
      </c>
      <c r="B555" s="214" t="s">
        <v>288</v>
      </c>
      <c r="C555" s="214" t="s">
        <v>255</v>
      </c>
      <c r="D555" s="215" t="s">
        <v>2000</v>
      </c>
    </row>
    <row r="556" spans="1:4" ht="13.5" x14ac:dyDescent="0.25">
      <c r="A556" s="213">
        <v>73395</v>
      </c>
      <c r="B556" s="214" t="s">
        <v>289</v>
      </c>
      <c r="C556" s="214" t="s">
        <v>255</v>
      </c>
      <c r="D556" s="215" t="s">
        <v>2001</v>
      </c>
    </row>
    <row r="557" spans="1:4" ht="13.5" x14ac:dyDescent="0.25">
      <c r="A557" s="213">
        <v>83766</v>
      </c>
      <c r="B557" s="214" t="s">
        <v>290</v>
      </c>
      <c r="C557" s="214" t="s">
        <v>255</v>
      </c>
      <c r="D557" s="215" t="s">
        <v>2002</v>
      </c>
    </row>
    <row r="558" spans="1:4" ht="13.5" x14ac:dyDescent="0.25">
      <c r="A558" s="213">
        <v>84013</v>
      </c>
      <c r="B558" s="214" t="s">
        <v>291</v>
      </c>
      <c r="C558" s="214" t="s">
        <v>255</v>
      </c>
      <c r="D558" s="215" t="s">
        <v>2003</v>
      </c>
    </row>
    <row r="559" spans="1:4" ht="13.5" x14ac:dyDescent="0.25">
      <c r="A559" s="213">
        <v>87446</v>
      </c>
      <c r="B559" s="214" t="s">
        <v>2004</v>
      </c>
      <c r="C559" s="214" t="s">
        <v>255</v>
      </c>
      <c r="D559" s="215" t="s">
        <v>2005</v>
      </c>
    </row>
    <row r="560" spans="1:4" ht="13.5" x14ac:dyDescent="0.25">
      <c r="A560" s="213">
        <v>88392</v>
      </c>
      <c r="B560" s="214" t="s">
        <v>2006</v>
      </c>
      <c r="C560" s="214" t="s">
        <v>255</v>
      </c>
      <c r="D560" s="215" t="s">
        <v>2007</v>
      </c>
    </row>
    <row r="561" spans="1:4" ht="13.5" x14ac:dyDescent="0.25">
      <c r="A561" s="213">
        <v>88398</v>
      </c>
      <c r="B561" s="214" t="s">
        <v>2008</v>
      </c>
      <c r="C561" s="214" t="s">
        <v>255</v>
      </c>
      <c r="D561" s="215" t="s">
        <v>2009</v>
      </c>
    </row>
    <row r="562" spans="1:4" ht="13.5" x14ac:dyDescent="0.25">
      <c r="A562" s="213">
        <v>88404</v>
      </c>
      <c r="B562" s="214" t="s">
        <v>2010</v>
      </c>
      <c r="C562" s="214" t="s">
        <v>255</v>
      </c>
      <c r="D562" s="215" t="s">
        <v>2011</v>
      </c>
    </row>
    <row r="563" spans="1:4" ht="13.5" x14ac:dyDescent="0.25">
      <c r="A563" s="213">
        <v>88430</v>
      </c>
      <c r="B563" s="214" t="s">
        <v>292</v>
      </c>
      <c r="C563" s="214" t="s">
        <v>255</v>
      </c>
      <c r="D563" s="215" t="s">
        <v>1767</v>
      </c>
    </row>
    <row r="564" spans="1:4" ht="13.5" x14ac:dyDescent="0.25">
      <c r="A564" s="213">
        <v>88438</v>
      </c>
      <c r="B564" s="214" t="s">
        <v>293</v>
      </c>
      <c r="C564" s="214" t="s">
        <v>255</v>
      </c>
      <c r="D564" s="215" t="s">
        <v>2012</v>
      </c>
    </row>
    <row r="565" spans="1:4" ht="13.5" x14ac:dyDescent="0.25">
      <c r="A565" s="213">
        <v>88831</v>
      </c>
      <c r="B565" s="214" t="s">
        <v>2013</v>
      </c>
      <c r="C565" s="214" t="s">
        <v>255</v>
      </c>
      <c r="D565" s="215" t="s">
        <v>2014</v>
      </c>
    </row>
    <row r="566" spans="1:4" ht="13.5" x14ac:dyDescent="0.25">
      <c r="A566" s="213">
        <v>88844</v>
      </c>
      <c r="B566" s="214" t="s">
        <v>294</v>
      </c>
      <c r="C566" s="214" t="s">
        <v>255</v>
      </c>
      <c r="D566" s="215" t="s">
        <v>2015</v>
      </c>
    </row>
    <row r="567" spans="1:4" ht="13.5" x14ac:dyDescent="0.25">
      <c r="A567" s="213">
        <v>88908</v>
      </c>
      <c r="B567" s="214" t="s">
        <v>295</v>
      </c>
      <c r="C567" s="214" t="s">
        <v>255</v>
      </c>
      <c r="D567" s="215" t="s">
        <v>2016</v>
      </c>
    </row>
    <row r="568" spans="1:4" ht="13.5" x14ac:dyDescent="0.25">
      <c r="A568" s="213">
        <v>89022</v>
      </c>
      <c r="B568" s="214" t="s">
        <v>296</v>
      </c>
      <c r="C568" s="214" t="s">
        <v>255</v>
      </c>
      <c r="D568" s="215" t="s">
        <v>2017</v>
      </c>
    </row>
    <row r="569" spans="1:4" ht="13.5" x14ac:dyDescent="0.25">
      <c r="A569" s="213">
        <v>89027</v>
      </c>
      <c r="B569" s="214" t="s">
        <v>2018</v>
      </c>
      <c r="C569" s="214" t="s">
        <v>255</v>
      </c>
      <c r="D569" s="215" t="s">
        <v>2019</v>
      </c>
    </row>
    <row r="570" spans="1:4" ht="13.5" x14ac:dyDescent="0.25">
      <c r="A570" s="213">
        <v>89031</v>
      </c>
      <c r="B570" s="214" t="s">
        <v>297</v>
      </c>
      <c r="C570" s="214" t="s">
        <v>255</v>
      </c>
      <c r="D570" s="215" t="s">
        <v>2020</v>
      </c>
    </row>
    <row r="571" spans="1:4" ht="13.5" x14ac:dyDescent="0.25">
      <c r="A571" s="213">
        <v>89036</v>
      </c>
      <c r="B571" s="214" t="s">
        <v>298</v>
      </c>
      <c r="C571" s="214" t="s">
        <v>255</v>
      </c>
      <c r="D571" s="215" t="s">
        <v>2021</v>
      </c>
    </row>
    <row r="572" spans="1:4" ht="13.5" x14ac:dyDescent="0.25">
      <c r="A572" s="213">
        <v>89218</v>
      </c>
      <c r="B572" s="214" t="s">
        <v>299</v>
      </c>
      <c r="C572" s="214" t="s">
        <v>255</v>
      </c>
      <c r="D572" s="215" t="s">
        <v>2022</v>
      </c>
    </row>
    <row r="573" spans="1:4" ht="13.5" x14ac:dyDescent="0.25">
      <c r="A573" s="213">
        <v>89226</v>
      </c>
      <c r="B573" s="214" t="s">
        <v>2023</v>
      </c>
      <c r="C573" s="214" t="s">
        <v>255</v>
      </c>
      <c r="D573" s="215" t="s">
        <v>2024</v>
      </c>
    </row>
    <row r="574" spans="1:4" ht="13.5" x14ac:dyDescent="0.25">
      <c r="A574" s="213">
        <v>89235</v>
      </c>
      <c r="B574" s="214" t="s">
        <v>300</v>
      </c>
      <c r="C574" s="214" t="s">
        <v>255</v>
      </c>
      <c r="D574" s="215" t="s">
        <v>2025</v>
      </c>
    </row>
    <row r="575" spans="1:4" ht="13.5" x14ac:dyDescent="0.25">
      <c r="A575" s="213">
        <v>89243</v>
      </c>
      <c r="B575" s="214" t="s">
        <v>301</v>
      </c>
      <c r="C575" s="214" t="s">
        <v>255</v>
      </c>
      <c r="D575" s="215" t="s">
        <v>2026</v>
      </c>
    </row>
    <row r="576" spans="1:4" ht="13.5" x14ac:dyDescent="0.25">
      <c r="A576" s="213">
        <v>89251</v>
      </c>
      <c r="B576" s="214" t="s">
        <v>302</v>
      </c>
      <c r="C576" s="214" t="s">
        <v>255</v>
      </c>
      <c r="D576" s="215" t="s">
        <v>2027</v>
      </c>
    </row>
    <row r="577" spans="1:4" ht="13.5" x14ac:dyDescent="0.25">
      <c r="A577" s="213">
        <v>89258</v>
      </c>
      <c r="B577" s="214" t="s">
        <v>303</v>
      </c>
      <c r="C577" s="214" t="s">
        <v>255</v>
      </c>
      <c r="D577" s="215" t="s">
        <v>2028</v>
      </c>
    </row>
    <row r="578" spans="1:4" ht="13.5" x14ac:dyDescent="0.25">
      <c r="A578" s="213">
        <v>89273</v>
      </c>
      <c r="B578" s="214" t="s">
        <v>304</v>
      </c>
      <c r="C578" s="214" t="s">
        <v>255</v>
      </c>
      <c r="D578" s="215" t="s">
        <v>2029</v>
      </c>
    </row>
    <row r="579" spans="1:4" ht="13.5" x14ac:dyDescent="0.25">
      <c r="A579" s="213">
        <v>89279</v>
      </c>
      <c r="B579" s="214" t="s">
        <v>2030</v>
      </c>
      <c r="C579" s="214" t="s">
        <v>255</v>
      </c>
      <c r="D579" s="215" t="s">
        <v>2031</v>
      </c>
    </row>
    <row r="580" spans="1:4" ht="13.5" x14ac:dyDescent="0.25">
      <c r="A580" s="213">
        <v>89877</v>
      </c>
      <c r="B580" s="214" t="s">
        <v>305</v>
      </c>
      <c r="C580" s="214" t="s">
        <v>255</v>
      </c>
      <c r="D580" s="215" t="s">
        <v>2032</v>
      </c>
    </row>
    <row r="581" spans="1:4" ht="13.5" x14ac:dyDescent="0.25">
      <c r="A581" s="213">
        <v>89884</v>
      </c>
      <c r="B581" s="214" t="s">
        <v>306</v>
      </c>
      <c r="C581" s="214" t="s">
        <v>255</v>
      </c>
      <c r="D581" s="215" t="s">
        <v>2033</v>
      </c>
    </row>
    <row r="582" spans="1:4" ht="13.5" x14ac:dyDescent="0.25">
      <c r="A582" s="213">
        <v>90587</v>
      </c>
      <c r="B582" s="214" t="s">
        <v>307</v>
      </c>
      <c r="C582" s="214" t="s">
        <v>255</v>
      </c>
      <c r="D582" s="215" t="s">
        <v>2034</v>
      </c>
    </row>
    <row r="583" spans="1:4" ht="13.5" x14ac:dyDescent="0.25">
      <c r="A583" s="213">
        <v>90626</v>
      </c>
      <c r="B583" s="214" t="s">
        <v>308</v>
      </c>
      <c r="C583" s="214" t="s">
        <v>255</v>
      </c>
      <c r="D583" s="215" t="s">
        <v>2035</v>
      </c>
    </row>
    <row r="584" spans="1:4" ht="13.5" x14ac:dyDescent="0.25">
      <c r="A584" s="213">
        <v>90632</v>
      </c>
      <c r="B584" s="214" t="s">
        <v>309</v>
      </c>
      <c r="C584" s="214" t="s">
        <v>255</v>
      </c>
      <c r="D584" s="215" t="s">
        <v>2036</v>
      </c>
    </row>
    <row r="585" spans="1:4" ht="13.5" x14ac:dyDescent="0.25">
      <c r="A585" s="213">
        <v>90638</v>
      </c>
      <c r="B585" s="214" t="s">
        <v>310</v>
      </c>
      <c r="C585" s="214" t="s">
        <v>255</v>
      </c>
      <c r="D585" s="215" t="s">
        <v>2037</v>
      </c>
    </row>
    <row r="586" spans="1:4" ht="13.5" x14ac:dyDescent="0.25">
      <c r="A586" s="213">
        <v>90644</v>
      </c>
      <c r="B586" s="214" t="s">
        <v>311</v>
      </c>
      <c r="C586" s="214" t="s">
        <v>255</v>
      </c>
      <c r="D586" s="215" t="s">
        <v>2038</v>
      </c>
    </row>
    <row r="587" spans="1:4" ht="13.5" x14ac:dyDescent="0.25">
      <c r="A587" s="213">
        <v>90651</v>
      </c>
      <c r="B587" s="214" t="s">
        <v>312</v>
      </c>
      <c r="C587" s="214" t="s">
        <v>255</v>
      </c>
      <c r="D587" s="215" t="s">
        <v>2039</v>
      </c>
    </row>
    <row r="588" spans="1:4" ht="13.5" x14ac:dyDescent="0.25">
      <c r="A588" s="213">
        <v>90657</v>
      </c>
      <c r="B588" s="214" t="s">
        <v>313</v>
      </c>
      <c r="C588" s="214" t="s">
        <v>255</v>
      </c>
      <c r="D588" s="215" t="s">
        <v>2040</v>
      </c>
    </row>
    <row r="589" spans="1:4" ht="13.5" x14ac:dyDescent="0.25">
      <c r="A589" s="213">
        <v>90663</v>
      </c>
      <c r="B589" s="214" t="s">
        <v>314</v>
      </c>
      <c r="C589" s="214" t="s">
        <v>255</v>
      </c>
      <c r="D589" s="215" t="s">
        <v>1255</v>
      </c>
    </row>
    <row r="590" spans="1:4" ht="13.5" x14ac:dyDescent="0.25">
      <c r="A590" s="213">
        <v>90669</v>
      </c>
      <c r="B590" s="214" t="s">
        <v>2041</v>
      </c>
      <c r="C590" s="214" t="s">
        <v>255</v>
      </c>
      <c r="D590" s="215" t="s">
        <v>2042</v>
      </c>
    </row>
    <row r="591" spans="1:4" ht="13.5" x14ac:dyDescent="0.25">
      <c r="A591" s="213">
        <v>90675</v>
      </c>
      <c r="B591" s="214" t="s">
        <v>315</v>
      </c>
      <c r="C591" s="214" t="s">
        <v>255</v>
      </c>
      <c r="D591" s="215" t="s">
        <v>2043</v>
      </c>
    </row>
    <row r="592" spans="1:4" ht="13.5" x14ac:dyDescent="0.25">
      <c r="A592" s="213">
        <v>90681</v>
      </c>
      <c r="B592" s="214" t="s">
        <v>316</v>
      </c>
      <c r="C592" s="214" t="s">
        <v>255</v>
      </c>
      <c r="D592" s="215" t="s">
        <v>2044</v>
      </c>
    </row>
    <row r="593" spans="1:4" ht="13.5" x14ac:dyDescent="0.25">
      <c r="A593" s="213">
        <v>90687</v>
      </c>
      <c r="B593" s="214" t="s">
        <v>2045</v>
      </c>
      <c r="C593" s="214" t="s">
        <v>255</v>
      </c>
      <c r="D593" s="215" t="s">
        <v>2046</v>
      </c>
    </row>
    <row r="594" spans="1:4" ht="13.5" x14ac:dyDescent="0.25">
      <c r="A594" s="213">
        <v>90693</v>
      </c>
      <c r="B594" s="214" t="s">
        <v>317</v>
      </c>
      <c r="C594" s="214" t="s">
        <v>255</v>
      </c>
      <c r="D594" s="215" t="s">
        <v>2047</v>
      </c>
    </row>
    <row r="595" spans="1:4" ht="13.5" x14ac:dyDescent="0.25">
      <c r="A595" s="213">
        <v>90965</v>
      </c>
      <c r="B595" s="214" t="s">
        <v>318</v>
      </c>
      <c r="C595" s="214" t="s">
        <v>255</v>
      </c>
      <c r="D595" s="215" t="s">
        <v>2048</v>
      </c>
    </row>
    <row r="596" spans="1:4" ht="13.5" x14ac:dyDescent="0.25">
      <c r="A596" s="213">
        <v>90973</v>
      </c>
      <c r="B596" s="214" t="s">
        <v>319</v>
      </c>
      <c r="C596" s="214" t="s">
        <v>255</v>
      </c>
      <c r="D596" s="215" t="s">
        <v>2049</v>
      </c>
    </row>
    <row r="597" spans="1:4" ht="13.5" x14ac:dyDescent="0.25">
      <c r="A597" s="213">
        <v>90982</v>
      </c>
      <c r="B597" s="214" t="s">
        <v>320</v>
      </c>
      <c r="C597" s="214" t="s">
        <v>255</v>
      </c>
      <c r="D597" s="215" t="s">
        <v>2050</v>
      </c>
    </row>
    <row r="598" spans="1:4" ht="13.5" x14ac:dyDescent="0.25">
      <c r="A598" s="213">
        <v>91001</v>
      </c>
      <c r="B598" s="214" t="s">
        <v>321</v>
      </c>
      <c r="C598" s="214" t="s">
        <v>255</v>
      </c>
      <c r="D598" s="215" t="s">
        <v>2051</v>
      </c>
    </row>
    <row r="599" spans="1:4" ht="13.5" x14ac:dyDescent="0.25">
      <c r="A599" s="213">
        <v>91032</v>
      </c>
      <c r="B599" s="214" t="s">
        <v>322</v>
      </c>
      <c r="C599" s="214" t="s">
        <v>255</v>
      </c>
      <c r="D599" s="215" t="s">
        <v>2052</v>
      </c>
    </row>
    <row r="600" spans="1:4" ht="13.5" x14ac:dyDescent="0.25">
      <c r="A600" s="213">
        <v>91278</v>
      </c>
      <c r="B600" s="214" t="s">
        <v>323</v>
      </c>
      <c r="C600" s="214" t="s">
        <v>255</v>
      </c>
      <c r="D600" s="215" t="s">
        <v>2053</v>
      </c>
    </row>
    <row r="601" spans="1:4" ht="13.5" x14ac:dyDescent="0.25">
      <c r="A601" s="213">
        <v>91285</v>
      </c>
      <c r="B601" s="214" t="s">
        <v>324</v>
      </c>
      <c r="C601" s="214" t="s">
        <v>255</v>
      </c>
      <c r="D601" s="215" t="s">
        <v>2054</v>
      </c>
    </row>
    <row r="602" spans="1:4" ht="13.5" x14ac:dyDescent="0.25">
      <c r="A602" s="213">
        <v>91387</v>
      </c>
      <c r="B602" s="214" t="s">
        <v>325</v>
      </c>
      <c r="C602" s="214" t="s">
        <v>255</v>
      </c>
      <c r="D602" s="215" t="s">
        <v>2055</v>
      </c>
    </row>
    <row r="603" spans="1:4" ht="13.5" x14ac:dyDescent="0.25">
      <c r="A603" s="213">
        <v>91395</v>
      </c>
      <c r="B603" s="214" t="s">
        <v>326</v>
      </c>
      <c r="C603" s="214" t="s">
        <v>255</v>
      </c>
      <c r="D603" s="215" t="s">
        <v>2056</v>
      </c>
    </row>
    <row r="604" spans="1:4" ht="13.5" x14ac:dyDescent="0.25">
      <c r="A604" s="213">
        <v>91486</v>
      </c>
      <c r="B604" s="214" t="s">
        <v>2057</v>
      </c>
      <c r="C604" s="214" t="s">
        <v>255</v>
      </c>
      <c r="D604" s="215" t="s">
        <v>2058</v>
      </c>
    </row>
    <row r="605" spans="1:4" ht="13.5" x14ac:dyDescent="0.25">
      <c r="A605" s="213">
        <v>91534</v>
      </c>
      <c r="B605" s="214" t="s">
        <v>327</v>
      </c>
      <c r="C605" s="214" t="s">
        <v>255</v>
      </c>
      <c r="D605" s="215" t="s">
        <v>2059</v>
      </c>
    </row>
    <row r="606" spans="1:4" ht="13.5" x14ac:dyDescent="0.25">
      <c r="A606" s="213">
        <v>91635</v>
      </c>
      <c r="B606" s="214" t="s">
        <v>328</v>
      </c>
      <c r="C606" s="214" t="s">
        <v>255</v>
      </c>
      <c r="D606" s="215" t="s">
        <v>2060</v>
      </c>
    </row>
    <row r="607" spans="1:4" ht="13.5" x14ac:dyDescent="0.25">
      <c r="A607" s="213">
        <v>91646</v>
      </c>
      <c r="B607" s="214" t="s">
        <v>329</v>
      </c>
      <c r="C607" s="214" t="s">
        <v>255</v>
      </c>
      <c r="D607" s="215" t="s">
        <v>2061</v>
      </c>
    </row>
    <row r="608" spans="1:4" ht="13.5" x14ac:dyDescent="0.25">
      <c r="A608" s="213">
        <v>91693</v>
      </c>
      <c r="B608" s="214" t="s">
        <v>330</v>
      </c>
      <c r="C608" s="214" t="s">
        <v>255</v>
      </c>
      <c r="D608" s="215" t="s">
        <v>2062</v>
      </c>
    </row>
    <row r="609" spans="1:4" ht="13.5" x14ac:dyDescent="0.25">
      <c r="A609" s="213">
        <v>92044</v>
      </c>
      <c r="B609" s="214" t="s">
        <v>331</v>
      </c>
      <c r="C609" s="214" t="s">
        <v>255</v>
      </c>
      <c r="D609" s="215" t="s">
        <v>2063</v>
      </c>
    </row>
    <row r="610" spans="1:4" ht="13.5" x14ac:dyDescent="0.25">
      <c r="A610" s="213">
        <v>92107</v>
      </c>
      <c r="B610" s="214" t="s">
        <v>2064</v>
      </c>
      <c r="C610" s="214" t="s">
        <v>255</v>
      </c>
      <c r="D610" s="215" t="s">
        <v>2065</v>
      </c>
    </row>
    <row r="611" spans="1:4" ht="13.5" x14ac:dyDescent="0.25">
      <c r="A611" s="213">
        <v>92113</v>
      </c>
      <c r="B611" s="214" t="s">
        <v>2066</v>
      </c>
      <c r="C611" s="214" t="s">
        <v>255</v>
      </c>
      <c r="D611" s="215" t="s">
        <v>2067</v>
      </c>
    </row>
    <row r="612" spans="1:4" ht="13.5" x14ac:dyDescent="0.25">
      <c r="A612" s="213">
        <v>92119</v>
      </c>
      <c r="B612" s="214" t="s">
        <v>2068</v>
      </c>
      <c r="C612" s="214" t="s">
        <v>255</v>
      </c>
      <c r="D612" s="215" t="s">
        <v>2069</v>
      </c>
    </row>
    <row r="613" spans="1:4" ht="13.5" x14ac:dyDescent="0.25">
      <c r="A613" s="213">
        <v>92139</v>
      </c>
      <c r="B613" s="214" t="s">
        <v>332</v>
      </c>
      <c r="C613" s="214" t="s">
        <v>255</v>
      </c>
      <c r="D613" s="215" t="s">
        <v>2070</v>
      </c>
    </row>
    <row r="614" spans="1:4" ht="13.5" x14ac:dyDescent="0.25">
      <c r="A614" s="213">
        <v>92146</v>
      </c>
      <c r="B614" s="214" t="s">
        <v>333</v>
      </c>
      <c r="C614" s="214" t="s">
        <v>255</v>
      </c>
      <c r="D614" s="215" t="s">
        <v>2071</v>
      </c>
    </row>
    <row r="615" spans="1:4" ht="13.5" x14ac:dyDescent="0.25">
      <c r="A615" s="213">
        <v>92243</v>
      </c>
      <c r="B615" s="214" t="s">
        <v>334</v>
      </c>
      <c r="C615" s="214" t="s">
        <v>255</v>
      </c>
      <c r="D615" s="215" t="s">
        <v>2003</v>
      </c>
    </row>
    <row r="616" spans="1:4" ht="13.5" x14ac:dyDescent="0.25">
      <c r="A616" s="213">
        <v>92717</v>
      </c>
      <c r="B616" s="214" t="s">
        <v>2072</v>
      </c>
      <c r="C616" s="214" t="s">
        <v>255</v>
      </c>
      <c r="D616" s="215" t="s">
        <v>2073</v>
      </c>
    </row>
    <row r="617" spans="1:4" ht="13.5" x14ac:dyDescent="0.25">
      <c r="A617" s="213">
        <v>92961</v>
      </c>
      <c r="B617" s="214" t="s">
        <v>335</v>
      </c>
      <c r="C617" s="214" t="s">
        <v>255</v>
      </c>
      <c r="D617" s="215" t="s">
        <v>2074</v>
      </c>
    </row>
    <row r="618" spans="1:4" ht="13.5" x14ac:dyDescent="0.25">
      <c r="A618" s="213">
        <v>92967</v>
      </c>
      <c r="B618" s="214" t="s">
        <v>336</v>
      </c>
      <c r="C618" s="214" t="s">
        <v>255</v>
      </c>
      <c r="D618" s="215" t="s">
        <v>2075</v>
      </c>
    </row>
    <row r="619" spans="1:4" ht="13.5" x14ac:dyDescent="0.25">
      <c r="A619" s="213">
        <v>93225</v>
      </c>
      <c r="B619" s="214" t="s">
        <v>337</v>
      </c>
      <c r="C619" s="214" t="s">
        <v>255</v>
      </c>
      <c r="D619" s="215" t="s">
        <v>2076</v>
      </c>
    </row>
    <row r="620" spans="1:4" ht="13.5" x14ac:dyDescent="0.25">
      <c r="A620" s="213">
        <v>93234</v>
      </c>
      <c r="B620" s="214" t="s">
        <v>338</v>
      </c>
      <c r="C620" s="214" t="s">
        <v>255</v>
      </c>
      <c r="D620" s="215" t="s">
        <v>2077</v>
      </c>
    </row>
    <row r="621" spans="1:4" ht="13.5" x14ac:dyDescent="0.25">
      <c r="A621" s="213">
        <v>93244</v>
      </c>
      <c r="B621" s="214" t="s">
        <v>339</v>
      </c>
      <c r="C621" s="214" t="s">
        <v>255</v>
      </c>
      <c r="D621" s="215" t="s">
        <v>2078</v>
      </c>
    </row>
    <row r="622" spans="1:4" ht="13.5" x14ac:dyDescent="0.25">
      <c r="A622" s="213">
        <v>93274</v>
      </c>
      <c r="B622" s="214" t="s">
        <v>2079</v>
      </c>
      <c r="C622" s="214" t="s">
        <v>255</v>
      </c>
      <c r="D622" s="215" t="s">
        <v>2080</v>
      </c>
    </row>
    <row r="623" spans="1:4" ht="13.5" x14ac:dyDescent="0.25">
      <c r="A623" s="213">
        <v>93282</v>
      </c>
      <c r="B623" s="214" t="s">
        <v>340</v>
      </c>
      <c r="C623" s="214" t="s">
        <v>255</v>
      </c>
      <c r="D623" s="215" t="s">
        <v>2081</v>
      </c>
    </row>
    <row r="624" spans="1:4" ht="13.5" x14ac:dyDescent="0.25">
      <c r="A624" s="213">
        <v>93288</v>
      </c>
      <c r="B624" s="214" t="s">
        <v>341</v>
      </c>
      <c r="C624" s="214" t="s">
        <v>255</v>
      </c>
      <c r="D624" s="215" t="s">
        <v>2082</v>
      </c>
    </row>
    <row r="625" spans="1:4" ht="13.5" x14ac:dyDescent="0.25">
      <c r="A625" s="213">
        <v>93403</v>
      </c>
      <c r="B625" s="214" t="s">
        <v>713</v>
      </c>
      <c r="C625" s="214" t="s">
        <v>255</v>
      </c>
      <c r="D625" s="215" t="s">
        <v>2083</v>
      </c>
    </row>
    <row r="626" spans="1:4" ht="13.5" x14ac:dyDescent="0.25">
      <c r="A626" s="213">
        <v>93409</v>
      </c>
      <c r="B626" s="214" t="s">
        <v>2084</v>
      </c>
      <c r="C626" s="214" t="s">
        <v>255</v>
      </c>
      <c r="D626" s="215" t="s">
        <v>2085</v>
      </c>
    </row>
    <row r="627" spans="1:4" ht="13.5" x14ac:dyDescent="0.25">
      <c r="A627" s="213">
        <v>93416</v>
      </c>
      <c r="B627" s="214" t="s">
        <v>342</v>
      </c>
      <c r="C627" s="214" t="s">
        <v>255</v>
      </c>
      <c r="D627" s="215" t="s">
        <v>2017</v>
      </c>
    </row>
    <row r="628" spans="1:4" ht="13.5" x14ac:dyDescent="0.25">
      <c r="A628" s="213">
        <v>93422</v>
      </c>
      <c r="B628" s="214" t="s">
        <v>343</v>
      </c>
      <c r="C628" s="214" t="s">
        <v>255</v>
      </c>
      <c r="D628" s="215" t="s">
        <v>2086</v>
      </c>
    </row>
    <row r="629" spans="1:4" ht="13.5" x14ac:dyDescent="0.25">
      <c r="A629" s="213">
        <v>93428</v>
      </c>
      <c r="B629" s="214" t="s">
        <v>344</v>
      </c>
      <c r="C629" s="214" t="s">
        <v>255</v>
      </c>
      <c r="D629" s="215" t="s">
        <v>2087</v>
      </c>
    </row>
    <row r="630" spans="1:4" ht="13.5" x14ac:dyDescent="0.25">
      <c r="A630" s="213">
        <v>93434</v>
      </c>
      <c r="B630" s="214" t="s">
        <v>2088</v>
      </c>
      <c r="C630" s="214" t="s">
        <v>255</v>
      </c>
      <c r="D630" s="215" t="s">
        <v>2089</v>
      </c>
    </row>
    <row r="631" spans="1:4" ht="13.5" x14ac:dyDescent="0.25">
      <c r="A631" s="213">
        <v>93440</v>
      </c>
      <c r="B631" s="214" t="s">
        <v>2090</v>
      </c>
      <c r="C631" s="214" t="s">
        <v>255</v>
      </c>
      <c r="D631" s="215" t="s">
        <v>2091</v>
      </c>
    </row>
    <row r="632" spans="1:4" ht="13.5" x14ac:dyDescent="0.25">
      <c r="A632" s="213">
        <v>95122</v>
      </c>
      <c r="B632" s="214" t="s">
        <v>2092</v>
      </c>
      <c r="C632" s="214" t="s">
        <v>255</v>
      </c>
      <c r="D632" s="215" t="s">
        <v>2093</v>
      </c>
    </row>
    <row r="633" spans="1:4" ht="13.5" x14ac:dyDescent="0.25">
      <c r="A633" s="213">
        <v>95128</v>
      </c>
      <c r="B633" s="214" t="s">
        <v>2094</v>
      </c>
      <c r="C633" s="214" t="s">
        <v>255</v>
      </c>
      <c r="D633" s="215" t="s">
        <v>2095</v>
      </c>
    </row>
    <row r="634" spans="1:4" ht="13.5" x14ac:dyDescent="0.25">
      <c r="A634" s="213">
        <v>95140</v>
      </c>
      <c r="B634" s="214" t="s">
        <v>2096</v>
      </c>
      <c r="C634" s="214" t="s">
        <v>255</v>
      </c>
      <c r="D634" s="215" t="s">
        <v>2097</v>
      </c>
    </row>
    <row r="635" spans="1:4" ht="13.5" x14ac:dyDescent="0.25">
      <c r="A635" s="213">
        <v>95213</v>
      </c>
      <c r="B635" s="214" t="s">
        <v>2098</v>
      </c>
      <c r="C635" s="214" t="s">
        <v>255</v>
      </c>
      <c r="D635" s="215" t="s">
        <v>2099</v>
      </c>
    </row>
    <row r="636" spans="1:4" ht="13.5" x14ac:dyDescent="0.25">
      <c r="A636" s="213">
        <v>95259</v>
      </c>
      <c r="B636" s="214" t="s">
        <v>2100</v>
      </c>
      <c r="C636" s="214" t="s">
        <v>255</v>
      </c>
      <c r="D636" s="215" t="s">
        <v>2101</v>
      </c>
    </row>
    <row r="637" spans="1:4" ht="13.5" x14ac:dyDescent="0.25">
      <c r="A637" s="213">
        <v>95265</v>
      </c>
      <c r="B637" s="214" t="s">
        <v>2102</v>
      </c>
      <c r="C637" s="214" t="s">
        <v>255</v>
      </c>
      <c r="D637" s="215" t="s">
        <v>2103</v>
      </c>
    </row>
    <row r="638" spans="1:4" ht="13.5" x14ac:dyDescent="0.25">
      <c r="A638" s="213">
        <v>95271</v>
      </c>
      <c r="B638" s="214" t="s">
        <v>2104</v>
      </c>
      <c r="C638" s="214" t="s">
        <v>255</v>
      </c>
      <c r="D638" s="215" t="s">
        <v>2105</v>
      </c>
    </row>
    <row r="639" spans="1:4" ht="13.5" x14ac:dyDescent="0.25">
      <c r="A639" s="213">
        <v>95277</v>
      </c>
      <c r="B639" s="214" t="s">
        <v>2106</v>
      </c>
      <c r="C639" s="214" t="s">
        <v>255</v>
      </c>
      <c r="D639" s="215" t="s">
        <v>1874</v>
      </c>
    </row>
    <row r="640" spans="1:4" ht="13.5" x14ac:dyDescent="0.25">
      <c r="A640" s="213">
        <v>95283</v>
      </c>
      <c r="B640" s="214" t="s">
        <v>2107</v>
      </c>
      <c r="C640" s="214" t="s">
        <v>255</v>
      </c>
      <c r="D640" s="215" t="s">
        <v>2108</v>
      </c>
    </row>
    <row r="641" spans="1:4" ht="13.5" x14ac:dyDescent="0.25">
      <c r="A641" s="213">
        <v>95621</v>
      </c>
      <c r="B641" s="214" t="s">
        <v>2109</v>
      </c>
      <c r="C641" s="214" t="s">
        <v>255</v>
      </c>
      <c r="D641" s="215" t="s">
        <v>2110</v>
      </c>
    </row>
    <row r="642" spans="1:4" ht="13.5" x14ac:dyDescent="0.25">
      <c r="A642" s="213">
        <v>95632</v>
      </c>
      <c r="B642" s="214" t="s">
        <v>2111</v>
      </c>
      <c r="C642" s="214" t="s">
        <v>255</v>
      </c>
      <c r="D642" s="215" t="s">
        <v>2112</v>
      </c>
    </row>
    <row r="643" spans="1:4" ht="13.5" x14ac:dyDescent="0.25">
      <c r="A643" s="213">
        <v>95703</v>
      </c>
      <c r="B643" s="214" t="s">
        <v>2113</v>
      </c>
      <c r="C643" s="214" t="s">
        <v>255</v>
      </c>
      <c r="D643" s="215" t="s">
        <v>2114</v>
      </c>
    </row>
    <row r="644" spans="1:4" ht="13.5" x14ac:dyDescent="0.25">
      <c r="A644" s="213">
        <v>95709</v>
      </c>
      <c r="B644" s="214" t="s">
        <v>2115</v>
      </c>
      <c r="C644" s="214" t="s">
        <v>255</v>
      </c>
      <c r="D644" s="215" t="s">
        <v>2116</v>
      </c>
    </row>
    <row r="645" spans="1:4" ht="13.5" x14ac:dyDescent="0.25">
      <c r="A645" s="213">
        <v>95715</v>
      </c>
      <c r="B645" s="214" t="s">
        <v>2117</v>
      </c>
      <c r="C645" s="214" t="s">
        <v>255</v>
      </c>
      <c r="D645" s="215" t="s">
        <v>2118</v>
      </c>
    </row>
    <row r="646" spans="1:4" ht="13.5" x14ac:dyDescent="0.25">
      <c r="A646" s="213">
        <v>95721</v>
      </c>
      <c r="B646" s="214" t="s">
        <v>2119</v>
      </c>
      <c r="C646" s="214" t="s">
        <v>255</v>
      </c>
      <c r="D646" s="215" t="s">
        <v>2120</v>
      </c>
    </row>
    <row r="647" spans="1:4" ht="13.5" x14ac:dyDescent="0.25">
      <c r="A647" s="213">
        <v>95873</v>
      </c>
      <c r="B647" s="214" t="s">
        <v>2121</v>
      </c>
      <c r="C647" s="214" t="s">
        <v>255</v>
      </c>
      <c r="D647" s="215" t="s">
        <v>2122</v>
      </c>
    </row>
    <row r="648" spans="1:4" ht="13.5" x14ac:dyDescent="0.25">
      <c r="A648" s="213">
        <v>96014</v>
      </c>
      <c r="B648" s="214" t="s">
        <v>2123</v>
      </c>
      <c r="C648" s="214" t="s">
        <v>255</v>
      </c>
      <c r="D648" s="215" t="s">
        <v>2124</v>
      </c>
    </row>
    <row r="649" spans="1:4" ht="13.5" x14ac:dyDescent="0.25">
      <c r="A649" s="213">
        <v>96021</v>
      </c>
      <c r="B649" s="214" t="s">
        <v>2125</v>
      </c>
      <c r="C649" s="214" t="s">
        <v>255</v>
      </c>
      <c r="D649" s="215" t="s">
        <v>2126</v>
      </c>
    </row>
    <row r="650" spans="1:4" ht="13.5" x14ac:dyDescent="0.25">
      <c r="A650" s="213">
        <v>96029</v>
      </c>
      <c r="B650" s="214" t="s">
        <v>2127</v>
      </c>
      <c r="C650" s="214" t="s">
        <v>255</v>
      </c>
      <c r="D650" s="215" t="s">
        <v>2128</v>
      </c>
    </row>
    <row r="651" spans="1:4" ht="13.5" x14ac:dyDescent="0.25">
      <c r="A651" s="213">
        <v>96036</v>
      </c>
      <c r="B651" s="214" t="s">
        <v>2129</v>
      </c>
      <c r="C651" s="214" t="s">
        <v>255</v>
      </c>
      <c r="D651" s="215" t="s">
        <v>2130</v>
      </c>
    </row>
    <row r="652" spans="1:4" ht="13.5" x14ac:dyDescent="0.25">
      <c r="A652" s="213">
        <v>96155</v>
      </c>
      <c r="B652" s="214" t="s">
        <v>2131</v>
      </c>
      <c r="C652" s="214" t="s">
        <v>255</v>
      </c>
      <c r="D652" s="215" t="s">
        <v>2132</v>
      </c>
    </row>
    <row r="653" spans="1:4" ht="13.5" x14ac:dyDescent="0.25">
      <c r="A653" s="213">
        <v>96156</v>
      </c>
      <c r="B653" s="214" t="s">
        <v>2133</v>
      </c>
      <c r="C653" s="214" t="s">
        <v>255</v>
      </c>
      <c r="D653" s="215" t="s">
        <v>2134</v>
      </c>
    </row>
    <row r="654" spans="1:4" ht="13.5" x14ac:dyDescent="0.25">
      <c r="A654" s="213">
        <v>96159</v>
      </c>
      <c r="B654" s="214" t="s">
        <v>2135</v>
      </c>
      <c r="C654" s="214" t="s">
        <v>255</v>
      </c>
      <c r="D654" s="215" t="s">
        <v>2136</v>
      </c>
    </row>
    <row r="655" spans="1:4" ht="13.5" x14ac:dyDescent="0.25">
      <c r="A655" s="213">
        <v>96246</v>
      </c>
      <c r="B655" s="214" t="s">
        <v>2137</v>
      </c>
      <c r="C655" s="214" t="s">
        <v>255</v>
      </c>
      <c r="D655" s="215" t="s">
        <v>2138</v>
      </c>
    </row>
    <row r="656" spans="1:4" ht="13.5" x14ac:dyDescent="0.25">
      <c r="A656" s="213">
        <v>96464</v>
      </c>
      <c r="B656" s="214" t="s">
        <v>2139</v>
      </c>
      <c r="C656" s="214" t="s">
        <v>255</v>
      </c>
      <c r="D656" s="215" t="s">
        <v>2140</v>
      </c>
    </row>
    <row r="657" spans="1:4" ht="13.5" x14ac:dyDescent="0.25">
      <c r="A657" s="213">
        <v>98765</v>
      </c>
      <c r="B657" s="214" t="s">
        <v>2141</v>
      </c>
      <c r="C657" s="214" t="s">
        <v>255</v>
      </c>
      <c r="D657" s="215" t="s">
        <v>2142</v>
      </c>
    </row>
    <row r="658" spans="1:4" ht="13.5" x14ac:dyDescent="0.25">
      <c r="A658" s="213">
        <v>99834</v>
      </c>
      <c r="B658" s="214" t="s">
        <v>2143</v>
      </c>
      <c r="C658" s="214" t="s">
        <v>255</v>
      </c>
      <c r="D658" s="215" t="s">
        <v>2073</v>
      </c>
    </row>
    <row r="659" spans="1:4" ht="13.5" x14ac:dyDescent="0.25">
      <c r="A659" s="213">
        <v>100642</v>
      </c>
      <c r="B659" s="214" t="s">
        <v>2144</v>
      </c>
      <c r="C659" s="214" t="s">
        <v>255</v>
      </c>
      <c r="D659" s="215" t="s">
        <v>2145</v>
      </c>
    </row>
    <row r="660" spans="1:4" ht="13.5" x14ac:dyDescent="0.25">
      <c r="A660" s="213">
        <v>100648</v>
      </c>
      <c r="B660" s="214" t="s">
        <v>2146</v>
      </c>
      <c r="C660" s="214" t="s">
        <v>255</v>
      </c>
      <c r="D660" s="215" t="s">
        <v>2147</v>
      </c>
    </row>
    <row r="661" spans="1:4" ht="13.5" x14ac:dyDescent="0.25">
      <c r="A661" s="213">
        <v>102274</v>
      </c>
      <c r="B661" s="214" t="s">
        <v>2148</v>
      </c>
      <c r="C661" s="214" t="s">
        <v>255</v>
      </c>
      <c r="D661" s="215" t="s">
        <v>2149</v>
      </c>
    </row>
    <row r="662" spans="1:4" ht="13.5" x14ac:dyDescent="0.25">
      <c r="A662" s="213">
        <v>104092</v>
      </c>
      <c r="B662" s="214" t="s">
        <v>2150</v>
      </c>
      <c r="C662" s="214" t="s">
        <v>255</v>
      </c>
      <c r="D662" s="215" t="s">
        <v>2151</v>
      </c>
    </row>
    <row r="663" spans="1:4" ht="13.5" x14ac:dyDescent="0.25">
      <c r="A663" s="213">
        <v>104098</v>
      </c>
      <c r="B663" s="214" t="s">
        <v>2152</v>
      </c>
      <c r="C663" s="214" t="s">
        <v>255</v>
      </c>
      <c r="D663" s="215" t="s">
        <v>2153</v>
      </c>
    </row>
    <row r="664" spans="1:4" ht="13.5" x14ac:dyDescent="0.25">
      <c r="A664" s="213">
        <v>5089</v>
      </c>
      <c r="B664" s="214" t="s">
        <v>345</v>
      </c>
      <c r="C664" s="214" t="s">
        <v>346</v>
      </c>
      <c r="D664" s="215" t="s">
        <v>2154</v>
      </c>
    </row>
    <row r="665" spans="1:4" ht="13.5" x14ac:dyDescent="0.25">
      <c r="A665" s="213">
        <v>5627</v>
      </c>
      <c r="B665" s="214" t="s">
        <v>347</v>
      </c>
      <c r="C665" s="214" t="s">
        <v>346</v>
      </c>
      <c r="D665" s="215" t="s">
        <v>2155</v>
      </c>
    </row>
    <row r="666" spans="1:4" ht="13.5" x14ac:dyDescent="0.25">
      <c r="A666" s="213">
        <v>5628</v>
      </c>
      <c r="B666" s="214" t="s">
        <v>348</v>
      </c>
      <c r="C666" s="214" t="s">
        <v>346</v>
      </c>
      <c r="D666" s="215" t="s">
        <v>2156</v>
      </c>
    </row>
    <row r="667" spans="1:4" ht="13.5" x14ac:dyDescent="0.25">
      <c r="A667" s="213">
        <v>5629</v>
      </c>
      <c r="B667" s="214" t="s">
        <v>349</v>
      </c>
      <c r="C667" s="214" t="s">
        <v>346</v>
      </c>
      <c r="D667" s="215" t="s">
        <v>2157</v>
      </c>
    </row>
    <row r="668" spans="1:4" ht="13.5" x14ac:dyDescent="0.25">
      <c r="A668" s="213">
        <v>5630</v>
      </c>
      <c r="B668" s="214" t="s">
        <v>350</v>
      </c>
      <c r="C668" s="214" t="s">
        <v>346</v>
      </c>
      <c r="D668" s="215" t="s">
        <v>2158</v>
      </c>
    </row>
    <row r="669" spans="1:4" ht="13.5" x14ac:dyDescent="0.25">
      <c r="A669" s="213">
        <v>5658</v>
      </c>
      <c r="B669" s="214" t="s">
        <v>351</v>
      </c>
      <c r="C669" s="214" t="s">
        <v>346</v>
      </c>
      <c r="D669" s="215" t="s">
        <v>2159</v>
      </c>
    </row>
    <row r="670" spans="1:4" ht="13.5" x14ac:dyDescent="0.25">
      <c r="A670" s="213">
        <v>5664</v>
      </c>
      <c r="B670" s="214" t="s">
        <v>352</v>
      </c>
      <c r="C670" s="214" t="s">
        <v>346</v>
      </c>
      <c r="D670" s="215" t="s">
        <v>2160</v>
      </c>
    </row>
    <row r="671" spans="1:4" ht="13.5" x14ac:dyDescent="0.25">
      <c r="A671" s="213">
        <v>5667</v>
      </c>
      <c r="B671" s="214" t="s">
        <v>353</v>
      </c>
      <c r="C671" s="214" t="s">
        <v>346</v>
      </c>
      <c r="D671" s="215" t="s">
        <v>2161</v>
      </c>
    </row>
    <row r="672" spans="1:4" ht="13.5" x14ac:dyDescent="0.25">
      <c r="A672" s="213">
        <v>5668</v>
      </c>
      <c r="B672" s="214" t="s">
        <v>354</v>
      </c>
      <c r="C672" s="214" t="s">
        <v>346</v>
      </c>
      <c r="D672" s="215" t="s">
        <v>2162</v>
      </c>
    </row>
    <row r="673" spans="1:4" ht="13.5" x14ac:dyDescent="0.25">
      <c r="A673" s="213">
        <v>5674</v>
      </c>
      <c r="B673" s="214" t="s">
        <v>355</v>
      </c>
      <c r="C673" s="214" t="s">
        <v>346</v>
      </c>
      <c r="D673" s="215" t="s">
        <v>2163</v>
      </c>
    </row>
    <row r="674" spans="1:4" ht="13.5" x14ac:dyDescent="0.25">
      <c r="A674" s="213">
        <v>5692</v>
      </c>
      <c r="B674" s="214" t="s">
        <v>356</v>
      </c>
      <c r="C674" s="214" t="s">
        <v>346</v>
      </c>
      <c r="D674" s="215" t="s">
        <v>2164</v>
      </c>
    </row>
    <row r="675" spans="1:4" ht="13.5" x14ac:dyDescent="0.25">
      <c r="A675" s="213">
        <v>5693</v>
      </c>
      <c r="B675" s="214" t="s">
        <v>357</v>
      </c>
      <c r="C675" s="214" t="s">
        <v>346</v>
      </c>
      <c r="D675" s="215" t="s">
        <v>2165</v>
      </c>
    </row>
    <row r="676" spans="1:4" ht="13.5" x14ac:dyDescent="0.25">
      <c r="A676" s="213">
        <v>5695</v>
      </c>
      <c r="B676" s="214" t="s">
        <v>358</v>
      </c>
      <c r="C676" s="214" t="s">
        <v>346</v>
      </c>
      <c r="D676" s="215" t="s">
        <v>2166</v>
      </c>
    </row>
    <row r="677" spans="1:4" ht="13.5" x14ac:dyDescent="0.25">
      <c r="A677" s="213">
        <v>5703</v>
      </c>
      <c r="B677" s="214" t="s">
        <v>2167</v>
      </c>
      <c r="C677" s="214" t="s">
        <v>346</v>
      </c>
      <c r="D677" s="215" t="s">
        <v>2168</v>
      </c>
    </row>
    <row r="678" spans="1:4" ht="13.5" x14ac:dyDescent="0.25">
      <c r="A678" s="213">
        <v>5705</v>
      </c>
      <c r="B678" s="214" t="s">
        <v>359</v>
      </c>
      <c r="C678" s="214" t="s">
        <v>346</v>
      </c>
      <c r="D678" s="215" t="s">
        <v>2169</v>
      </c>
    </row>
    <row r="679" spans="1:4" ht="13.5" x14ac:dyDescent="0.25">
      <c r="A679" s="213">
        <v>5707</v>
      </c>
      <c r="B679" s="214" t="s">
        <v>2170</v>
      </c>
      <c r="C679" s="214" t="s">
        <v>346</v>
      </c>
      <c r="D679" s="215" t="s">
        <v>1980</v>
      </c>
    </row>
    <row r="680" spans="1:4" ht="13.5" x14ac:dyDescent="0.25">
      <c r="A680" s="213">
        <v>5710</v>
      </c>
      <c r="B680" s="214" t="s">
        <v>360</v>
      </c>
      <c r="C680" s="214" t="s">
        <v>346</v>
      </c>
      <c r="D680" s="215" t="s">
        <v>2171</v>
      </c>
    </row>
    <row r="681" spans="1:4" ht="13.5" x14ac:dyDescent="0.25">
      <c r="A681" s="213">
        <v>5711</v>
      </c>
      <c r="B681" s="214" t="s">
        <v>361</v>
      </c>
      <c r="C681" s="214" t="s">
        <v>346</v>
      </c>
      <c r="D681" s="215" t="s">
        <v>2172</v>
      </c>
    </row>
    <row r="682" spans="1:4" ht="13.5" x14ac:dyDescent="0.25">
      <c r="A682" s="213">
        <v>5714</v>
      </c>
      <c r="B682" s="214" t="s">
        <v>362</v>
      </c>
      <c r="C682" s="214" t="s">
        <v>346</v>
      </c>
      <c r="D682" s="215" t="s">
        <v>2173</v>
      </c>
    </row>
    <row r="683" spans="1:4" ht="13.5" x14ac:dyDescent="0.25">
      <c r="A683" s="213">
        <v>5715</v>
      </c>
      <c r="B683" s="214" t="s">
        <v>363</v>
      </c>
      <c r="C683" s="214" t="s">
        <v>346</v>
      </c>
      <c r="D683" s="215" t="s">
        <v>2174</v>
      </c>
    </row>
    <row r="684" spans="1:4" ht="13.5" x14ac:dyDescent="0.25">
      <c r="A684" s="213">
        <v>5718</v>
      </c>
      <c r="B684" s="214" t="s">
        <v>364</v>
      </c>
      <c r="C684" s="214" t="s">
        <v>346</v>
      </c>
      <c r="D684" s="215" t="s">
        <v>2175</v>
      </c>
    </row>
    <row r="685" spans="1:4" ht="13.5" x14ac:dyDescent="0.25">
      <c r="A685" s="213">
        <v>5721</v>
      </c>
      <c r="B685" s="214" t="s">
        <v>365</v>
      </c>
      <c r="C685" s="214" t="s">
        <v>346</v>
      </c>
      <c r="D685" s="215" t="s">
        <v>2176</v>
      </c>
    </row>
    <row r="686" spans="1:4" ht="13.5" x14ac:dyDescent="0.25">
      <c r="A686" s="213">
        <v>5722</v>
      </c>
      <c r="B686" s="214" t="s">
        <v>366</v>
      </c>
      <c r="C686" s="214" t="s">
        <v>346</v>
      </c>
      <c r="D686" s="215" t="s">
        <v>2177</v>
      </c>
    </row>
    <row r="687" spans="1:4" ht="13.5" x14ac:dyDescent="0.25">
      <c r="A687" s="213">
        <v>5724</v>
      </c>
      <c r="B687" s="214" t="s">
        <v>367</v>
      </c>
      <c r="C687" s="214" t="s">
        <v>346</v>
      </c>
      <c r="D687" s="215" t="s">
        <v>2178</v>
      </c>
    </row>
    <row r="688" spans="1:4" ht="13.5" x14ac:dyDescent="0.25">
      <c r="A688" s="213">
        <v>5727</v>
      </c>
      <c r="B688" s="214" t="s">
        <v>368</v>
      </c>
      <c r="C688" s="214" t="s">
        <v>346</v>
      </c>
      <c r="D688" s="215" t="s">
        <v>2179</v>
      </c>
    </row>
    <row r="689" spans="1:4" ht="13.5" x14ac:dyDescent="0.25">
      <c r="A689" s="213">
        <v>5729</v>
      </c>
      <c r="B689" s="214" t="s">
        <v>369</v>
      </c>
      <c r="C689" s="214" t="s">
        <v>346</v>
      </c>
      <c r="D689" s="215" t="s">
        <v>2180</v>
      </c>
    </row>
    <row r="690" spans="1:4" ht="13.5" x14ac:dyDescent="0.25">
      <c r="A690" s="213">
        <v>5730</v>
      </c>
      <c r="B690" s="214" t="s">
        <v>370</v>
      </c>
      <c r="C690" s="214" t="s">
        <v>346</v>
      </c>
      <c r="D690" s="215" t="s">
        <v>2181</v>
      </c>
    </row>
    <row r="691" spans="1:4" ht="13.5" x14ac:dyDescent="0.25">
      <c r="A691" s="213">
        <v>5735</v>
      </c>
      <c r="B691" s="214" t="s">
        <v>371</v>
      </c>
      <c r="C691" s="214" t="s">
        <v>346</v>
      </c>
      <c r="D691" s="215" t="s">
        <v>2182</v>
      </c>
    </row>
    <row r="692" spans="1:4" ht="13.5" x14ac:dyDescent="0.25">
      <c r="A692" s="213">
        <v>5736</v>
      </c>
      <c r="B692" s="214" t="s">
        <v>372</v>
      </c>
      <c r="C692" s="214" t="s">
        <v>346</v>
      </c>
      <c r="D692" s="215" t="s">
        <v>2183</v>
      </c>
    </row>
    <row r="693" spans="1:4" ht="13.5" x14ac:dyDescent="0.25">
      <c r="A693" s="213">
        <v>5738</v>
      </c>
      <c r="B693" s="214" t="s">
        <v>373</v>
      </c>
      <c r="C693" s="214" t="s">
        <v>346</v>
      </c>
      <c r="D693" s="215" t="s">
        <v>1121</v>
      </c>
    </row>
    <row r="694" spans="1:4" ht="13.5" x14ac:dyDescent="0.25">
      <c r="A694" s="213">
        <v>5739</v>
      </c>
      <c r="B694" s="214" t="s">
        <v>374</v>
      </c>
      <c r="C694" s="214" t="s">
        <v>346</v>
      </c>
      <c r="D694" s="215" t="s">
        <v>2184</v>
      </c>
    </row>
    <row r="695" spans="1:4" ht="13.5" x14ac:dyDescent="0.25">
      <c r="A695" s="213">
        <v>5741</v>
      </c>
      <c r="B695" s="214" t="s">
        <v>375</v>
      </c>
      <c r="C695" s="214" t="s">
        <v>346</v>
      </c>
      <c r="D695" s="215" t="s">
        <v>2185</v>
      </c>
    </row>
    <row r="696" spans="1:4" ht="13.5" x14ac:dyDescent="0.25">
      <c r="A696" s="213">
        <v>5742</v>
      </c>
      <c r="B696" s="214" t="s">
        <v>376</v>
      </c>
      <c r="C696" s="214" t="s">
        <v>346</v>
      </c>
      <c r="D696" s="215" t="s">
        <v>2186</v>
      </c>
    </row>
    <row r="697" spans="1:4" ht="13.5" x14ac:dyDescent="0.25">
      <c r="A697" s="213">
        <v>5747</v>
      </c>
      <c r="B697" s="214" t="s">
        <v>377</v>
      </c>
      <c r="C697" s="214" t="s">
        <v>346</v>
      </c>
      <c r="D697" s="215" t="s">
        <v>2187</v>
      </c>
    </row>
    <row r="698" spans="1:4" ht="13.5" x14ac:dyDescent="0.25">
      <c r="A698" s="213">
        <v>5751</v>
      </c>
      <c r="B698" s="214" t="s">
        <v>378</v>
      </c>
      <c r="C698" s="214" t="s">
        <v>346</v>
      </c>
      <c r="D698" s="215" t="s">
        <v>2188</v>
      </c>
    </row>
    <row r="699" spans="1:4" ht="13.5" x14ac:dyDescent="0.25">
      <c r="A699" s="213">
        <v>5754</v>
      </c>
      <c r="B699" s="214" t="s">
        <v>379</v>
      </c>
      <c r="C699" s="214" t="s">
        <v>346</v>
      </c>
      <c r="D699" s="215" t="s">
        <v>2189</v>
      </c>
    </row>
    <row r="700" spans="1:4" ht="13.5" x14ac:dyDescent="0.25">
      <c r="A700" s="213">
        <v>5763</v>
      </c>
      <c r="B700" s="214" t="s">
        <v>380</v>
      </c>
      <c r="C700" s="214" t="s">
        <v>346</v>
      </c>
      <c r="D700" s="215" t="s">
        <v>2190</v>
      </c>
    </row>
    <row r="701" spans="1:4" ht="13.5" x14ac:dyDescent="0.25">
      <c r="A701" s="213">
        <v>5765</v>
      </c>
      <c r="B701" s="214" t="s">
        <v>381</v>
      </c>
      <c r="C701" s="214" t="s">
        <v>346</v>
      </c>
      <c r="D701" s="215" t="s">
        <v>2191</v>
      </c>
    </row>
    <row r="702" spans="1:4" ht="13.5" x14ac:dyDescent="0.25">
      <c r="A702" s="213">
        <v>5766</v>
      </c>
      <c r="B702" s="214" t="s">
        <v>382</v>
      </c>
      <c r="C702" s="214" t="s">
        <v>346</v>
      </c>
      <c r="D702" s="215" t="s">
        <v>2192</v>
      </c>
    </row>
    <row r="703" spans="1:4" ht="13.5" x14ac:dyDescent="0.25">
      <c r="A703" s="213">
        <v>5779</v>
      </c>
      <c r="B703" s="214" t="s">
        <v>383</v>
      </c>
      <c r="C703" s="214" t="s">
        <v>346</v>
      </c>
      <c r="D703" s="215" t="s">
        <v>2193</v>
      </c>
    </row>
    <row r="704" spans="1:4" ht="13.5" x14ac:dyDescent="0.25">
      <c r="A704" s="213">
        <v>5787</v>
      </c>
      <c r="B704" s="214" t="s">
        <v>384</v>
      </c>
      <c r="C704" s="214" t="s">
        <v>346</v>
      </c>
      <c r="D704" s="215" t="s">
        <v>2194</v>
      </c>
    </row>
    <row r="705" spans="1:4" ht="13.5" x14ac:dyDescent="0.25">
      <c r="A705" s="213">
        <v>5797</v>
      </c>
      <c r="B705" s="214" t="s">
        <v>385</v>
      </c>
      <c r="C705" s="214" t="s">
        <v>346</v>
      </c>
      <c r="D705" s="215" t="s">
        <v>2195</v>
      </c>
    </row>
    <row r="706" spans="1:4" ht="13.5" x14ac:dyDescent="0.25">
      <c r="A706" s="213">
        <v>5800</v>
      </c>
      <c r="B706" s="214" t="s">
        <v>386</v>
      </c>
      <c r="C706" s="214" t="s">
        <v>346</v>
      </c>
      <c r="D706" s="215" t="s">
        <v>2196</v>
      </c>
    </row>
    <row r="707" spans="1:4" ht="13.5" x14ac:dyDescent="0.25">
      <c r="A707" s="213">
        <v>7032</v>
      </c>
      <c r="B707" s="214" t="s">
        <v>2197</v>
      </c>
      <c r="C707" s="214" t="s">
        <v>346</v>
      </c>
      <c r="D707" s="215" t="s">
        <v>2198</v>
      </c>
    </row>
    <row r="708" spans="1:4" ht="13.5" x14ac:dyDescent="0.25">
      <c r="A708" s="213">
        <v>7033</v>
      </c>
      <c r="B708" s="214" t="s">
        <v>2199</v>
      </c>
      <c r="C708" s="214" t="s">
        <v>346</v>
      </c>
      <c r="D708" s="215" t="s">
        <v>2200</v>
      </c>
    </row>
    <row r="709" spans="1:4" ht="13.5" x14ac:dyDescent="0.25">
      <c r="A709" s="213">
        <v>7034</v>
      </c>
      <c r="B709" s="214" t="s">
        <v>2201</v>
      </c>
      <c r="C709" s="214" t="s">
        <v>346</v>
      </c>
      <c r="D709" s="215" t="s">
        <v>2202</v>
      </c>
    </row>
    <row r="710" spans="1:4" ht="13.5" x14ac:dyDescent="0.25">
      <c r="A710" s="213">
        <v>7035</v>
      </c>
      <c r="B710" s="214" t="s">
        <v>2203</v>
      </c>
      <c r="C710" s="214" t="s">
        <v>346</v>
      </c>
      <c r="D710" s="215" t="s">
        <v>2204</v>
      </c>
    </row>
    <row r="711" spans="1:4" ht="13.5" x14ac:dyDescent="0.25">
      <c r="A711" s="213">
        <v>7038</v>
      </c>
      <c r="B711" s="214" t="s">
        <v>387</v>
      </c>
      <c r="C711" s="214" t="s">
        <v>346</v>
      </c>
      <c r="D711" s="215" t="s">
        <v>2205</v>
      </c>
    </row>
    <row r="712" spans="1:4" ht="13.5" x14ac:dyDescent="0.25">
      <c r="A712" s="213">
        <v>7039</v>
      </c>
      <c r="B712" s="214" t="s">
        <v>388</v>
      </c>
      <c r="C712" s="214" t="s">
        <v>346</v>
      </c>
      <c r="D712" s="215" t="s">
        <v>2206</v>
      </c>
    </row>
    <row r="713" spans="1:4" ht="13.5" x14ac:dyDescent="0.25">
      <c r="A713" s="213">
        <v>7040</v>
      </c>
      <c r="B713" s="214" t="s">
        <v>389</v>
      </c>
      <c r="C713" s="214" t="s">
        <v>346</v>
      </c>
      <c r="D713" s="215" t="s">
        <v>2207</v>
      </c>
    </row>
    <row r="714" spans="1:4" ht="13.5" x14ac:dyDescent="0.25">
      <c r="A714" s="213">
        <v>7044</v>
      </c>
      <c r="B714" s="214" t="s">
        <v>390</v>
      </c>
      <c r="C714" s="214" t="s">
        <v>346</v>
      </c>
      <c r="D714" s="215" t="s">
        <v>2208</v>
      </c>
    </row>
    <row r="715" spans="1:4" ht="13.5" x14ac:dyDescent="0.25">
      <c r="A715" s="213">
        <v>7045</v>
      </c>
      <c r="B715" s="214" t="s">
        <v>391</v>
      </c>
      <c r="C715" s="214" t="s">
        <v>346</v>
      </c>
      <c r="D715" s="215" t="s">
        <v>2209</v>
      </c>
    </row>
    <row r="716" spans="1:4" ht="13.5" x14ac:dyDescent="0.25">
      <c r="A716" s="213">
        <v>7046</v>
      </c>
      <c r="B716" s="214" t="s">
        <v>392</v>
      </c>
      <c r="C716" s="214" t="s">
        <v>346</v>
      </c>
      <c r="D716" s="215" t="s">
        <v>2210</v>
      </c>
    </row>
    <row r="717" spans="1:4" ht="13.5" x14ac:dyDescent="0.25">
      <c r="A717" s="213">
        <v>7047</v>
      </c>
      <c r="B717" s="214" t="s">
        <v>393</v>
      </c>
      <c r="C717" s="214" t="s">
        <v>346</v>
      </c>
      <c r="D717" s="215" t="s">
        <v>2211</v>
      </c>
    </row>
    <row r="718" spans="1:4" ht="13.5" x14ac:dyDescent="0.25">
      <c r="A718" s="213">
        <v>7051</v>
      </c>
      <c r="B718" s="214" t="s">
        <v>394</v>
      </c>
      <c r="C718" s="214" t="s">
        <v>346</v>
      </c>
      <c r="D718" s="215" t="s">
        <v>2212</v>
      </c>
    </row>
    <row r="719" spans="1:4" ht="13.5" x14ac:dyDescent="0.25">
      <c r="A719" s="213">
        <v>7052</v>
      </c>
      <c r="B719" s="214" t="s">
        <v>395</v>
      </c>
      <c r="C719" s="214" t="s">
        <v>346</v>
      </c>
      <c r="D719" s="215" t="s">
        <v>2213</v>
      </c>
    </row>
    <row r="720" spans="1:4" ht="13.5" x14ac:dyDescent="0.25">
      <c r="A720" s="213">
        <v>7053</v>
      </c>
      <c r="B720" s="214" t="s">
        <v>396</v>
      </c>
      <c r="C720" s="214" t="s">
        <v>346</v>
      </c>
      <c r="D720" s="215" t="s">
        <v>2214</v>
      </c>
    </row>
    <row r="721" spans="1:4" ht="13.5" x14ac:dyDescent="0.25">
      <c r="A721" s="213">
        <v>7054</v>
      </c>
      <c r="B721" s="214" t="s">
        <v>397</v>
      </c>
      <c r="C721" s="214" t="s">
        <v>346</v>
      </c>
      <c r="D721" s="215" t="s">
        <v>2215</v>
      </c>
    </row>
    <row r="722" spans="1:4" ht="13.5" x14ac:dyDescent="0.25">
      <c r="A722" s="213">
        <v>7058</v>
      </c>
      <c r="B722" s="214" t="s">
        <v>398</v>
      </c>
      <c r="C722" s="214" t="s">
        <v>346</v>
      </c>
      <c r="D722" s="215" t="s">
        <v>2216</v>
      </c>
    </row>
    <row r="723" spans="1:4" ht="13.5" x14ac:dyDescent="0.25">
      <c r="A723" s="213">
        <v>7059</v>
      </c>
      <c r="B723" s="214" t="s">
        <v>399</v>
      </c>
      <c r="C723" s="214" t="s">
        <v>346</v>
      </c>
      <c r="D723" s="215" t="s">
        <v>2217</v>
      </c>
    </row>
    <row r="724" spans="1:4" ht="13.5" x14ac:dyDescent="0.25">
      <c r="A724" s="213">
        <v>7060</v>
      </c>
      <c r="B724" s="214" t="s">
        <v>400</v>
      </c>
      <c r="C724" s="214" t="s">
        <v>346</v>
      </c>
      <c r="D724" s="215" t="s">
        <v>2218</v>
      </c>
    </row>
    <row r="725" spans="1:4" ht="13.5" x14ac:dyDescent="0.25">
      <c r="A725" s="213">
        <v>7061</v>
      </c>
      <c r="B725" s="214" t="s">
        <v>401</v>
      </c>
      <c r="C725" s="214" t="s">
        <v>346</v>
      </c>
      <c r="D725" s="215" t="s">
        <v>2219</v>
      </c>
    </row>
    <row r="726" spans="1:4" ht="13.5" x14ac:dyDescent="0.25">
      <c r="A726" s="213">
        <v>7063</v>
      </c>
      <c r="B726" s="214" t="s">
        <v>402</v>
      </c>
      <c r="C726" s="214" t="s">
        <v>346</v>
      </c>
      <c r="D726" s="215" t="s">
        <v>2220</v>
      </c>
    </row>
    <row r="727" spans="1:4" ht="13.5" x14ac:dyDescent="0.25">
      <c r="A727" s="213">
        <v>7064</v>
      </c>
      <c r="B727" s="214" t="s">
        <v>403</v>
      </c>
      <c r="C727" s="214" t="s">
        <v>346</v>
      </c>
      <c r="D727" s="215" t="s">
        <v>2221</v>
      </c>
    </row>
    <row r="728" spans="1:4" ht="13.5" x14ac:dyDescent="0.25">
      <c r="A728" s="213">
        <v>7065</v>
      </c>
      <c r="B728" s="214" t="s">
        <v>404</v>
      </c>
      <c r="C728" s="214" t="s">
        <v>346</v>
      </c>
      <c r="D728" s="215" t="s">
        <v>2222</v>
      </c>
    </row>
    <row r="729" spans="1:4" ht="13.5" x14ac:dyDescent="0.25">
      <c r="A729" s="213">
        <v>7066</v>
      </c>
      <c r="B729" s="214" t="s">
        <v>405</v>
      </c>
      <c r="C729" s="214" t="s">
        <v>346</v>
      </c>
      <c r="D729" s="215" t="s">
        <v>2223</v>
      </c>
    </row>
    <row r="730" spans="1:4" ht="13.5" x14ac:dyDescent="0.25">
      <c r="A730" s="213">
        <v>53786</v>
      </c>
      <c r="B730" s="214" t="s">
        <v>406</v>
      </c>
      <c r="C730" s="214" t="s">
        <v>346</v>
      </c>
      <c r="D730" s="215" t="s">
        <v>2224</v>
      </c>
    </row>
    <row r="731" spans="1:4" ht="13.5" x14ac:dyDescent="0.25">
      <c r="A731" s="213">
        <v>53788</v>
      </c>
      <c r="B731" s="214" t="s">
        <v>407</v>
      </c>
      <c r="C731" s="214" t="s">
        <v>346</v>
      </c>
      <c r="D731" s="215" t="s">
        <v>2225</v>
      </c>
    </row>
    <row r="732" spans="1:4" ht="13.5" x14ac:dyDescent="0.25">
      <c r="A732" s="213">
        <v>53792</v>
      </c>
      <c r="B732" s="214" t="s">
        <v>408</v>
      </c>
      <c r="C732" s="214" t="s">
        <v>346</v>
      </c>
      <c r="D732" s="215" t="s">
        <v>2226</v>
      </c>
    </row>
    <row r="733" spans="1:4" ht="13.5" x14ac:dyDescent="0.25">
      <c r="A733" s="213">
        <v>53794</v>
      </c>
      <c r="B733" s="214" t="s">
        <v>2227</v>
      </c>
      <c r="C733" s="214" t="s">
        <v>346</v>
      </c>
      <c r="D733" s="215" t="s">
        <v>2228</v>
      </c>
    </row>
    <row r="734" spans="1:4" ht="13.5" x14ac:dyDescent="0.25">
      <c r="A734" s="213">
        <v>53797</v>
      </c>
      <c r="B734" s="214" t="s">
        <v>409</v>
      </c>
      <c r="C734" s="214" t="s">
        <v>346</v>
      </c>
      <c r="D734" s="215" t="s">
        <v>2229</v>
      </c>
    </row>
    <row r="735" spans="1:4" ht="13.5" x14ac:dyDescent="0.25">
      <c r="A735" s="213">
        <v>53804</v>
      </c>
      <c r="B735" s="214" t="s">
        <v>410</v>
      </c>
      <c r="C735" s="214" t="s">
        <v>346</v>
      </c>
      <c r="D735" s="215" t="s">
        <v>2230</v>
      </c>
    </row>
    <row r="736" spans="1:4" ht="13.5" x14ac:dyDescent="0.25">
      <c r="A736" s="213">
        <v>53806</v>
      </c>
      <c r="B736" s="214" t="s">
        <v>411</v>
      </c>
      <c r="C736" s="214" t="s">
        <v>346</v>
      </c>
      <c r="D736" s="215" t="s">
        <v>2231</v>
      </c>
    </row>
    <row r="737" spans="1:4" ht="13.5" x14ac:dyDescent="0.25">
      <c r="A737" s="213">
        <v>53810</v>
      </c>
      <c r="B737" s="214" t="s">
        <v>412</v>
      </c>
      <c r="C737" s="214" t="s">
        <v>346</v>
      </c>
      <c r="D737" s="215" t="s">
        <v>2232</v>
      </c>
    </row>
    <row r="738" spans="1:4" ht="13.5" x14ac:dyDescent="0.25">
      <c r="A738" s="213">
        <v>53814</v>
      </c>
      <c r="B738" s="214" t="s">
        <v>413</v>
      </c>
      <c r="C738" s="214" t="s">
        <v>346</v>
      </c>
      <c r="D738" s="215" t="s">
        <v>2233</v>
      </c>
    </row>
    <row r="739" spans="1:4" ht="13.5" x14ac:dyDescent="0.25">
      <c r="A739" s="213">
        <v>53817</v>
      </c>
      <c r="B739" s="214" t="s">
        <v>414</v>
      </c>
      <c r="C739" s="214" t="s">
        <v>346</v>
      </c>
      <c r="D739" s="215" t="s">
        <v>2234</v>
      </c>
    </row>
    <row r="740" spans="1:4" ht="13.5" x14ac:dyDescent="0.25">
      <c r="A740" s="213">
        <v>53818</v>
      </c>
      <c r="B740" s="214" t="s">
        <v>415</v>
      </c>
      <c r="C740" s="214" t="s">
        <v>346</v>
      </c>
      <c r="D740" s="215" t="s">
        <v>2235</v>
      </c>
    </row>
    <row r="741" spans="1:4" ht="13.5" x14ac:dyDescent="0.25">
      <c r="A741" s="213">
        <v>53827</v>
      </c>
      <c r="B741" s="214" t="s">
        <v>416</v>
      </c>
      <c r="C741" s="214" t="s">
        <v>346</v>
      </c>
      <c r="D741" s="215" t="s">
        <v>2236</v>
      </c>
    </row>
    <row r="742" spans="1:4" ht="13.5" x14ac:dyDescent="0.25">
      <c r="A742" s="213">
        <v>53829</v>
      </c>
      <c r="B742" s="214" t="s">
        <v>417</v>
      </c>
      <c r="C742" s="214" t="s">
        <v>346</v>
      </c>
      <c r="D742" s="215" t="s">
        <v>2229</v>
      </c>
    </row>
    <row r="743" spans="1:4" ht="13.5" x14ac:dyDescent="0.25">
      <c r="A743" s="213">
        <v>53831</v>
      </c>
      <c r="B743" s="214" t="s">
        <v>418</v>
      </c>
      <c r="C743" s="214" t="s">
        <v>346</v>
      </c>
      <c r="D743" s="215" t="s">
        <v>2237</v>
      </c>
    </row>
    <row r="744" spans="1:4" ht="13.5" x14ac:dyDescent="0.25">
      <c r="A744" s="213">
        <v>53840</v>
      </c>
      <c r="B744" s="214" t="s">
        <v>419</v>
      </c>
      <c r="C744" s="214" t="s">
        <v>346</v>
      </c>
      <c r="D744" s="215" t="s">
        <v>1307</v>
      </c>
    </row>
    <row r="745" spans="1:4" ht="13.5" x14ac:dyDescent="0.25">
      <c r="A745" s="213">
        <v>53841</v>
      </c>
      <c r="B745" s="214" t="s">
        <v>420</v>
      </c>
      <c r="C745" s="214" t="s">
        <v>346</v>
      </c>
      <c r="D745" s="215" t="s">
        <v>2238</v>
      </c>
    </row>
    <row r="746" spans="1:4" ht="13.5" x14ac:dyDescent="0.25">
      <c r="A746" s="213">
        <v>53849</v>
      </c>
      <c r="B746" s="214" t="s">
        <v>421</v>
      </c>
      <c r="C746" s="214" t="s">
        <v>346</v>
      </c>
      <c r="D746" s="215" t="s">
        <v>2239</v>
      </c>
    </row>
    <row r="747" spans="1:4" ht="13.5" x14ac:dyDescent="0.25">
      <c r="A747" s="213">
        <v>53857</v>
      </c>
      <c r="B747" s="214" t="s">
        <v>422</v>
      </c>
      <c r="C747" s="214" t="s">
        <v>346</v>
      </c>
      <c r="D747" s="215" t="s">
        <v>2240</v>
      </c>
    </row>
    <row r="748" spans="1:4" ht="13.5" x14ac:dyDescent="0.25">
      <c r="A748" s="213">
        <v>53858</v>
      </c>
      <c r="B748" s="214" t="s">
        <v>423</v>
      </c>
      <c r="C748" s="214" t="s">
        <v>346</v>
      </c>
      <c r="D748" s="215" t="s">
        <v>2241</v>
      </c>
    </row>
    <row r="749" spans="1:4" ht="13.5" x14ac:dyDescent="0.25">
      <c r="A749" s="213">
        <v>53861</v>
      </c>
      <c r="B749" s="214" t="s">
        <v>424</v>
      </c>
      <c r="C749" s="214" t="s">
        <v>346</v>
      </c>
      <c r="D749" s="215" t="s">
        <v>2242</v>
      </c>
    </row>
    <row r="750" spans="1:4" ht="13.5" x14ac:dyDescent="0.25">
      <c r="A750" s="213">
        <v>53863</v>
      </c>
      <c r="B750" s="214" t="s">
        <v>2243</v>
      </c>
      <c r="C750" s="214" t="s">
        <v>346</v>
      </c>
      <c r="D750" s="215" t="s">
        <v>1317</v>
      </c>
    </row>
    <row r="751" spans="1:4" ht="13.5" x14ac:dyDescent="0.25">
      <c r="A751" s="213">
        <v>53865</v>
      </c>
      <c r="B751" s="214" t="s">
        <v>425</v>
      </c>
      <c r="C751" s="214" t="s">
        <v>346</v>
      </c>
      <c r="D751" s="215" t="s">
        <v>2244</v>
      </c>
    </row>
    <row r="752" spans="1:4" ht="13.5" x14ac:dyDescent="0.25">
      <c r="A752" s="213">
        <v>53866</v>
      </c>
      <c r="B752" s="214" t="s">
        <v>426</v>
      </c>
      <c r="C752" s="214" t="s">
        <v>346</v>
      </c>
      <c r="D752" s="215" t="s">
        <v>2245</v>
      </c>
    </row>
    <row r="753" spans="1:4" ht="13.5" x14ac:dyDescent="0.25">
      <c r="A753" s="213">
        <v>53882</v>
      </c>
      <c r="B753" s="214" t="s">
        <v>427</v>
      </c>
      <c r="C753" s="214" t="s">
        <v>346</v>
      </c>
      <c r="D753" s="215" t="s">
        <v>2246</v>
      </c>
    </row>
    <row r="754" spans="1:4" ht="13.5" x14ac:dyDescent="0.25">
      <c r="A754" s="213">
        <v>55263</v>
      </c>
      <c r="B754" s="214" t="s">
        <v>428</v>
      </c>
      <c r="C754" s="214" t="s">
        <v>346</v>
      </c>
      <c r="D754" s="215" t="s">
        <v>2158</v>
      </c>
    </row>
    <row r="755" spans="1:4" ht="13.5" x14ac:dyDescent="0.25">
      <c r="A755" s="213">
        <v>73303</v>
      </c>
      <c r="B755" s="214" t="s">
        <v>429</v>
      </c>
      <c r="C755" s="214" t="s">
        <v>346</v>
      </c>
      <c r="D755" s="215" t="s">
        <v>2247</v>
      </c>
    </row>
    <row r="756" spans="1:4" ht="13.5" x14ac:dyDescent="0.25">
      <c r="A756" s="213">
        <v>73307</v>
      </c>
      <c r="B756" s="214" t="s">
        <v>430</v>
      </c>
      <c r="C756" s="214" t="s">
        <v>346</v>
      </c>
      <c r="D756" s="215" t="s">
        <v>2248</v>
      </c>
    </row>
    <row r="757" spans="1:4" ht="13.5" x14ac:dyDescent="0.25">
      <c r="A757" s="213">
        <v>73309</v>
      </c>
      <c r="B757" s="214" t="s">
        <v>431</v>
      </c>
      <c r="C757" s="214" t="s">
        <v>346</v>
      </c>
      <c r="D757" s="215" t="s">
        <v>2249</v>
      </c>
    </row>
    <row r="758" spans="1:4" ht="13.5" x14ac:dyDescent="0.25">
      <c r="A758" s="213">
        <v>73311</v>
      </c>
      <c r="B758" s="214" t="s">
        <v>432</v>
      </c>
      <c r="C758" s="214" t="s">
        <v>346</v>
      </c>
      <c r="D758" s="215" t="s">
        <v>2250</v>
      </c>
    </row>
    <row r="759" spans="1:4" ht="13.5" x14ac:dyDescent="0.25">
      <c r="A759" s="213">
        <v>73313</v>
      </c>
      <c r="B759" s="214" t="s">
        <v>433</v>
      </c>
      <c r="C759" s="214" t="s">
        <v>346</v>
      </c>
      <c r="D759" s="215" t="s">
        <v>2251</v>
      </c>
    </row>
    <row r="760" spans="1:4" ht="13.5" x14ac:dyDescent="0.25">
      <c r="A760" s="213">
        <v>73315</v>
      </c>
      <c r="B760" s="214" t="s">
        <v>434</v>
      </c>
      <c r="C760" s="214" t="s">
        <v>346</v>
      </c>
      <c r="D760" s="215" t="s">
        <v>2225</v>
      </c>
    </row>
    <row r="761" spans="1:4" ht="13.5" x14ac:dyDescent="0.25">
      <c r="A761" s="213">
        <v>73335</v>
      </c>
      <c r="B761" s="214" t="s">
        <v>435</v>
      </c>
      <c r="C761" s="214" t="s">
        <v>346</v>
      </c>
      <c r="D761" s="215" t="s">
        <v>2252</v>
      </c>
    </row>
    <row r="762" spans="1:4" ht="13.5" x14ac:dyDescent="0.25">
      <c r="A762" s="213">
        <v>73340</v>
      </c>
      <c r="B762" s="214" t="s">
        <v>436</v>
      </c>
      <c r="C762" s="214" t="s">
        <v>346</v>
      </c>
      <c r="D762" s="215" t="s">
        <v>2253</v>
      </c>
    </row>
    <row r="763" spans="1:4" ht="13.5" x14ac:dyDescent="0.25">
      <c r="A763" s="213">
        <v>83361</v>
      </c>
      <c r="B763" s="214" t="s">
        <v>438</v>
      </c>
      <c r="C763" s="214" t="s">
        <v>346</v>
      </c>
      <c r="D763" s="215" t="s">
        <v>2254</v>
      </c>
    </row>
    <row r="764" spans="1:4" ht="13.5" x14ac:dyDescent="0.25">
      <c r="A764" s="213">
        <v>83761</v>
      </c>
      <c r="B764" s="214" t="s">
        <v>439</v>
      </c>
      <c r="C764" s="214" t="s">
        <v>346</v>
      </c>
      <c r="D764" s="215" t="s">
        <v>2255</v>
      </c>
    </row>
    <row r="765" spans="1:4" ht="13.5" x14ac:dyDescent="0.25">
      <c r="A765" s="213">
        <v>83762</v>
      </c>
      <c r="B765" s="214" t="s">
        <v>440</v>
      </c>
      <c r="C765" s="214" t="s">
        <v>346</v>
      </c>
      <c r="D765" s="215" t="s">
        <v>2256</v>
      </c>
    </row>
    <row r="766" spans="1:4" ht="13.5" x14ac:dyDescent="0.25">
      <c r="A766" s="213">
        <v>83763</v>
      </c>
      <c r="B766" s="214" t="s">
        <v>441</v>
      </c>
      <c r="C766" s="214" t="s">
        <v>346</v>
      </c>
      <c r="D766" s="215" t="s">
        <v>2257</v>
      </c>
    </row>
    <row r="767" spans="1:4" ht="13.5" x14ac:dyDescent="0.25">
      <c r="A767" s="213">
        <v>83764</v>
      </c>
      <c r="B767" s="214" t="s">
        <v>442</v>
      </c>
      <c r="C767" s="214" t="s">
        <v>346</v>
      </c>
      <c r="D767" s="215" t="s">
        <v>2258</v>
      </c>
    </row>
    <row r="768" spans="1:4" ht="13.5" x14ac:dyDescent="0.25">
      <c r="A768" s="213">
        <v>87026</v>
      </c>
      <c r="B768" s="214" t="s">
        <v>443</v>
      </c>
      <c r="C768" s="214" t="s">
        <v>346</v>
      </c>
      <c r="D768" s="215" t="s">
        <v>2259</v>
      </c>
    </row>
    <row r="769" spans="1:4" ht="13.5" x14ac:dyDescent="0.25">
      <c r="A769" s="213">
        <v>87441</v>
      </c>
      <c r="B769" s="214" t="s">
        <v>2260</v>
      </c>
      <c r="C769" s="214" t="s">
        <v>346</v>
      </c>
      <c r="D769" s="215" t="s">
        <v>2261</v>
      </c>
    </row>
    <row r="770" spans="1:4" ht="13.5" x14ac:dyDescent="0.25">
      <c r="A770" s="213">
        <v>87442</v>
      </c>
      <c r="B770" s="214" t="s">
        <v>2262</v>
      </c>
      <c r="C770" s="214" t="s">
        <v>346</v>
      </c>
      <c r="D770" s="215" t="s">
        <v>2153</v>
      </c>
    </row>
    <row r="771" spans="1:4" ht="13.5" x14ac:dyDescent="0.25">
      <c r="A771" s="213">
        <v>87443</v>
      </c>
      <c r="B771" s="214" t="s">
        <v>2263</v>
      </c>
      <c r="C771" s="214" t="s">
        <v>346</v>
      </c>
      <c r="D771" s="215" t="s">
        <v>2053</v>
      </c>
    </row>
    <row r="772" spans="1:4" ht="13.5" x14ac:dyDescent="0.25">
      <c r="A772" s="213">
        <v>87444</v>
      </c>
      <c r="B772" s="214" t="s">
        <v>2264</v>
      </c>
      <c r="C772" s="214" t="s">
        <v>346</v>
      </c>
      <c r="D772" s="215" t="s">
        <v>2265</v>
      </c>
    </row>
    <row r="773" spans="1:4" ht="13.5" x14ac:dyDescent="0.25">
      <c r="A773" s="213">
        <v>88387</v>
      </c>
      <c r="B773" s="214" t="s">
        <v>2266</v>
      </c>
      <c r="C773" s="214" t="s">
        <v>346</v>
      </c>
      <c r="D773" s="215" t="s">
        <v>2267</v>
      </c>
    </row>
    <row r="774" spans="1:4" ht="13.5" x14ac:dyDescent="0.25">
      <c r="A774" s="213">
        <v>88389</v>
      </c>
      <c r="B774" s="214" t="s">
        <v>2268</v>
      </c>
      <c r="C774" s="214" t="s">
        <v>346</v>
      </c>
      <c r="D774" s="215" t="s">
        <v>2073</v>
      </c>
    </row>
    <row r="775" spans="1:4" ht="13.5" x14ac:dyDescent="0.25">
      <c r="A775" s="213">
        <v>88390</v>
      </c>
      <c r="B775" s="214" t="s">
        <v>2269</v>
      </c>
      <c r="C775" s="214" t="s">
        <v>346</v>
      </c>
      <c r="D775" s="215" t="s">
        <v>2054</v>
      </c>
    </row>
    <row r="776" spans="1:4" ht="13.5" x14ac:dyDescent="0.25">
      <c r="A776" s="213">
        <v>88391</v>
      </c>
      <c r="B776" s="214" t="s">
        <v>2270</v>
      </c>
      <c r="C776" s="214" t="s">
        <v>346</v>
      </c>
      <c r="D776" s="215" t="s">
        <v>2271</v>
      </c>
    </row>
    <row r="777" spans="1:4" ht="13.5" x14ac:dyDescent="0.25">
      <c r="A777" s="213">
        <v>88394</v>
      </c>
      <c r="B777" s="214" t="s">
        <v>2272</v>
      </c>
      <c r="C777" s="214" t="s">
        <v>346</v>
      </c>
      <c r="D777" s="215" t="s">
        <v>2273</v>
      </c>
    </row>
    <row r="778" spans="1:4" ht="13.5" x14ac:dyDescent="0.25">
      <c r="A778" s="213">
        <v>88395</v>
      </c>
      <c r="B778" s="214" t="s">
        <v>2274</v>
      </c>
      <c r="C778" s="214" t="s">
        <v>346</v>
      </c>
      <c r="D778" s="215" t="s">
        <v>2210</v>
      </c>
    </row>
    <row r="779" spans="1:4" ht="13.5" x14ac:dyDescent="0.25">
      <c r="A779" s="213">
        <v>88396</v>
      </c>
      <c r="B779" s="214" t="s">
        <v>2275</v>
      </c>
      <c r="C779" s="214" t="s">
        <v>346</v>
      </c>
      <c r="D779" s="215" t="s">
        <v>2276</v>
      </c>
    </row>
    <row r="780" spans="1:4" ht="13.5" x14ac:dyDescent="0.25">
      <c r="A780" s="213">
        <v>88397</v>
      </c>
      <c r="B780" s="214" t="s">
        <v>2277</v>
      </c>
      <c r="C780" s="214" t="s">
        <v>346</v>
      </c>
      <c r="D780" s="215" t="s">
        <v>2278</v>
      </c>
    </row>
    <row r="781" spans="1:4" ht="13.5" x14ac:dyDescent="0.25">
      <c r="A781" s="213">
        <v>88400</v>
      </c>
      <c r="B781" s="214" t="s">
        <v>2279</v>
      </c>
      <c r="C781" s="214" t="s">
        <v>346</v>
      </c>
      <c r="D781" s="215" t="s">
        <v>2039</v>
      </c>
    </row>
    <row r="782" spans="1:4" ht="13.5" x14ac:dyDescent="0.25">
      <c r="A782" s="213">
        <v>88401</v>
      </c>
      <c r="B782" s="214" t="s">
        <v>2280</v>
      </c>
      <c r="C782" s="214" t="s">
        <v>346</v>
      </c>
      <c r="D782" s="215" t="s">
        <v>2164</v>
      </c>
    </row>
    <row r="783" spans="1:4" ht="13.5" x14ac:dyDescent="0.25">
      <c r="A783" s="213">
        <v>88402</v>
      </c>
      <c r="B783" s="214" t="s">
        <v>2281</v>
      </c>
      <c r="C783" s="214" t="s">
        <v>346</v>
      </c>
      <c r="D783" s="215" t="s">
        <v>2282</v>
      </c>
    </row>
    <row r="784" spans="1:4" ht="13.5" x14ac:dyDescent="0.25">
      <c r="A784" s="213">
        <v>88403</v>
      </c>
      <c r="B784" s="214" t="s">
        <v>2283</v>
      </c>
      <c r="C784" s="214" t="s">
        <v>346</v>
      </c>
      <c r="D784" s="215" t="s">
        <v>2284</v>
      </c>
    </row>
    <row r="785" spans="1:4" ht="13.5" x14ac:dyDescent="0.25">
      <c r="A785" s="213">
        <v>88419</v>
      </c>
      <c r="B785" s="214" t="s">
        <v>444</v>
      </c>
      <c r="C785" s="214" t="s">
        <v>346</v>
      </c>
      <c r="D785" s="215" t="s">
        <v>2285</v>
      </c>
    </row>
    <row r="786" spans="1:4" ht="13.5" x14ac:dyDescent="0.25">
      <c r="A786" s="213">
        <v>88422</v>
      </c>
      <c r="B786" s="214" t="s">
        <v>445</v>
      </c>
      <c r="C786" s="214" t="s">
        <v>346</v>
      </c>
      <c r="D786" s="215" t="s">
        <v>2286</v>
      </c>
    </row>
    <row r="787" spans="1:4" ht="13.5" x14ac:dyDescent="0.25">
      <c r="A787" s="213">
        <v>88425</v>
      </c>
      <c r="B787" s="214" t="s">
        <v>446</v>
      </c>
      <c r="C787" s="214" t="s">
        <v>346</v>
      </c>
      <c r="D787" s="215" t="s">
        <v>1269</v>
      </c>
    </row>
    <row r="788" spans="1:4" ht="13.5" x14ac:dyDescent="0.25">
      <c r="A788" s="213">
        <v>88427</v>
      </c>
      <c r="B788" s="214" t="s">
        <v>447</v>
      </c>
      <c r="C788" s="214" t="s">
        <v>346</v>
      </c>
      <c r="D788" s="215" t="s">
        <v>2287</v>
      </c>
    </row>
    <row r="789" spans="1:4" ht="13.5" x14ac:dyDescent="0.25">
      <c r="A789" s="213">
        <v>88434</v>
      </c>
      <c r="B789" s="214" t="s">
        <v>448</v>
      </c>
      <c r="C789" s="214" t="s">
        <v>346</v>
      </c>
      <c r="D789" s="215" t="s">
        <v>2288</v>
      </c>
    </row>
    <row r="790" spans="1:4" ht="13.5" x14ac:dyDescent="0.25">
      <c r="A790" s="213">
        <v>88435</v>
      </c>
      <c r="B790" s="214" t="s">
        <v>449</v>
      </c>
      <c r="C790" s="214" t="s">
        <v>346</v>
      </c>
      <c r="D790" s="215" t="s">
        <v>2289</v>
      </c>
    </row>
    <row r="791" spans="1:4" ht="13.5" x14ac:dyDescent="0.25">
      <c r="A791" s="213">
        <v>88436</v>
      </c>
      <c r="B791" s="214" t="s">
        <v>450</v>
      </c>
      <c r="C791" s="214" t="s">
        <v>346</v>
      </c>
      <c r="D791" s="215" t="s">
        <v>2290</v>
      </c>
    </row>
    <row r="792" spans="1:4" ht="13.5" x14ac:dyDescent="0.25">
      <c r="A792" s="213">
        <v>88437</v>
      </c>
      <c r="B792" s="214" t="s">
        <v>451</v>
      </c>
      <c r="C792" s="214" t="s">
        <v>346</v>
      </c>
      <c r="D792" s="215" t="s">
        <v>2287</v>
      </c>
    </row>
    <row r="793" spans="1:4" ht="13.5" x14ac:dyDescent="0.25">
      <c r="A793" s="213">
        <v>88569</v>
      </c>
      <c r="B793" s="214" t="s">
        <v>452</v>
      </c>
      <c r="C793" s="214" t="s">
        <v>346</v>
      </c>
      <c r="D793" s="215" t="s">
        <v>2291</v>
      </c>
    </row>
    <row r="794" spans="1:4" ht="13.5" x14ac:dyDescent="0.25">
      <c r="A794" s="213">
        <v>88570</v>
      </c>
      <c r="B794" s="214" t="s">
        <v>453</v>
      </c>
      <c r="C794" s="214" t="s">
        <v>346</v>
      </c>
      <c r="D794" s="215" t="s">
        <v>2292</v>
      </c>
    </row>
    <row r="795" spans="1:4" ht="13.5" x14ac:dyDescent="0.25">
      <c r="A795" s="213">
        <v>88826</v>
      </c>
      <c r="B795" s="214" t="s">
        <v>2293</v>
      </c>
      <c r="C795" s="214" t="s">
        <v>346</v>
      </c>
      <c r="D795" s="215" t="s">
        <v>2294</v>
      </c>
    </row>
    <row r="796" spans="1:4" ht="13.5" x14ac:dyDescent="0.25">
      <c r="A796" s="213">
        <v>88827</v>
      </c>
      <c r="B796" s="214" t="s">
        <v>2295</v>
      </c>
      <c r="C796" s="214" t="s">
        <v>346</v>
      </c>
      <c r="D796" s="215" t="s">
        <v>2142</v>
      </c>
    </row>
    <row r="797" spans="1:4" ht="13.5" x14ac:dyDescent="0.25">
      <c r="A797" s="213">
        <v>88828</v>
      </c>
      <c r="B797" s="214" t="s">
        <v>2296</v>
      </c>
      <c r="C797" s="214" t="s">
        <v>346</v>
      </c>
      <c r="D797" s="215" t="s">
        <v>2017</v>
      </c>
    </row>
    <row r="798" spans="1:4" ht="13.5" x14ac:dyDescent="0.25">
      <c r="A798" s="213">
        <v>88829</v>
      </c>
      <c r="B798" s="214" t="s">
        <v>2297</v>
      </c>
      <c r="C798" s="214" t="s">
        <v>346</v>
      </c>
      <c r="D798" s="215" t="s">
        <v>1840</v>
      </c>
    </row>
    <row r="799" spans="1:4" ht="13.5" x14ac:dyDescent="0.25">
      <c r="A799" s="213">
        <v>88832</v>
      </c>
      <c r="B799" s="214" t="s">
        <v>454</v>
      </c>
      <c r="C799" s="214" t="s">
        <v>346</v>
      </c>
      <c r="D799" s="215" t="s">
        <v>2298</v>
      </c>
    </row>
    <row r="800" spans="1:4" ht="13.5" x14ac:dyDescent="0.25">
      <c r="A800" s="213">
        <v>88834</v>
      </c>
      <c r="B800" s="214" t="s">
        <v>455</v>
      </c>
      <c r="C800" s="214" t="s">
        <v>346</v>
      </c>
      <c r="D800" s="215" t="s">
        <v>2299</v>
      </c>
    </row>
    <row r="801" spans="1:4" ht="13.5" x14ac:dyDescent="0.25">
      <c r="A801" s="213">
        <v>88835</v>
      </c>
      <c r="B801" s="214" t="s">
        <v>456</v>
      </c>
      <c r="C801" s="214" t="s">
        <v>346</v>
      </c>
      <c r="D801" s="215" t="s">
        <v>2300</v>
      </c>
    </row>
    <row r="802" spans="1:4" ht="13.5" x14ac:dyDescent="0.25">
      <c r="A802" s="213">
        <v>88836</v>
      </c>
      <c r="B802" s="214" t="s">
        <v>457</v>
      </c>
      <c r="C802" s="214" t="s">
        <v>346</v>
      </c>
      <c r="D802" s="215" t="s">
        <v>2301</v>
      </c>
    </row>
    <row r="803" spans="1:4" ht="13.5" x14ac:dyDescent="0.25">
      <c r="A803" s="213">
        <v>88839</v>
      </c>
      <c r="B803" s="214" t="s">
        <v>458</v>
      </c>
      <c r="C803" s="214" t="s">
        <v>346</v>
      </c>
      <c r="D803" s="215" t="s">
        <v>2302</v>
      </c>
    </row>
    <row r="804" spans="1:4" ht="13.5" x14ac:dyDescent="0.25">
      <c r="A804" s="213">
        <v>88840</v>
      </c>
      <c r="B804" s="214" t="s">
        <v>459</v>
      </c>
      <c r="C804" s="214" t="s">
        <v>346</v>
      </c>
      <c r="D804" s="215" t="s">
        <v>1880</v>
      </c>
    </row>
    <row r="805" spans="1:4" ht="13.5" x14ac:dyDescent="0.25">
      <c r="A805" s="213">
        <v>88841</v>
      </c>
      <c r="B805" s="214" t="s">
        <v>460</v>
      </c>
      <c r="C805" s="214" t="s">
        <v>346</v>
      </c>
      <c r="D805" s="215" t="s">
        <v>2303</v>
      </c>
    </row>
    <row r="806" spans="1:4" ht="13.5" x14ac:dyDescent="0.25">
      <c r="A806" s="213">
        <v>88842</v>
      </c>
      <c r="B806" s="214" t="s">
        <v>461</v>
      </c>
      <c r="C806" s="214" t="s">
        <v>346</v>
      </c>
      <c r="D806" s="215" t="s">
        <v>2304</v>
      </c>
    </row>
    <row r="807" spans="1:4" ht="13.5" x14ac:dyDescent="0.25">
      <c r="A807" s="213">
        <v>88847</v>
      </c>
      <c r="B807" s="214" t="s">
        <v>462</v>
      </c>
      <c r="C807" s="214" t="s">
        <v>346</v>
      </c>
      <c r="D807" s="215" t="s">
        <v>2305</v>
      </c>
    </row>
    <row r="808" spans="1:4" ht="13.5" x14ac:dyDescent="0.25">
      <c r="A808" s="213">
        <v>88848</v>
      </c>
      <c r="B808" s="214" t="s">
        <v>463</v>
      </c>
      <c r="C808" s="214" t="s">
        <v>346</v>
      </c>
      <c r="D808" s="215" t="s">
        <v>2306</v>
      </c>
    </row>
    <row r="809" spans="1:4" ht="13.5" x14ac:dyDescent="0.25">
      <c r="A809" s="213">
        <v>88853</v>
      </c>
      <c r="B809" s="214" t="s">
        <v>464</v>
      </c>
      <c r="C809" s="214" t="s">
        <v>346</v>
      </c>
      <c r="D809" s="215" t="s">
        <v>2307</v>
      </c>
    </row>
    <row r="810" spans="1:4" ht="13.5" x14ac:dyDescent="0.25">
      <c r="A810" s="213">
        <v>88854</v>
      </c>
      <c r="B810" s="214" t="s">
        <v>465</v>
      </c>
      <c r="C810" s="214" t="s">
        <v>346</v>
      </c>
      <c r="D810" s="215" t="s">
        <v>2097</v>
      </c>
    </row>
    <row r="811" spans="1:4" ht="13.5" x14ac:dyDescent="0.25">
      <c r="A811" s="213">
        <v>88855</v>
      </c>
      <c r="B811" s="214" t="s">
        <v>466</v>
      </c>
      <c r="C811" s="214" t="s">
        <v>346</v>
      </c>
      <c r="D811" s="215" t="s">
        <v>2308</v>
      </c>
    </row>
    <row r="812" spans="1:4" ht="13.5" x14ac:dyDescent="0.25">
      <c r="A812" s="213">
        <v>88856</v>
      </c>
      <c r="B812" s="214" t="s">
        <v>467</v>
      </c>
      <c r="C812" s="214" t="s">
        <v>346</v>
      </c>
      <c r="D812" s="215" t="s">
        <v>2309</v>
      </c>
    </row>
    <row r="813" spans="1:4" ht="13.5" x14ac:dyDescent="0.25">
      <c r="A813" s="213">
        <v>88857</v>
      </c>
      <c r="B813" s="214" t="s">
        <v>468</v>
      </c>
      <c r="C813" s="214" t="s">
        <v>346</v>
      </c>
      <c r="D813" s="215" t="s">
        <v>2310</v>
      </c>
    </row>
    <row r="814" spans="1:4" ht="13.5" x14ac:dyDescent="0.25">
      <c r="A814" s="213">
        <v>88858</v>
      </c>
      <c r="B814" s="214" t="s">
        <v>469</v>
      </c>
      <c r="C814" s="214" t="s">
        <v>346</v>
      </c>
      <c r="D814" s="215" t="s">
        <v>2311</v>
      </c>
    </row>
    <row r="815" spans="1:4" ht="13.5" x14ac:dyDescent="0.25">
      <c r="A815" s="213">
        <v>88859</v>
      </c>
      <c r="B815" s="214" t="s">
        <v>470</v>
      </c>
      <c r="C815" s="214" t="s">
        <v>346</v>
      </c>
      <c r="D815" s="215" t="s">
        <v>2312</v>
      </c>
    </row>
    <row r="816" spans="1:4" ht="13.5" x14ac:dyDescent="0.25">
      <c r="A816" s="213">
        <v>88860</v>
      </c>
      <c r="B816" s="214" t="s">
        <v>471</v>
      </c>
      <c r="C816" s="214" t="s">
        <v>346</v>
      </c>
      <c r="D816" s="215" t="s">
        <v>2313</v>
      </c>
    </row>
    <row r="817" spans="1:4" ht="13.5" x14ac:dyDescent="0.25">
      <c r="A817" s="213">
        <v>88900</v>
      </c>
      <c r="B817" s="214" t="s">
        <v>472</v>
      </c>
      <c r="C817" s="214" t="s">
        <v>346</v>
      </c>
      <c r="D817" s="215" t="s">
        <v>2314</v>
      </c>
    </row>
    <row r="818" spans="1:4" ht="13.5" x14ac:dyDescent="0.25">
      <c r="A818" s="213">
        <v>88902</v>
      </c>
      <c r="B818" s="214" t="s">
        <v>473</v>
      </c>
      <c r="C818" s="214" t="s">
        <v>346</v>
      </c>
      <c r="D818" s="215" t="s">
        <v>2315</v>
      </c>
    </row>
    <row r="819" spans="1:4" ht="13.5" x14ac:dyDescent="0.25">
      <c r="A819" s="213">
        <v>88903</v>
      </c>
      <c r="B819" s="214" t="s">
        <v>474</v>
      </c>
      <c r="C819" s="214" t="s">
        <v>346</v>
      </c>
      <c r="D819" s="215" t="s">
        <v>2316</v>
      </c>
    </row>
    <row r="820" spans="1:4" ht="13.5" x14ac:dyDescent="0.25">
      <c r="A820" s="213">
        <v>88904</v>
      </c>
      <c r="B820" s="214" t="s">
        <v>475</v>
      </c>
      <c r="C820" s="214" t="s">
        <v>346</v>
      </c>
      <c r="D820" s="215" t="s">
        <v>2317</v>
      </c>
    </row>
    <row r="821" spans="1:4" ht="13.5" x14ac:dyDescent="0.25">
      <c r="A821" s="213">
        <v>89009</v>
      </c>
      <c r="B821" s="214" t="s">
        <v>476</v>
      </c>
      <c r="C821" s="214" t="s">
        <v>346</v>
      </c>
      <c r="D821" s="215" t="s">
        <v>2318</v>
      </c>
    </row>
    <row r="822" spans="1:4" ht="13.5" x14ac:dyDescent="0.25">
      <c r="A822" s="213">
        <v>89010</v>
      </c>
      <c r="B822" s="214" t="s">
        <v>477</v>
      </c>
      <c r="C822" s="214" t="s">
        <v>346</v>
      </c>
      <c r="D822" s="215" t="s">
        <v>2319</v>
      </c>
    </row>
    <row r="823" spans="1:4" ht="13.5" x14ac:dyDescent="0.25">
      <c r="A823" s="213">
        <v>89011</v>
      </c>
      <c r="B823" s="214" t="s">
        <v>478</v>
      </c>
      <c r="C823" s="214" t="s">
        <v>346</v>
      </c>
      <c r="D823" s="215" t="s">
        <v>2320</v>
      </c>
    </row>
    <row r="824" spans="1:4" ht="13.5" x14ac:dyDescent="0.25">
      <c r="A824" s="213">
        <v>89012</v>
      </c>
      <c r="B824" s="214" t="s">
        <v>479</v>
      </c>
      <c r="C824" s="214" t="s">
        <v>346</v>
      </c>
      <c r="D824" s="215" t="s">
        <v>2321</v>
      </c>
    </row>
    <row r="825" spans="1:4" ht="13.5" x14ac:dyDescent="0.25">
      <c r="A825" s="213">
        <v>89013</v>
      </c>
      <c r="B825" s="214" t="s">
        <v>480</v>
      </c>
      <c r="C825" s="214" t="s">
        <v>346</v>
      </c>
      <c r="D825" s="215" t="s">
        <v>2322</v>
      </c>
    </row>
    <row r="826" spans="1:4" ht="13.5" x14ac:dyDescent="0.25">
      <c r="A826" s="213">
        <v>89014</v>
      </c>
      <c r="B826" s="214" t="s">
        <v>481</v>
      </c>
      <c r="C826" s="214" t="s">
        <v>346</v>
      </c>
      <c r="D826" s="215" t="s">
        <v>2323</v>
      </c>
    </row>
    <row r="827" spans="1:4" ht="13.5" x14ac:dyDescent="0.25">
      <c r="A827" s="213">
        <v>89015</v>
      </c>
      <c r="B827" s="214" t="s">
        <v>482</v>
      </c>
      <c r="C827" s="214" t="s">
        <v>346</v>
      </c>
      <c r="D827" s="215" t="s">
        <v>2324</v>
      </c>
    </row>
    <row r="828" spans="1:4" ht="13.5" x14ac:dyDescent="0.25">
      <c r="A828" s="213">
        <v>89016</v>
      </c>
      <c r="B828" s="214" t="s">
        <v>483</v>
      </c>
      <c r="C828" s="214" t="s">
        <v>346</v>
      </c>
      <c r="D828" s="215" t="s">
        <v>2325</v>
      </c>
    </row>
    <row r="829" spans="1:4" ht="13.5" x14ac:dyDescent="0.25">
      <c r="A829" s="213">
        <v>89017</v>
      </c>
      <c r="B829" s="214" t="s">
        <v>484</v>
      </c>
      <c r="C829" s="214" t="s">
        <v>346</v>
      </c>
      <c r="D829" s="215" t="s">
        <v>1191</v>
      </c>
    </row>
    <row r="830" spans="1:4" ht="13.5" x14ac:dyDescent="0.25">
      <c r="A830" s="213">
        <v>89018</v>
      </c>
      <c r="B830" s="214" t="s">
        <v>485</v>
      </c>
      <c r="C830" s="214" t="s">
        <v>346</v>
      </c>
      <c r="D830" s="215" t="s">
        <v>2326</v>
      </c>
    </row>
    <row r="831" spans="1:4" ht="13.5" x14ac:dyDescent="0.25">
      <c r="A831" s="213">
        <v>89019</v>
      </c>
      <c r="B831" s="214" t="s">
        <v>486</v>
      </c>
      <c r="C831" s="214" t="s">
        <v>346</v>
      </c>
      <c r="D831" s="215" t="s">
        <v>2327</v>
      </c>
    </row>
    <row r="832" spans="1:4" ht="13.5" x14ac:dyDescent="0.25">
      <c r="A832" s="213">
        <v>89020</v>
      </c>
      <c r="B832" s="214" t="s">
        <v>487</v>
      </c>
      <c r="C832" s="214" t="s">
        <v>346</v>
      </c>
      <c r="D832" s="215" t="s">
        <v>2151</v>
      </c>
    </row>
    <row r="833" spans="1:4" ht="13.5" x14ac:dyDescent="0.25">
      <c r="A833" s="213">
        <v>89023</v>
      </c>
      <c r="B833" s="214" t="s">
        <v>2328</v>
      </c>
      <c r="C833" s="214" t="s">
        <v>346</v>
      </c>
      <c r="D833" s="215" t="s">
        <v>2329</v>
      </c>
    </row>
    <row r="834" spans="1:4" ht="13.5" x14ac:dyDescent="0.25">
      <c r="A834" s="213">
        <v>89024</v>
      </c>
      <c r="B834" s="214" t="s">
        <v>2330</v>
      </c>
      <c r="C834" s="214" t="s">
        <v>346</v>
      </c>
      <c r="D834" s="215" t="s">
        <v>2292</v>
      </c>
    </row>
    <row r="835" spans="1:4" ht="13.5" x14ac:dyDescent="0.25">
      <c r="A835" s="213">
        <v>89025</v>
      </c>
      <c r="B835" s="214" t="s">
        <v>2331</v>
      </c>
      <c r="C835" s="214" t="s">
        <v>346</v>
      </c>
      <c r="D835" s="215" t="s">
        <v>2191</v>
      </c>
    </row>
    <row r="836" spans="1:4" ht="13.5" x14ac:dyDescent="0.25">
      <c r="A836" s="213">
        <v>89026</v>
      </c>
      <c r="B836" s="214" t="s">
        <v>2332</v>
      </c>
      <c r="C836" s="214" t="s">
        <v>346</v>
      </c>
      <c r="D836" s="215" t="s">
        <v>2333</v>
      </c>
    </row>
    <row r="837" spans="1:4" ht="13.5" x14ac:dyDescent="0.25">
      <c r="A837" s="213">
        <v>89029</v>
      </c>
      <c r="B837" s="214" t="s">
        <v>488</v>
      </c>
      <c r="C837" s="214" t="s">
        <v>346</v>
      </c>
      <c r="D837" s="215" t="s">
        <v>2334</v>
      </c>
    </row>
    <row r="838" spans="1:4" ht="13.5" x14ac:dyDescent="0.25">
      <c r="A838" s="213">
        <v>89030</v>
      </c>
      <c r="B838" s="214" t="s">
        <v>489</v>
      </c>
      <c r="C838" s="214" t="s">
        <v>346</v>
      </c>
      <c r="D838" s="215" t="s">
        <v>2335</v>
      </c>
    </row>
    <row r="839" spans="1:4" ht="13.5" x14ac:dyDescent="0.25">
      <c r="A839" s="213">
        <v>89033</v>
      </c>
      <c r="B839" s="214" t="s">
        <v>490</v>
      </c>
      <c r="C839" s="214" t="s">
        <v>346</v>
      </c>
      <c r="D839" s="215" t="s">
        <v>2336</v>
      </c>
    </row>
    <row r="840" spans="1:4" ht="13.5" x14ac:dyDescent="0.25">
      <c r="A840" s="213">
        <v>89034</v>
      </c>
      <c r="B840" s="214" t="s">
        <v>491</v>
      </c>
      <c r="C840" s="214" t="s">
        <v>346</v>
      </c>
      <c r="D840" s="215" t="s">
        <v>2337</v>
      </c>
    </row>
    <row r="841" spans="1:4" ht="13.5" x14ac:dyDescent="0.25">
      <c r="A841" s="213">
        <v>89128</v>
      </c>
      <c r="B841" s="214" t="s">
        <v>492</v>
      </c>
      <c r="C841" s="214" t="s">
        <v>346</v>
      </c>
      <c r="D841" s="215" t="s">
        <v>2338</v>
      </c>
    </row>
    <row r="842" spans="1:4" ht="13.5" x14ac:dyDescent="0.25">
      <c r="A842" s="213">
        <v>89129</v>
      </c>
      <c r="B842" s="214" t="s">
        <v>493</v>
      </c>
      <c r="C842" s="214" t="s">
        <v>346</v>
      </c>
      <c r="D842" s="215" t="s">
        <v>2339</v>
      </c>
    </row>
    <row r="843" spans="1:4" ht="13.5" x14ac:dyDescent="0.25">
      <c r="A843" s="213">
        <v>89130</v>
      </c>
      <c r="B843" s="214" t="s">
        <v>494</v>
      </c>
      <c r="C843" s="214" t="s">
        <v>346</v>
      </c>
      <c r="D843" s="215" t="s">
        <v>2340</v>
      </c>
    </row>
    <row r="844" spans="1:4" ht="13.5" x14ac:dyDescent="0.25">
      <c r="A844" s="213">
        <v>89131</v>
      </c>
      <c r="B844" s="214" t="s">
        <v>495</v>
      </c>
      <c r="C844" s="214" t="s">
        <v>346</v>
      </c>
      <c r="D844" s="215" t="s">
        <v>2341</v>
      </c>
    </row>
    <row r="845" spans="1:4" ht="13.5" x14ac:dyDescent="0.25">
      <c r="A845" s="213">
        <v>89210</v>
      </c>
      <c r="B845" s="214" t="s">
        <v>496</v>
      </c>
      <c r="C845" s="214" t="s">
        <v>346</v>
      </c>
      <c r="D845" s="215" t="s">
        <v>2342</v>
      </c>
    </row>
    <row r="846" spans="1:4" ht="13.5" x14ac:dyDescent="0.25">
      <c r="A846" s="213">
        <v>89211</v>
      </c>
      <c r="B846" s="214" t="s">
        <v>497</v>
      </c>
      <c r="C846" s="214" t="s">
        <v>346</v>
      </c>
      <c r="D846" s="215" t="s">
        <v>2049</v>
      </c>
    </row>
    <row r="847" spans="1:4" ht="13.5" x14ac:dyDescent="0.25">
      <c r="A847" s="213">
        <v>89212</v>
      </c>
      <c r="B847" s="214" t="s">
        <v>498</v>
      </c>
      <c r="C847" s="214" t="s">
        <v>346</v>
      </c>
      <c r="D847" s="215" t="s">
        <v>2343</v>
      </c>
    </row>
    <row r="848" spans="1:4" ht="13.5" x14ac:dyDescent="0.25">
      <c r="A848" s="213">
        <v>89213</v>
      </c>
      <c r="B848" s="214" t="s">
        <v>499</v>
      </c>
      <c r="C848" s="214" t="s">
        <v>346</v>
      </c>
      <c r="D848" s="215" t="s">
        <v>2344</v>
      </c>
    </row>
    <row r="849" spans="1:4" ht="13.5" x14ac:dyDescent="0.25">
      <c r="A849" s="213">
        <v>89214</v>
      </c>
      <c r="B849" s="214" t="s">
        <v>500</v>
      </c>
      <c r="C849" s="214" t="s">
        <v>346</v>
      </c>
      <c r="D849" s="215" t="s">
        <v>2345</v>
      </c>
    </row>
    <row r="850" spans="1:4" ht="13.5" x14ac:dyDescent="0.25">
      <c r="A850" s="213">
        <v>89215</v>
      </c>
      <c r="B850" s="214" t="s">
        <v>501</v>
      </c>
      <c r="C850" s="214" t="s">
        <v>346</v>
      </c>
      <c r="D850" s="215" t="s">
        <v>2346</v>
      </c>
    </row>
    <row r="851" spans="1:4" ht="13.5" x14ac:dyDescent="0.25">
      <c r="A851" s="213">
        <v>89221</v>
      </c>
      <c r="B851" s="214" t="s">
        <v>2347</v>
      </c>
      <c r="C851" s="214" t="s">
        <v>346</v>
      </c>
      <c r="D851" s="215" t="s">
        <v>2348</v>
      </c>
    </row>
    <row r="852" spans="1:4" ht="13.5" x14ac:dyDescent="0.25">
      <c r="A852" s="213">
        <v>89222</v>
      </c>
      <c r="B852" s="214" t="s">
        <v>2349</v>
      </c>
      <c r="C852" s="214" t="s">
        <v>346</v>
      </c>
      <c r="D852" s="215" t="s">
        <v>2294</v>
      </c>
    </row>
    <row r="853" spans="1:4" ht="13.5" x14ac:dyDescent="0.25">
      <c r="A853" s="213">
        <v>89223</v>
      </c>
      <c r="B853" s="214" t="s">
        <v>2350</v>
      </c>
      <c r="C853" s="214" t="s">
        <v>346</v>
      </c>
      <c r="D853" s="215" t="s">
        <v>2351</v>
      </c>
    </row>
    <row r="854" spans="1:4" ht="13.5" x14ac:dyDescent="0.25">
      <c r="A854" s="213">
        <v>89224</v>
      </c>
      <c r="B854" s="214" t="s">
        <v>2352</v>
      </c>
      <c r="C854" s="214" t="s">
        <v>346</v>
      </c>
      <c r="D854" s="215" t="s">
        <v>2353</v>
      </c>
    </row>
    <row r="855" spans="1:4" ht="13.5" x14ac:dyDescent="0.25">
      <c r="A855" s="213">
        <v>89228</v>
      </c>
      <c r="B855" s="214" t="s">
        <v>502</v>
      </c>
      <c r="C855" s="214" t="s">
        <v>346</v>
      </c>
      <c r="D855" s="215" t="s">
        <v>2354</v>
      </c>
    </row>
    <row r="856" spans="1:4" ht="13.5" x14ac:dyDescent="0.25">
      <c r="A856" s="213">
        <v>89229</v>
      </c>
      <c r="B856" s="214" t="s">
        <v>503</v>
      </c>
      <c r="C856" s="214" t="s">
        <v>346</v>
      </c>
      <c r="D856" s="215" t="s">
        <v>2355</v>
      </c>
    </row>
    <row r="857" spans="1:4" ht="13.5" x14ac:dyDescent="0.25">
      <c r="A857" s="213">
        <v>89230</v>
      </c>
      <c r="B857" s="214" t="s">
        <v>504</v>
      </c>
      <c r="C857" s="214" t="s">
        <v>346</v>
      </c>
      <c r="D857" s="215" t="s">
        <v>2356</v>
      </c>
    </row>
    <row r="858" spans="1:4" ht="13.5" x14ac:dyDescent="0.25">
      <c r="A858" s="213">
        <v>89231</v>
      </c>
      <c r="B858" s="214" t="s">
        <v>505</v>
      </c>
      <c r="C858" s="214" t="s">
        <v>346</v>
      </c>
      <c r="D858" s="215" t="s">
        <v>2357</v>
      </c>
    </row>
    <row r="859" spans="1:4" ht="13.5" x14ac:dyDescent="0.25">
      <c r="A859" s="213">
        <v>89232</v>
      </c>
      <c r="B859" s="214" t="s">
        <v>506</v>
      </c>
      <c r="C859" s="214" t="s">
        <v>346</v>
      </c>
      <c r="D859" s="215" t="s">
        <v>1573</v>
      </c>
    </row>
    <row r="860" spans="1:4" ht="13.5" x14ac:dyDescent="0.25">
      <c r="A860" s="213">
        <v>89233</v>
      </c>
      <c r="B860" s="214" t="s">
        <v>507</v>
      </c>
      <c r="C860" s="214" t="s">
        <v>346</v>
      </c>
      <c r="D860" s="215" t="s">
        <v>2358</v>
      </c>
    </row>
    <row r="861" spans="1:4" ht="13.5" x14ac:dyDescent="0.25">
      <c r="A861" s="213">
        <v>89236</v>
      </c>
      <c r="B861" s="214" t="s">
        <v>508</v>
      </c>
      <c r="C861" s="214" t="s">
        <v>346</v>
      </c>
      <c r="D861" s="215" t="s">
        <v>2359</v>
      </c>
    </row>
    <row r="862" spans="1:4" ht="13.5" x14ac:dyDescent="0.25">
      <c r="A862" s="213">
        <v>89237</v>
      </c>
      <c r="B862" s="214" t="s">
        <v>509</v>
      </c>
      <c r="C862" s="214" t="s">
        <v>346</v>
      </c>
      <c r="D862" s="215" t="s">
        <v>2020</v>
      </c>
    </row>
    <row r="863" spans="1:4" ht="13.5" x14ac:dyDescent="0.25">
      <c r="A863" s="213">
        <v>89238</v>
      </c>
      <c r="B863" s="214" t="s">
        <v>510</v>
      </c>
      <c r="C863" s="214" t="s">
        <v>346</v>
      </c>
      <c r="D863" s="215" t="s">
        <v>2360</v>
      </c>
    </row>
    <row r="864" spans="1:4" ht="13.5" x14ac:dyDescent="0.25">
      <c r="A864" s="213">
        <v>89239</v>
      </c>
      <c r="B864" s="214" t="s">
        <v>511</v>
      </c>
      <c r="C864" s="214" t="s">
        <v>346</v>
      </c>
      <c r="D864" s="215" t="s">
        <v>2361</v>
      </c>
    </row>
    <row r="865" spans="1:4" ht="13.5" x14ac:dyDescent="0.25">
      <c r="A865" s="213">
        <v>89240</v>
      </c>
      <c r="B865" s="214" t="s">
        <v>512</v>
      </c>
      <c r="C865" s="214" t="s">
        <v>346</v>
      </c>
      <c r="D865" s="215" t="s">
        <v>2362</v>
      </c>
    </row>
    <row r="866" spans="1:4" ht="13.5" x14ac:dyDescent="0.25">
      <c r="A866" s="213">
        <v>89241</v>
      </c>
      <c r="B866" s="214" t="s">
        <v>513</v>
      </c>
      <c r="C866" s="214" t="s">
        <v>346</v>
      </c>
      <c r="D866" s="215" t="s">
        <v>2363</v>
      </c>
    </row>
    <row r="867" spans="1:4" ht="13.5" x14ac:dyDescent="0.25">
      <c r="A867" s="213">
        <v>89246</v>
      </c>
      <c r="B867" s="214" t="s">
        <v>514</v>
      </c>
      <c r="C867" s="214" t="s">
        <v>346</v>
      </c>
      <c r="D867" s="215" t="s">
        <v>2364</v>
      </c>
    </row>
    <row r="868" spans="1:4" ht="13.5" x14ac:dyDescent="0.25">
      <c r="A868" s="213">
        <v>89247</v>
      </c>
      <c r="B868" s="214" t="s">
        <v>515</v>
      </c>
      <c r="C868" s="214" t="s">
        <v>346</v>
      </c>
      <c r="D868" s="215" t="s">
        <v>2365</v>
      </c>
    </row>
    <row r="869" spans="1:4" ht="13.5" x14ac:dyDescent="0.25">
      <c r="A869" s="213">
        <v>89248</v>
      </c>
      <c r="B869" s="214" t="s">
        <v>516</v>
      </c>
      <c r="C869" s="214" t="s">
        <v>346</v>
      </c>
      <c r="D869" s="215" t="s">
        <v>2366</v>
      </c>
    </row>
    <row r="870" spans="1:4" ht="13.5" x14ac:dyDescent="0.25">
      <c r="A870" s="213">
        <v>89249</v>
      </c>
      <c r="B870" s="214" t="s">
        <v>517</v>
      </c>
      <c r="C870" s="214" t="s">
        <v>346</v>
      </c>
      <c r="D870" s="215" t="s">
        <v>2367</v>
      </c>
    </row>
    <row r="871" spans="1:4" ht="13.5" x14ac:dyDescent="0.25">
      <c r="A871" s="213">
        <v>89253</v>
      </c>
      <c r="B871" s="214" t="s">
        <v>518</v>
      </c>
      <c r="C871" s="214" t="s">
        <v>346</v>
      </c>
      <c r="D871" s="215" t="s">
        <v>2368</v>
      </c>
    </row>
    <row r="872" spans="1:4" ht="13.5" x14ac:dyDescent="0.25">
      <c r="A872" s="213">
        <v>89254</v>
      </c>
      <c r="B872" s="214" t="s">
        <v>519</v>
      </c>
      <c r="C872" s="214" t="s">
        <v>346</v>
      </c>
      <c r="D872" s="215" t="s">
        <v>2369</v>
      </c>
    </row>
    <row r="873" spans="1:4" ht="13.5" x14ac:dyDescent="0.25">
      <c r="A873" s="213">
        <v>89255</v>
      </c>
      <c r="B873" s="214" t="s">
        <v>520</v>
      </c>
      <c r="C873" s="214" t="s">
        <v>346</v>
      </c>
      <c r="D873" s="215" t="s">
        <v>2370</v>
      </c>
    </row>
    <row r="874" spans="1:4" ht="13.5" x14ac:dyDescent="0.25">
      <c r="A874" s="213">
        <v>89256</v>
      </c>
      <c r="B874" s="214" t="s">
        <v>521</v>
      </c>
      <c r="C874" s="214" t="s">
        <v>346</v>
      </c>
      <c r="D874" s="215" t="s">
        <v>2371</v>
      </c>
    </row>
    <row r="875" spans="1:4" ht="13.5" x14ac:dyDescent="0.25">
      <c r="A875" s="213">
        <v>89259</v>
      </c>
      <c r="B875" s="214" t="s">
        <v>522</v>
      </c>
      <c r="C875" s="214" t="s">
        <v>346</v>
      </c>
      <c r="D875" s="215" t="s">
        <v>2372</v>
      </c>
    </row>
    <row r="876" spans="1:4" ht="13.5" x14ac:dyDescent="0.25">
      <c r="A876" s="213">
        <v>89260</v>
      </c>
      <c r="B876" s="214" t="s">
        <v>523</v>
      </c>
      <c r="C876" s="214" t="s">
        <v>346</v>
      </c>
      <c r="D876" s="215" t="s">
        <v>2373</v>
      </c>
    </row>
    <row r="877" spans="1:4" ht="13.5" x14ac:dyDescent="0.25">
      <c r="A877" s="213">
        <v>89262</v>
      </c>
      <c r="B877" s="214" t="s">
        <v>524</v>
      </c>
      <c r="C877" s="214" t="s">
        <v>346</v>
      </c>
      <c r="D877" s="215" t="s">
        <v>2374</v>
      </c>
    </row>
    <row r="878" spans="1:4" ht="13.5" x14ac:dyDescent="0.25">
      <c r="A878" s="213">
        <v>89264</v>
      </c>
      <c r="B878" s="214" t="s">
        <v>525</v>
      </c>
      <c r="C878" s="214" t="s">
        <v>346</v>
      </c>
      <c r="D878" s="215" t="s">
        <v>2375</v>
      </c>
    </row>
    <row r="879" spans="1:4" ht="13.5" x14ac:dyDescent="0.25">
      <c r="A879" s="213">
        <v>89265</v>
      </c>
      <c r="B879" s="214" t="s">
        <v>526</v>
      </c>
      <c r="C879" s="214" t="s">
        <v>346</v>
      </c>
      <c r="D879" s="215" t="s">
        <v>2376</v>
      </c>
    </row>
    <row r="880" spans="1:4" ht="13.5" x14ac:dyDescent="0.25">
      <c r="A880" s="213">
        <v>89266</v>
      </c>
      <c r="B880" s="214" t="s">
        <v>527</v>
      </c>
      <c r="C880" s="214" t="s">
        <v>346</v>
      </c>
      <c r="D880" s="215" t="s">
        <v>2377</v>
      </c>
    </row>
    <row r="881" spans="1:4" ht="13.5" x14ac:dyDescent="0.25">
      <c r="A881" s="213">
        <v>89267</v>
      </c>
      <c r="B881" s="214" t="s">
        <v>528</v>
      </c>
      <c r="C881" s="214" t="s">
        <v>346</v>
      </c>
      <c r="D881" s="215" t="s">
        <v>2378</v>
      </c>
    </row>
    <row r="882" spans="1:4" ht="13.5" x14ac:dyDescent="0.25">
      <c r="A882" s="213">
        <v>89268</v>
      </c>
      <c r="B882" s="214" t="s">
        <v>529</v>
      </c>
      <c r="C882" s="214" t="s">
        <v>346</v>
      </c>
      <c r="D882" s="215" t="s">
        <v>2379</v>
      </c>
    </row>
    <row r="883" spans="1:4" ht="13.5" x14ac:dyDescent="0.25">
      <c r="A883" s="213">
        <v>89269</v>
      </c>
      <c r="B883" s="214" t="s">
        <v>530</v>
      </c>
      <c r="C883" s="214" t="s">
        <v>346</v>
      </c>
      <c r="D883" s="215" t="s">
        <v>1767</v>
      </c>
    </row>
    <row r="884" spans="1:4" ht="13.5" x14ac:dyDescent="0.25">
      <c r="A884" s="213">
        <v>89270</v>
      </c>
      <c r="B884" s="214" t="s">
        <v>531</v>
      </c>
      <c r="C884" s="214" t="s">
        <v>346</v>
      </c>
      <c r="D884" s="215" t="s">
        <v>2380</v>
      </c>
    </row>
    <row r="885" spans="1:4" ht="13.5" x14ac:dyDescent="0.25">
      <c r="A885" s="213">
        <v>89271</v>
      </c>
      <c r="B885" s="214" t="s">
        <v>532</v>
      </c>
      <c r="C885" s="214" t="s">
        <v>346</v>
      </c>
      <c r="D885" s="215" t="s">
        <v>2381</v>
      </c>
    </row>
    <row r="886" spans="1:4" ht="13.5" x14ac:dyDescent="0.25">
      <c r="A886" s="213">
        <v>89274</v>
      </c>
      <c r="B886" s="214" t="s">
        <v>2382</v>
      </c>
      <c r="C886" s="214" t="s">
        <v>346</v>
      </c>
      <c r="D886" s="215" t="s">
        <v>2383</v>
      </c>
    </row>
    <row r="887" spans="1:4" ht="13.5" x14ac:dyDescent="0.25">
      <c r="A887" s="213">
        <v>89275</v>
      </c>
      <c r="B887" s="214" t="s">
        <v>2384</v>
      </c>
      <c r="C887" s="214" t="s">
        <v>346</v>
      </c>
      <c r="D887" s="215" t="s">
        <v>2385</v>
      </c>
    </row>
    <row r="888" spans="1:4" ht="13.5" x14ac:dyDescent="0.25">
      <c r="A888" s="213">
        <v>89276</v>
      </c>
      <c r="B888" s="214" t="s">
        <v>2386</v>
      </c>
      <c r="C888" s="214" t="s">
        <v>346</v>
      </c>
      <c r="D888" s="215" t="s">
        <v>2387</v>
      </c>
    </row>
    <row r="889" spans="1:4" ht="13.5" x14ac:dyDescent="0.25">
      <c r="A889" s="213">
        <v>89277</v>
      </c>
      <c r="B889" s="214" t="s">
        <v>2388</v>
      </c>
      <c r="C889" s="214" t="s">
        <v>346</v>
      </c>
      <c r="D889" s="215" t="s">
        <v>2389</v>
      </c>
    </row>
    <row r="890" spans="1:4" ht="13.5" x14ac:dyDescent="0.25">
      <c r="A890" s="213">
        <v>89280</v>
      </c>
      <c r="B890" s="214" t="s">
        <v>533</v>
      </c>
      <c r="C890" s="214" t="s">
        <v>346</v>
      </c>
      <c r="D890" s="215" t="s">
        <v>1159</v>
      </c>
    </row>
    <row r="891" spans="1:4" ht="13.5" x14ac:dyDescent="0.25">
      <c r="A891" s="213">
        <v>89281</v>
      </c>
      <c r="B891" s="214" t="s">
        <v>534</v>
      </c>
      <c r="C891" s="214" t="s">
        <v>346</v>
      </c>
      <c r="D891" s="215" t="s">
        <v>2390</v>
      </c>
    </row>
    <row r="892" spans="1:4" ht="13.5" x14ac:dyDescent="0.25">
      <c r="A892" s="213">
        <v>89870</v>
      </c>
      <c r="B892" s="214" t="s">
        <v>535</v>
      </c>
      <c r="C892" s="214" t="s">
        <v>346</v>
      </c>
      <c r="D892" s="215" t="s">
        <v>2391</v>
      </c>
    </row>
    <row r="893" spans="1:4" ht="13.5" x14ac:dyDescent="0.25">
      <c r="A893" s="213">
        <v>89871</v>
      </c>
      <c r="B893" s="214" t="s">
        <v>536</v>
      </c>
      <c r="C893" s="214" t="s">
        <v>346</v>
      </c>
      <c r="D893" s="215" t="s">
        <v>2392</v>
      </c>
    </row>
    <row r="894" spans="1:4" ht="13.5" x14ac:dyDescent="0.25">
      <c r="A894" s="213">
        <v>89872</v>
      </c>
      <c r="B894" s="214" t="s">
        <v>537</v>
      </c>
      <c r="C894" s="214" t="s">
        <v>346</v>
      </c>
      <c r="D894" s="215" t="s">
        <v>2040</v>
      </c>
    </row>
    <row r="895" spans="1:4" ht="13.5" x14ac:dyDescent="0.25">
      <c r="A895" s="213">
        <v>89873</v>
      </c>
      <c r="B895" s="214" t="s">
        <v>538</v>
      </c>
      <c r="C895" s="214" t="s">
        <v>346</v>
      </c>
      <c r="D895" s="215" t="s">
        <v>2393</v>
      </c>
    </row>
    <row r="896" spans="1:4" ht="13.5" x14ac:dyDescent="0.25">
      <c r="A896" s="213">
        <v>89874</v>
      </c>
      <c r="B896" s="214" t="s">
        <v>539</v>
      </c>
      <c r="C896" s="214" t="s">
        <v>346</v>
      </c>
      <c r="D896" s="215" t="s">
        <v>2394</v>
      </c>
    </row>
    <row r="897" spans="1:4" ht="13.5" x14ac:dyDescent="0.25">
      <c r="A897" s="213">
        <v>89878</v>
      </c>
      <c r="B897" s="214" t="s">
        <v>540</v>
      </c>
      <c r="C897" s="214" t="s">
        <v>346</v>
      </c>
      <c r="D897" s="215" t="s">
        <v>1788</v>
      </c>
    </row>
    <row r="898" spans="1:4" ht="13.5" x14ac:dyDescent="0.25">
      <c r="A898" s="213">
        <v>89879</v>
      </c>
      <c r="B898" s="214" t="s">
        <v>541</v>
      </c>
      <c r="C898" s="214" t="s">
        <v>346</v>
      </c>
      <c r="D898" s="215" t="s">
        <v>2395</v>
      </c>
    </row>
    <row r="899" spans="1:4" ht="13.5" x14ac:dyDescent="0.25">
      <c r="A899" s="213">
        <v>89880</v>
      </c>
      <c r="B899" s="214" t="s">
        <v>542</v>
      </c>
      <c r="C899" s="214" t="s">
        <v>346</v>
      </c>
      <c r="D899" s="215" t="s">
        <v>2396</v>
      </c>
    </row>
    <row r="900" spans="1:4" ht="13.5" x14ac:dyDescent="0.25">
      <c r="A900" s="213">
        <v>89881</v>
      </c>
      <c r="B900" s="214" t="s">
        <v>543</v>
      </c>
      <c r="C900" s="214" t="s">
        <v>346</v>
      </c>
      <c r="D900" s="215" t="s">
        <v>2397</v>
      </c>
    </row>
    <row r="901" spans="1:4" ht="13.5" x14ac:dyDescent="0.25">
      <c r="A901" s="213">
        <v>89882</v>
      </c>
      <c r="B901" s="214" t="s">
        <v>544</v>
      </c>
      <c r="C901" s="214" t="s">
        <v>346</v>
      </c>
      <c r="D901" s="215" t="s">
        <v>2398</v>
      </c>
    </row>
    <row r="902" spans="1:4" ht="13.5" x14ac:dyDescent="0.25">
      <c r="A902" s="213">
        <v>90582</v>
      </c>
      <c r="B902" s="214" t="s">
        <v>545</v>
      </c>
      <c r="C902" s="214" t="s">
        <v>346</v>
      </c>
      <c r="D902" s="215" t="s">
        <v>2014</v>
      </c>
    </row>
    <row r="903" spans="1:4" ht="13.5" x14ac:dyDescent="0.25">
      <c r="A903" s="213">
        <v>90583</v>
      </c>
      <c r="B903" s="214" t="s">
        <v>546</v>
      </c>
      <c r="C903" s="214" t="s">
        <v>346</v>
      </c>
      <c r="D903" s="215" t="s">
        <v>2399</v>
      </c>
    </row>
    <row r="904" spans="1:4" ht="13.5" x14ac:dyDescent="0.25">
      <c r="A904" s="213">
        <v>90584</v>
      </c>
      <c r="B904" s="214" t="s">
        <v>547</v>
      </c>
      <c r="C904" s="214" t="s">
        <v>346</v>
      </c>
      <c r="D904" s="215" t="s">
        <v>2294</v>
      </c>
    </row>
    <row r="905" spans="1:4" ht="13.5" x14ac:dyDescent="0.25">
      <c r="A905" s="213">
        <v>90585</v>
      </c>
      <c r="B905" s="214" t="s">
        <v>548</v>
      </c>
      <c r="C905" s="214" t="s">
        <v>346</v>
      </c>
      <c r="D905" s="215" t="s">
        <v>2400</v>
      </c>
    </row>
    <row r="906" spans="1:4" ht="13.5" x14ac:dyDescent="0.25">
      <c r="A906" s="213">
        <v>90621</v>
      </c>
      <c r="B906" s="214" t="s">
        <v>549</v>
      </c>
      <c r="C906" s="214" t="s">
        <v>346</v>
      </c>
      <c r="D906" s="215" t="s">
        <v>2401</v>
      </c>
    </row>
    <row r="907" spans="1:4" ht="13.5" x14ac:dyDescent="0.25">
      <c r="A907" s="213">
        <v>90622</v>
      </c>
      <c r="B907" s="214" t="s">
        <v>550</v>
      </c>
      <c r="C907" s="214" t="s">
        <v>346</v>
      </c>
      <c r="D907" s="215" t="s">
        <v>2077</v>
      </c>
    </row>
    <row r="908" spans="1:4" ht="13.5" x14ac:dyDescent="0.25">
      <c r="A908" s="213">
        <v>90623</v>
      </c>
      <c r="B908" s="214" t="s">
        <v>551</v>
      </c>
      <c r="C908" s="214" t="s">
        <v>346</v>
      </c>
      <c r="D908" s="215" t="s">
        <v>2402</v>
      </c>
    </row>
    <row r="909" spans="1:4" ht="13.5" x14ac:dyDescent="0.25">
      <c r="A909" s="213">
        <v>90624</v>
      </c>
      <c r="B909" s="214" t="s">
        <v>552</v>
      </c>
      <c r="C909" s="214" t="s">
        <v>346</v>
      </c>
      <c r="D909" s="215" t="s">
        <v>2271</v>
      </c>
    </row>
    <row r="910" spans="1:4" ht="13.5" x14ac:dyDescent="0.25">
      <c r="A910" s="213">
        <v>90627</v>
      </c>
      <c r="B910" s="214" t="s">
        <v>553</v>
      </c>
      <c r="C910" s="214" t="s">
        <v>346</v>
      </c>
      <c r="D910" s="215" t="s">
        <v>2403</v>
      </c>
    </row>
    <row r="911" spans="1:4" ht="13.5" x14ac:dyDescent="0.25">
      <c r="A911" s="213">
        <v>90628</v>
      </c>
      <c r="B911" s="214" t="s">
        <v>554</v>
      </c>
      <c r="C911" s="214" t="s">
        <v>346</v>
      </c>
      <c r="D911" s="215" t="s">
        <v>2404</v>
      </c>
    </row>
    <row r="912" spans="1:4" ht="13.5" x14ac:dyDescent="0.25">
      <c r="A912" s="213">
        <v>90629</v>
      </c>
      <c r="B912" s="214" t="s">
        <v>555</v>
      </c>
      <c r="C912" s="214" t="s">
        <v>346</v>
      </c>
      <c r="D912" s="215" t="s">
        <v>2397</v>
      </c>
    </row>
    <row r="913" spans="1:4" ht="13.5" x14ac:dyDescent="0.25">
      <c r="A913" s="213">
        <v>90630</v>
      </c>
      <c r="B913" s="214" t="s">
        <v>556</v>
      </c>
      <c r="C913" s="214" t="s">
        <v>346</v>
      </c>
      <c r="D913" s="215" t="s">
        <v>2405</v>
      </c>
    </row>
    <row r="914" spans="1:4" ht="13.5" x14ac:dyDescent="0.25">
      <c r="A914" s="213">
        <v>90633</v>
      </c>
      <c r="B914" s="214" t="s">
        <v>557</v>
      </c>
      <c r="C914" s="214" t="s">
        <v>346</v>
      </c>
      <c r="D914" s="215" t="s">
        <v>2406</v>
      </c>
    </row>
    <row r="915" spans="1:4" ht="13.5" x14ac:dyDescent="0.25">
      <c r="A915" s="213">
        <v>90634</v>
      </c>
      <c r="B915" s="214" t="s">
        <v>558</v>
      </c>
      <c r="C915" s="214" t="s">
        <v>346</v>
      </c>
      <c r="D915" s="215" t="s">
        <v>2054</v>
      </c>
    </row>
    <row r="916" spans="1:4" ht="13.5" x14ac:dyDescent="0.25">
      <c r="A916" s="213">
        <v>90635</v>
      </c>
      <c r="B916" s="214" t="s">
        <v>559</v>
      </c>
      <c r="C916" s="214" t="s">
        <v>346</v>
      </c>
      <c r="D916" s="215" t="s">
        <v>2407</v>
      </c>
    </row>
    <row r="917" spans="1:4" ht="13.5" x14ac:dyDescent="0.25">
      <c r="A917" s="213">
        <v>90636</v>
      </c>
      <c r="B917" s="214" t="s">
        <v>560</v>
      </c>
      <c r="C917" s="214" t="s">
        <v>346</v>
      </c>
      <c r="D917" s="215" t="s">
        <v>2408</v>
      </c>
    </row>
    <row r="918" spans="1:4" ht="13.5" x14ac:dyDescent="0.25">
      <c r="A918" s="213">
        <v>90639</v>
      </c>
      <c r="B918" s="214" t="s">
        <v>561</v>
      </c>
      <c r="C918" s="214" t="s">
        <v>346</v>
      </c>
      <c r="D918" s="215" t="s">
        <v>2409</v>
      </c>
    </row>
    <row r="919" spans="1:4" ht="13.5" x14ac:dyDescent="0.25">
      <c r="A919" s="213">
        <v>90640</v>
      </c>
      <c r="B919" s="214" t="s">
        <v>562</v>
      </c>
      <c r="C919" s="214" t="s">
        <v>346</v>
      </c>
      <c r="D919" s="215" t="s">
        <v>2410</v>
      </c>
    </row>
    <row r="920" spans="1:4" ht="13.5" x14ac:dyDescent="0.25">
      <c r="A920" s="213">
        <v>90641</v>
      </c>
      <c r="B920" s="214" t="s">
        <v>563</v>
      </c>
      <c r="C920" s="214" t="s">
        <v>346</v>
      </c>
      <c r="D920" s="215" t="s">
        <v>2411</v>
      </c>
    </row>
    <row r="921" spans="1:4" ht="13.5" x14ac:dyDescent="0.25">
      <c r="A921" s="213">
        <v>90642</v>
      </c>
      <c r="B921" s="214" t="s">
        <v>564</v>
      </c>
      <c r="C921" s="214" t="s">
        <v>346</v>
      </c>
      <c r="D921" s="215" t="s">
        <v>2412</v>
      </c>
    </row>
    <row r="922" spans="1:4" ht="13.5" x14ac:dyDescent="0.25">
      <c r="A922" s="213">
        <v>90646</v>
      </c>
      <c r="B922" s="214" t="s">
        <v>565</v>
      </c>
      <c r="C922" s="214" t="s">
        <v>346</v>
      </c>
      <c r="D922" s="215" t="s">
        <v>2413</v>
      </c>
    </row>
    <row r="923" spans="1:4" ht="13.5" x14ac:dyDescent="0.25">
      <c r="A923" s="213">
        <v>90647</v>
      </c>
      <c r="B923" s="214" t="s">
        <v>566</v>
      </c>
      <c r="C923" s="214" t="s">
        <v>346</v>
      </c>
      <c r="D923" s="215" t="s">
        <v>2414</v>
      </c>
    </row>
    <row r="924" spans="1:4" ht="13.5" x14ac:dyDescent="0.25">
      <c r="A924" s="213">
        <v>90648</v>
      </c>
      <c r="B924" s="214" t="s">
        <v>567</v>
      </c>
      <c r="C924" s="214" t="s">
        <v>346</v>
      </c>
      <c r="D924" s="215" t="s">
        <v>2415</v>
      </c>
    </row>
    <row r="925" spans="1:4" ht="13.5" x14ac:dyDescent="0.25">
      <c r="A925" s="213">
        <v>90649</v>
      </c>
      <c r="B925" s="214" t="s">
        <v>568</v>
      </c>
      <c r="C925" s="214" t="s">
        <v>346</v>
      </c>
      <c r="D925" s="215" t="s">
        <v>2416</v>
      </c>
    </row>
    <row r="926" spans="1:4" ht="13.5" x14ac:dyDescent="0.25">
      <c r="A926" s="213">
        <v>90652</v>
      </c>
      <c r="B926" s="214" t="s">
        <v>569</v>
      </c>
      <c r="C926" s="214" t="s">
        <v>346</v>
      </c>
      <c r="D926" s="215" t="s">
        <v>2417</v>
      </c>
    </row>
    <row r="927" spans="1:4" ht="13.5" x14ac:dyDescent="0.25">
      <c r="A927" s="213">
        <v>90653</v>
      </c>
      <c r="B927" s="214" t="s">
        <v>570</v>
      </c>
      <c r="C927" s="214" t="s">
        <v>346</v>
      </c>
      <c r="D927" s="215" t="s">
        <v>2418</v>
      </c>
    </row>
    <row r="928" spans="1:4" ht="13.5" x14ac:dyDescent="0.25">
      <c r="A928" s="213">
        <v>90654</v>
      </c>
      <c r="B928" s="214" t="s">
        <v>571</v>
      </c>
      <c r="C928" s="214" t="s">
        <v>346</v>
      </c>
      <c r="D928" s="215" t="s">
        <v>2419</v>
      </c>
    </row>
    <row r="929" spans="1:4" ht="13.5" x14ac:dyDescent="0.25">
      <c r="A929" s="213">
        <v>90655</v>
      </c>
      <c r="B929" s="214" t="s">
        <v>572</v>
      </c>
      <c r="C929" s="214" t="s">
        <v>346</v>
      </c>
      <c r="D929" s="215" t="s">
        <v>2420</v>
      </c>
    </row>
    <row r="930" spans="1:4" ht="13.5" x14ac:dyDescent="0.25">
      <c r="A930" s="213">
        <v>90658</v>
      </c>
      <c r="B930" s="214" t="s">
        <v>573</v>
      </c>
      <c r="C930" s="214" t="s">
        <v>346</v>
      </c>
      <c r="D930" s="215" t="s">
        <v>2421</v>
      </c>
    </row>
    <row r="931" spans="1:4" ht="13.5" x14ac:dyDescent="0.25">
      <c r="A931" s="213">
        <v>90659</v>
      </c>
      <c r="B931" s="214" t="s">
        <v>574</v>
      </c>
      <c r="C931" s="214" t="s">
        <v>346</v>
      </c>
      <c r="D931" s="215" t="s">
        <v>2422</v>
      </c>
    </row>
    <row r="932" spans="1:4" ht="13.5" x14ac:dyDescent="0.25">
      <c r="A932" s="213">
        <v>90660</v>
      </c>
      <c r="B932" s="214" t="s">
        <v>575</v>
      </c>
      <c r="C932" s="214" t="s">
        <v>346</v>
      </c>
      <c r="D932" s="215" t="s">
        <v>2423</v>
      </c>
    </row>
    <row r="933" spans="1:4" ht="13.5" x14ac:dyDescent="0.25">
      <c r="A933" s="213">
        <v>90661</v>
      </c>
      <c r="B933" s="214" t="s">
        <v>576</v>
      </c>
      <c r="C933" s="214" t="s">
        <v>346</v>
      </c>
      <c r="D933" s="215" t="s">
        <v>2420</v>
      </c>
    </row>
    <row r="934" spans="1:4" ht="13.5" x14ac:dyDescent="0.25">
      <c r="A934" s="213">
        <v>90664</v>
      </c>
      <c r="B934" s="214" t="s">
        <v>2424</v>
      </c>
      <c r="C934" s="214" t="s">
        <v>346</v>
      </c>
      <c r="D934" s="215" t="s">
        <v>2425</v>
      </c>
    </row>
    <row r="935" spans="1:4" ht="13.5" x14ac:dyDescent="0.25">
      <c r="A935" s="213">
        <v>90665</v>
      </c>
      <c r="B935" s="214" t="s">
        <v>2426</v>
      </c>
      <c r="C935" s="214" t="s">
        <v>346</v>
      </c>
      <c r="D935" s="215" t="s">
        <v>2427</v>
      </c>
    </row>
    <row r="936" spans="1:4" ht="13.5" x14ac:dyDescent="0.25">
      <c r="A936" s="213">
        <v>90666</v>
      </c>
      <c r="B936" s="214" t="s">
        <v>2428</v>
      </c>
      <c r="C936" s="214" t="s">
        <v>346</v>
      </c>
      <c r="D936" s="215" t="s">
        <v>2429</v>
      </c>
    </row>
    <row r="937" spans="1:4" ht="13.5" x14ac:dyDescent="0.25">
      <c r="A937" s="213">
        <v>90667</v>
      </c>
      <c r="B937" s="214" t="s">
        <v>2430</v>
      </c>
      <c r="C937" s="214" t="s">
        <v>346</v>
      </c>
      <c r="D937" s="215" t="s">
        <v>2431</v>
      </c>
    </row>
    <row r="938" spans="1:4" ht="13.5" x14ac:dyDescent="0.25">
      <c r="A938" s="213">
        <v>90670</v>
      </c>
      <c r="B938" s="214" t="s">
        <v>577</v>
      </c>
      <c r="C938" s="214" t="s">
        <v>346</v>
      </c>
      <c r="D938" s="215" t="s">
        <v>2432</v>
      </c>
    </row>
    <row r="939" spans="1:4" ht="13.5" x14ac:dyDescent="0.25">
      <c r="A939" s="213">
        <v>90671</v>
      </c>
      <c r="B939" s="214" t="s">
        <v>578</v>
      </c>
      <c r="C939" s="214" t="s">
        <v>346</v>
      </c>
      <c r="D939" s="215" t="s">
        <v>2433</v>
      </c>
    </row>
    <row r="940" spans="1:4" ht="13.5" x14ac:dyDescent="0.25">
      <c r="A940" s="213">
        <v>90672</v>
      </c>
      <c r="B940" s="214" t="s">
        <v>579</v>
      </c>
      <c r="C940" s="214" t="s">
        <v>346</v>
      </c>
      <c r="D940" s="215" t="s">
        <v>2434</v>
      </c>
    </row>
    <row r="941" spans="1:4" ht="13.5" x14ac:dyDescent="0.25">
      <c r="A941" s="213">
        <v>90673</v>
      </c>
      <c r="B941" s="214" t="s">
        <v>580</v>
      </c>
      <c r="C941" s="214" t="s">
        <v>346</v>
      </c>
      <c r="D941" s="215" t="s">
        <v>2435</v>
      </c>
    </row>
    <row r="942" spans="1:4" ht="13.5" x14ac:dyDescent="0.25">
      <c r="A942" s="213">
        <v>90676</v>
      </c>
      <c r="B942" s="214" t="s">
        <v>581</v>
      </c>
      <c r="C942" s="214" t="s">
        <v>346</v>
      </c>
      <c r="D942" s="215" t="s">
        <v>2436</v>
      </c>
    </row>
    <row r="943" spans="1:4" ht="13.5" x14ac:dyDescent="0.25">
      <c r="A943" s="213">
        <v>90677</v>
      </c>
      <c r="B943" s="214" t="s">
        <v>582</v>
      </c>
      <c r="C943" s="214" t="s">
        <v>346</v>
      </c>
      <c r="D943" s="215" t="s">
        <v>2437</v>
      </c>
    </row>
    <row r="944" spans="1:4" ht="13.5" x14ac:dyDescent="0.25">
      <c r="A944" s="213">
        <v>90678</v>
      </c>
      <c r="B944" s="214" t="s">
        <v>583</v>
      </c>
      <c r="C944" s="214" t="s">
        <v>346</v>
      </c>
      <c r="D944" s="215" t="s">
        <v>2438</v>
      </c>
    </row>
    <row r="945" spans="1:4" ht="13.5" x14ac:dyDescent="0.25">
      <c r="A945" s="213">
        <v>90679</v>
      </c>
      <c r="B945" s="214" t="s">
        <v>584</v>
      </c>
      <c r="C945" s="214" t="s">
        <v>346</v>
      </c>
      <c r="D945" s="215" t="s">
        <v>2439</v>
      </c>
    </row>
    <row r="946" spans="1:4" ht="13.5" x14ac:dyDescent="0.25">
      <c r="A946" s="213">
        <v>90682</v>
      </c>
      <c r="B946" s="214" t="s">
        <v>2440</v>
      </c>
      <c r="C946" s="214" t="s">
        <v>346</v>
      </c>
      <c r="D946" s="215" t="s">
        <v>2441</v>
      </c>
    </row>
    <row r="947" spans="1:4" ht="13.5" x14ac:dyDescent="0.25">
      <c r="A947" s="213">
        <v>90683</v>
      </c>
      <c r="B947" s="214" t="s">
        <v>2442</v>
      </c>
      <c r="C947" s="214" t="s">
        <v>346</v>
      </c>
      <c r="D947" s="215" t="s">
        <v>2443</v>
      </c>
    </row>
    <row r="948" spans="1:4" ht="13.5" x14ac:dyDescent="0.25">
      <c r="A948" s="213">
        <v>90684</v>
      </c>
      <c r="B948" s="214" t="s">
        <v>2444</v>
      </c>
      <c r="C948" s="214" t="s">
        <v>346</v>
      </c>
      <c r="D948" s="215" t="s">
        <v>2445</v>
      </c>
    </row>
    <row r="949" spans="1:4" ht="13.5" x14ac:dyDescent="0.25">
      <c r="A949" s="213">
        <v>90685</v>
      </c>
      <c r="B949" s="214" t="s">
        <v>2446</v>
      </c>
      <c r="C949" s="214" t="s">
        <v>346</v>
      </c>
      <c r="D949" s="215" t="s">
        <v>2447</v>
      </c>
    </row>
    <row r="950" spans="1:4" ht="13.5" x14ac:dyDescent="0.25">
      <c r="A950" s="213">
        <v>90688</v>
      </c>
      <c r="B950" s="214" t="s">
        <v>585</v>
      </c>
      <c r="C950" s="214" t="s">
        <v>346</v>
      </c>
      <c r="D950" s="215" t="s">
        <v>2448</v>
      </c>
    </row>
    <row r="951" spans="1:4" ht="13.5" x14ac:dyDescent="0.25">
      <c r="A951" s="213">
        <v>90689</v>
      </c>
      <c r="B951" s="214" t="s">
        <v>586</v>
      </c>
      <c r="C951" s="214" t="s">
        <v>346</v>
      </c>
      <c r="D951" s="215" t="s">
        <v>1587</v>
      </c>
    </row>
    <row r="952" spans="1:4" ht="13.5" x14ac:dyDescent="0.25">
      <c r="A952" s="213">
        <v>90690</v>
      </c>
      <c r="B952" s="214" t="s">
        <v>587</v>
      </c>
      <c r="C952" s="214" t="s">
        <v>346</v>
      </c>
      <c r="D952" s="215" t="s">
        <v>2449</v>
      </c>
    </row>
    <row r="953" spans="1:4" ht="13.5" x14ac:dyDescent="0.25">
      <c r="A953" s="213">
        <v>90691</v>
      </c>
      <c r="B953" s="214" t="s">
        <v>588</v>
      </c>
      <c r="C953" s="214" t="s">
        <v>346</v>
      </c>
      <c r="D953" s="215" t="s">
        <v>2450</v>
      </c>
    </row>
    <row r="954" spans="1:4" ht="13.5" x14ac:dyDescent="0.25">
      <c r="A954" s="213">
        <v>90957</v>
      </c>
      <c r="B954" s="214" t="s">
        <v>589</v>
      </c>
      <c r="C954" s="214" t="s">
        <v>346</v>
      </c>
      <c r="D954" s="215" t="s">
        <v>2423</v>
      </c>
    </row>
    <row r="955" spans="1:4" ht="13.5" x14ac:dyDescent="0.25">
      <c r="A955" s="213">
        <v>90958</v>
      </c>
      <c r="B955" s="214" t="s">
        <v>590</v>
      </c>
      <c r="C955" s="214" t="s">
        <v>346</v>
      </c>
      <c r="D955" s="215" t="s">
        <v>2451</v>
      </c>
    </row>
    <row r="956" spans="1:4" ht="13.5" x14ac:dyDescent="0.25">
      <c r="A956" s="213">
        <v>90960</v>
      </c>
      <c r="B956" s="214" t="s">
        <v>591</v>
      </c>
      <c r="C956" s="214" t="s">
        <v>346</v>
      </c>
      <c r="D956" s="215" t="s">
        <v>2452</v>
      </c>
    </row>
    <row r="957" spans="1:4" ht="13.5" x14ac:dyDescent="0.25">
      <c r="A957" s="213">
        <v>90961</v>
      </c>
      <c r="B957" s="214" t="s">
        <v>592</v>
      </c>
      <c r="C957" s="214" t="s">
        <v>346</v>
      </c>
      <c r="D957" s="215" t="s">
        <v>2427</v>
      </c>
    </row>
    <row r="958" spans="1:4" ht="13.5" x14ac:dyDescent="0.25">
      <c r="A958" s="213">
        <v>90962</v>
      </c>
      <c r="B958" s="214" t="s">
        <v>593</v>
      </c>
      <c r="C958" s="214" t="s">
        <v>346</v>
      </c>
      <c r="D958" s="215" t="s">
        <v>1619</v>
      </c>
    </row>
    <row r="959" spans="1:4" ht="13.5" x14ac:dyDescent="0.25">
      <c r="A959" s="213">
        <v>90963</v>
      </c>
      <c r="B959" s="214" t="s">
        <v>594</v>
      </c>
      <c r="C959" s="214" t="s">
        <v>346</v>
      </c>
      <c r="D959" s="215" t="s">
        <v>2453</v>
      </c>
    </row>
    <row r="960" spans="1:4" ht="13.5" x14ac:dyDescent="0.25">
      <c r="A960" s="213">
        <v>90968</v>
      </c>
      <c r="B960" s="214" t="s">
        <v>595</v>
      </c>
      <c r="C960" s="214" t="s">
        <v>346</v>
      </c>
      <c r="D960" s="215" t="s">
        <v>2454</v>
      </c>
    </row>
    <row r="961" spans="1:4" ht="13.5" x14ac:dyDescent="0.25">
      <c r="A961" s="213">
        <v>90969</v>
      </c>
      <c r="B961" s="214" t="s">
        <v>596</v>
      </c>
      <c r="C961" s="214" t="s">
        <v>346</v>
      </c>
      <c r="D961" s="215" t="s">
        <v>2427</v>
      </c>
    </row>
    <row r="962" spans="1:4" ht="13.5" x14ac:dyDescent="0.25">
      <c r="A962" s="213">
        <v>90970</v>
      </c>
      <c r="B962" s="214" t="s">
        <v>597</v>
      </c>
      <c r="C962" s="214" t="s">
        <v>346</v>
      </c>
      <c r="D962" s="215" t="s">
        <v>2455</v>
      </c>
    </row>
    <row r="963" spans="1:4" ht="13.5" x14ac:dyDescent="0.25">
      <c r="A963" s="213">
        <v>90971</v>
      </c>
      <c r="B963" s="214" t="s">
        <v>598</v>
      </c>
      <c r="C963" s="214" t="s">
        <v>346</v>
      </c>
      <c r="D963" s="215" t="s">
        <v>2456</v>
      </c>
    </row>
    <row r="964" spans="1:4" ht="13.5" x14ac:dyDescent="0.25">
      <c r="A964" s="213">
        <v>90975</v>
      </c>
      <c r="B964" s="214" t="s">
        <v>599</v>
      </c>
      <c r="C964" s="214" t="s">
        <v>346</v>
      </c>
      <c r="D964" s="215" t="s">
        <v>2457</v>
      </c>
    </row>
    <row r="965" spans="1:4" ht="13.5" x14ac:dyDescent="0.25">
      <c r="A965" s="213">
        <v>90976</v>
      </c>
      <c r="B965" s="214" t="s">
        <v>600</v>
      </c>
      <c r="C965" s="214" t="s">
        <v>346</v>
      </c>
      <c r="D965" s="215" t="s">
        <v>2458</v>
      </c>
    </row>
    <row r="966" spans="1:4" ht="13.5" x14ac:dyDescent="0.25">
      <c r="A966" s="213">
        <v>90977</v>
      </c>
      <c r="B966" s="214" t="s">
        <v>601</v>
      </c>
      <c r="C966" s="214" t="s">
        <v>346</v>
      </c>
      <c r="D966" s="215" t="s">
        <v>2459</v>
      </c>
    </row>
    <row r="967" spans="1:4" ht="13.5" x14ac:dyDescent="0.25">
      <c r="A967" s="213">
        <v>90978</v>
      </c>
      <c r="B967" s="214" t="s">
        <v>602</v>
      </c>
      <c r="C967" s="214" t="s">
        <v>346</v>
      </c>
      <c r="D967" s="215" t="s">
        <v>2460</v>
      </c>
    </row>
    <row r="968" spans="1:4" ht="13.5" x14ac:dyDescent="0.25">
      <c r="A968" s="213">
        <v>90992</v>
      </c>
      <c r="B968" s="214" t="s">
        <v>603</v>
      </c>
      <c r="C968" s="214" t="s">
        <v>346</v>
      </c>
      <c r="D968" s="215" t="s">
        <v>2461</v>
      </c>
    </row>
    <row r="969" spans="1:4" ht="13.5" x14ac:dyDescent="0.25">
      <c r="A969" s="213">
        <v>90993</v>
      </c>
      <c r="B969" s="214" t="s">
        <v>604</v>
      </c>
      <c r="C969" s="214" t="s">
        <v>346</v>
      </c>
      <c r="D969" s="215" t="s">
        <v>2462</v>
      </c>
    </row>
    <row r="970" spans="1:4" ht="13.5" x14ac:dyDescent="0.25">
      <c r="A970" s="213">
        <v>90994</v>
      </c>
      <c r="B970" s="214" t="s">
        <v>605</v>
      </c>
      <c r="C970" s="214" t="s">
        <v>346</v>
      </c>
      <c r="D970" s="215" t="s">
        <v>2463</v>
      </c>
    </row>
    <row r="971" spans="1:4" ht="13.5" x14ac:dyDescent="0.25">
      <c r="A971" s="213">
        <v>90995</v>
      </c>
      <c r="B971" s="214" t="s">
        <v>606</v>
      </c>
      <c r="C971" s="214" t="s">
        <v>346</v>
      </c>
      <c r="D971" s="215" t="s">
        <v>2464</v>
      </c>
    </row>
    <row r="972" spans="1:4" ht="13.5" x14ac:dyDescent="0.25">
      <c r="A972" s="213">
        <v>91021</v>
      </c>
      <c r="B972" s="214" t="s">
        <v>607</v>
      </c>
      <c r="C972" s="214" t="s">
        <v>346</v>
      </c>
      <c r="D972" s="215" t="s">
        <v>2465</v>
      </c>
    </row>
    <row r="973" spans="1:4" ht="13.5" x14ac:dyDescent="0.25">
      <c r="A973" s="213">
        <v>91026</v>
      </c>
      <c r="B973" s="214" t="s">
        <v>608</v>
      </c>
      <c r="C973" s="214" t="s">
        <v>346</v>
      </c>
      <c r="D973" s="215" t="s">
        <v>2466</v>
      </c>
    </row>
    <row r="974" spans="1:4" ht="13.5" x14ac:dyDescent="0.25">
      <c r="A974" s="213">
        <v>91027</v>
      </c>
      <c r="B974" s="214" t="s">
        <v>609</v>
      </c>
      <c r="C974" s="214" t="s">
        <v>346</v>
      </c>
      <c r="D974" s="215" t="s">
        <v>2467</v>
      </c>
    </row>
    <row r="975" spans="1:4" ht="13.5" x14ac:dyDescent="0.25">
      <c r="A975" s="213">
        <v>91028</v>
      </c>
      <c r="B975" s="214" t="s">
        <v>610</v>
      </c>
      <c r="C975" s="214" t="s">
        <v>346</v>
      </c>
      <c r="D975" s="215" t="s">
        <v>2468</v>
      </c>
    </row>
    <row r="976" spans="1:4" ht="13.5" x14ac:dyDescent="0.25">
      <c r="A976" s="213">
        <v>91029</v>
      </c>
      <c r="B976" s="214" t="s">
        <v>611</v>
      </c>
      <c r="C976" s="214" t="s">
        <v>346</v>
      </c>
      <c r="D976" s="215" t="s">
        <v>2469</v>
      </c>
    </row>
    <row r="977" spans="1:4" ht="13.5" x14ac:dyDescent="0.25">
      <c r="A977" s="213">
        <v>91030</v>
      </c>
      <c r="B977" s="214" t="s">
        <v>612</v>
      </c>
      <c r="C977" s="214" t="s">
        <v>346</v>
      </c>
      <c r="D977" s="215" t="s">
        <v>2470</v>
      </c>
    </row>
    <row r="978" spans="1:4" ht="13.5" x14ac:dyDescent="0.25">
      <c r="A978" s="213">
        <v>91273</v>
      </c>
      <c r="B978" s="214" t="s">
        <v>613</v>
      </c>
      <c r="C978" s="214" t="s">
        <v>346</v>
      </c>
      <c r="D978" s="215" t="s">
        <v>2471</v>
      </c>
    </row>
    <row r="979" spans="1:4" ht="13.5" x14ac:dyDescent="0.25">
      <c r="A979" s="213">
        <v>91274</v>
      </c>
      <c r="B979" s="214" t="s">
        <v>614</v>
      </c>
      <c r="C979" s="214" t="s">
        <v>346</v>
      </c>
      <c r="D979" s="215" t="s">
        <v>2472</v>
      </c>
    </row>
    <row r="980" spans="1:4" ht="13.5" x14ac:dyDescent="0.25">
      <c r="A980" s="213">
        <v>91275</v>
      </c>
      <c r="B980" s="214" t="s">
        <v>615</v>
      </c>
      <c r="C980" s="214" t="s">
        <v>346</v>
      </c>
      <c r="D980" s="215" t="s">
        <v>2053</v>
      </c>
    </row>
    <row r="981" spans="1:4" ht="13.5" x14ac:dyDescent="0.25">
      <c r="A981" s="213">
        <v>91276</v>
      </c>
      <c r="B981" s="214" t="s">
        <v>616</v>
      </c>
      <c r="C981" s="214" t="s">
        <v>346</v>
      </c>
      <c r="D981" s="215" t="s">
        <v>2461</v>
      </c>
    </row>
    <row r="982" spans="1:4" ht="13.5" x14ac:dyDescent="0.25">
      <c r="A982" s="213">
        <v>91279</v>
      </c>
      <c r="B982" s="214" t="s">
        <v>617</v>
      </c>
      <c r="C982" s="214" t="s">
        <v>346</v>
      </c>
      <c r="D982" s="215" t="s">
        <v>2473</v>
      </c>
    </row>
    <row r="983" spans="1:4" ht="13.5" x14ac:dyDescent="0.25">
      <c r="A983" s="213">
        <v>91280</v>
      </c>
      <c r="B983" s="214" t="s">
        <v>618</v>
      </c>
      <c r="C983" s="214" t="s">
        <v>346</v>
      </c>
      <c r="D983" s="215" t="s">
        <v>2307</v>
      </c>
    </row>
    <row r="984" spans="1:4" ht="13.5" x14ac:dyDescent="0.25">
      <c r="A984" s="213">
        <v>91281</v>
      </c>
      <c r="B984" s="214" t="s">
        <v>619</v>
      </c>
      <c r="C984" s="214" t="s">
        <v>346</v>
      </c>
      <c r="D984" s="215" t="s">
        <v>2273</v>
      </c>
    </row>
    <row r="985" spans="1:4" ht="13.5" x14ac:dyDescent="0.25">
      <c r="A985" s="213">
        <v>91282</v>
      </c>
      <c r="B985" s="214" t="s">
        <v>620</v>
      </c>
      <c r="C985" s="214" t="s">
        <v>346</v>
      </c>
      <c r="D985" s="215" t="s">
        <v>2474</v>
      </c>
    </row>
    <row r="986" spans="1:4" ht="13.5" x14ac:dyDescent="0.25">
      <c r="A986" s="213">
        <v>91354</v>
      </c>
      <c r="B986" s="214" t="s">
        <v>621</v>
      </c>
      <c r="C986" s="214" t="s">
        <v>346</v>
      </c>
      <c r="D986" s="215" t="s">
        <v>2475</v>
      </c>
    </row>
    <row r="987" spans="1:4" ht="13.5" x14ac:dyDescent="0.25">
      <c r="A987" s="213">
        <v>91355</v>
      </c>
      <c r="B987" s="214" t="s">
        <v>622</v>
      </c>
      <c r="C987" s="214" t="s">
        <v>346</v>
      </c>
      <c r="D987" s="215" t="s">
        <v>2476</v>
      </c>
    </row>
    <row r="988" spans="1:4" ht="13.5" x14ac:dyDescent="0.25">
      <c r="A988" s="213">
        <v>91356</v>
      </c>
      <c r="B988" s="214" t="s">
        <v>623</v>
      </c>
      <c r="C988" s="214" t="s">
        <v>346</v>
      </c>
      <c r="D988" s="215" t="s">
        <v>2477</v>
      </c>
    </row>
    <row r="989" spans="1:4" ht="13.5" x14ac:dyDescent="0.25">
      <c r="A989" s="213">
        <v>91359</v>
      </c>
      <c r="B989" s="214" t="s">
        <v>624</v>
      </c>
      <c r="C989" s="214" t="s">
        <v>346</v>
      </c>
      <c r="D989" s="215" t="s">
        <v>1673</v>
      </c>
    </row>
    <row r="990" spans="1:4" ht="13.5" x14ac:dyDescent="0.25">
      <c r="A990" s="213">
        <v>91360</v>
      </c>
      <c r="B990" s="214" t="s">
        <v>625</v>
      </c>
      <c r="C990" s="214" t="s">
        <v>346</v>
      </c>
      <c r="D990" s="215" t="s">
        <v>2478</v>
      </c>
    </row>
    <row r="991" spans="1:4" ht="13.5" x14ac:dyDescent="0.25">
      <c r="A991" s="213">
        <v>91361</v>
      </c>
      <c r="B991" s="214" t="s">
        <v>626</v>
      </c>
      <c r="C991" s="214" t="s">
        <v>346</v>
      </c>
      <c r="D991" s="215" t="s">
        <v>2479</v>
      </c>
    </row>
    <row r="992" spans="1:4" ht="13.5" x14ac:dyDescent="0.25">
      <c r="A992" s="213">
        <v>91367</v>
      </c>
      <c r="B992" s="214" t="s">
        <v>627</v>
      </c>
      <c r="C992" s="214" t="s">
        <v>346</v>
      </c>
      <c r="D992" s="215" t="s">
        <v>2305</v>
      </c>
    </row>
    <row r="993" spans="1:4" ht="13.5" x14ac:dyDescent="0.25">
      <c r="A993" s="213">
        <v>91368</v>
      </c>
      <c r="B993" s="214" t="s">
        <v>628</v>
      </c>
      <c r="C993" s="214" t="s">
        <v>346</v>
      </c>
      <c r="D993" s="215" t="s">
        <v>2480</v>
      </c>
    </row>
    <row r="994" spans="1:4" ht="13.5" x14ac:dyDescent="0.25">
      <c r="A994" s="213">
        <v>91369</v>
      </c>
      <c r="B994" s="214" t="s">
        <v>629</v>
      </c>
      <c r="C994" s="214" t="s">
        <v>346</v>
      </c>
      <c r="D994" s="215" t="s">
        <v>2481</v>
      </c>
    </row>
    <row r="995" spans="1:4" ht="13.5" x14ac:dyDescent="0.25">
      <c r="A995" s="213">
        <v>91375</v>
      </c>
      <c r="B995" s="214" t="s">
        <v>630</v>
      </c>
      <c r="C995" s="214" t="s">
        <v>346</v>
      </c>
      <c r="D995" s="215" t="s">
        <v>2482</v>
      </c>
    </row>
    <row r="996" spans="1:4" ht="13.5" x14ac:dyDescent="0.25">
      <c r="A996" s="213">
        <v>91376</v>
      </c>
      <c r="B996" s="214" t="s">
        <v>631</v>
      </c>
      <c r="C996" s="214" t="s">
        <v>346</v>
      </c>
      <c r="D996" s="215" t="s">
        <v>2483</v>
      </c>
    </row>
    <row r="997" spans="1:4" ht="13.5" x14ac:dyDescent="0.25">
      <c r="A997" s="213">
        <v>91377</v>
      </c>
      <c r="B997" s="214" t="s">
        <v>632</v>
      </c>
      <c r="C997" s="214" t="s">
        <v>346</v>
      </c>
      <c r="D997" s="215" t="s">
        <v>2479</v>
      </c>
    </row>
    <row r="998" spans="1:4" ht="13.5" x14ac:dyDescent="0.25">
      <c r="A998" s="213">
        <v>91380</v>
      </c>
      <c r="B998" s="214" t="s">
        <v>633</v>
      </c>
      <c r="C998" s="214" t="s">
        <v>346</v>
      </c>
      <c r="D998" s="215" t="s">
        <v>2484</v>
      </c>
    </row>
    <row r="999" spans="1:4" ht="13.5" x14ac:dyDescent="0.25">
      <c r="A999" s="213">
        <v>91381</v>
      </c>
      <c r="B999" s="214" t="s">
        <v>634</v>
      </c>
      <c r="C999" s="214" t="s">
        <v>346</v>
      </c>
      <c r="D999" s="215" t="s">
        <v>2485</v>
      </c>
    </row>
    <row r="1000" spans="1:4" ht="13.5" x14ac:dyDescent="0.25">
      <c r="A1000" s="213">
        <v>91382</v>
      </c>
      <c r="B1000" s="214" t="s">
        <v>635</v>
      </c>
      <c r="C1000" s="214" t="s">
        <v>346</v>
      </c>
      <c r="D1000" s="215" t="s">
        <v>2486</v>
      </c>
    </row>
    <row r="1001" spans="1:4" ht="13.5" x14ac:dyDescent="0.25">
      <c r="A1001" s="213">
        <v>91383</v>
      </c>
      <c r="B1001" s="214" t="s">
        <v>636</v>
      </c>
      <c r="C1001" s="214" t="s">
        <v>346</v>
      </c>
      <c r="D1001" s="215" t="s">
        <v>2487</v>
      </c>
    </row>
    <row r="1002" spans="1:4" ht="13.5" x14ac:dyDescent="0.25">
      <c r="A1002" s="213">
        <v>91384</v>
      </c>
      <c r="B1002" s="214" t="s">
        <v>637</v>
      </c>
      <c r="C1002" s="214" t="s">
        <v>346</v>
      </c>
      <c r="D1002" s="215" t="s">
        <v>2488</v>
      </c>
    </row>
    <row r="1003" spans="1:4" ht="13.5" x14ac:dyDescent="0.25">
      <c r="A1003" s="213">
        <v>91390</v>
      </c>
      <c r="B1003" s="214" t="s">
        <v>638</v>
      </c>
      <c r="C1003" s="214" t="s">
        <v>346</v>
      </c>
      <c r="D1003" s="215" t="s">
        <v>2489</v>
      </c>
    </row>
    <row r="1004" spans="1:4" ht="13.5" x14ac:dyDescent="0.25">
      <c r="A1004" s="213">
        <v>91391</v>
      </c>
      <c r="B1004" s="214" t="s">
        <v>639</v>
      </c>
      <c r="C1004" s="214" t="s">
        <v>346</v>
      </c>
      <c r="D1004" s="215" t="s">
        <v>2490</v>
      </c>
    </row>
    <row r="1005" spans="1:4" ht="13.5" x14ac:dyDescent="0.25">
      <c r="A1005" s="213">
        <v>91392</v>
      </c>
      <c r="B1005" s="214" t="s">
        <v>640</v>
      </c>
      <c r="C1005" s="214" t="s">
        <v>346</v>
      </c>
      <c r="D1005" s="215" t="s">
        <v>2491</v>
      </c>
    </row>
    <row r="1006" spans="1:4" ht="13.5" x14ac:dyDescent="0.25">
      <c r="A1006" s="213">
        <v>91396</v>
      </c>
      <c r="B1006" s="214" t="s">
        <v>641</v>
      </c>
      <c r="C1006" s="214" t="s">
        <v>346</v>
      </c>
      <c r="D1006" s="215" t="s">
        <v>2492</v>
      </c>
    </row>
    <row r="1007" spans="1:4" ht="13.5" x14ac:dyDescent="0.25">
      <c r="A1007" s="213">
        <v>91397</v>
      </c>
      <c r="B1007" s="214" t="s">
        <v>642</v>
      </c>
      <c r="C1007" s="214" t="s">
        <v>346</v>
      </c>
      <c r="D1007" s="215" t="s">
        <v>2493</v>
      </c>
    </row>
    <row r="1008" spans="1:4" ht="13.5" x14ac:dyDescent="0.25">
      <c r="A1008" s="213">
        <v>91398</v>
      </c>
      <c r="B1008" s="214" t="s">
        <v>643</v>
      </c>
      <c r="C1008" s="214" t="s">
        <v>346</v>
      </c>
      <c r="D1008" s="215" t="s">
        <v>2494</v>
      </c>
    </row>
    <row r="1009" spans="1:4" ht="13.5" x14ac:dyDescent="0.25">
      <c r="A1009" s="213">
        <v>91402</v>
      </c>
      <c r="B1009" s="214" t="s">
        <v>644</v>
      </c>
      <c r="C1009" s="214" t="s">
        <v>346</v>
      </c>
      <c r="D1009" s="215" t="s">
        <v>2265</v>
      </c>
    </row>
    <row r="1010" spans="1:4" ht="13.5" x14ac:dyDescent="0.25">
      <c r="A1010" s="213">
        <v>91466</v>
      </c>
      <c r="B1010" s="214" t="s">
        <v>645</v>
      </c>
      <c r="C1010" s="214" t="s">
        <v>346</v>
      </c>
      <c r="D1010" s="215" t="s">
        <v>2495</v>
      </c>
    </row>
    <row r="1011" spans="1:4" ht="13.5" x14ac:dyDescent="0.25">
      <c r="A1011" s="213">
        <v>91467</v>
      </c>
      <c r="B1011" s="214" t="s">
        <v>646</v>
      </c>
      <c r="C1011" s="214" t="s">
        <v>346</v>
      </c>
      <c r="D1011" s="215" t="s">
        <v>2187</v>
      </c>
    </row>
    <row r="1012" spans="1:4" ht="13.5" x14ac:dyDescent="0.25">
      <c r="A1012" s="213">
        <v>91468</v>
      </c>
      <c r="B1012" s="214" t="s">
        <v>2496</v>
      </c>
      <c r="C1012" s="214" t="s">
        <v>346</v>
      </c>
      <c r="D1012" s="215" t="s">
        <v>2497</v>
      </c>
    </row>
    <row r="1013" spans="1:4" ht="13.5" x14ac:dyDescent="0.25">
      <c r="A1013" s="213">
        <v>91469</v>
      </c>
      <c r="B1013" s="214" t="s">
        <v>2498</v>
      </c>
      <c r="C1013" s="214" t="s">
        <v>346</v>
      </c>
      <c r="D1013" s="215" t="s">
        <v>2499</v>
      </c>
    </row>
    <row r="1014" spans="1:4" ht="13.5" x14ac:dyDescent="0.25">
      <c r="A1014" s="213">
        <v>91484</v>
      </c>
      <c r="B1014" s="214" t="s">
        <v>2500</v>
      </c>
      <c r="C1014" s="214" t="s">
        <v>346</v>
      </c>
      <c r="D1014" s="215" t="s">
        <v>2501</v>
      </c>
    </row>
    <row r="1015" spans="1:4" ht="13.5" x14ac:dyDescent="0.25">
      <c r="A1015" s="213">
        <v>91485</v>
      </c>
      <c r="B1015" s="214" t="s">
        <v>2502</v>
      </c>
      <c r="C1015" s="214" t="s">
        <v>346</v>
      </c>
      <c r="D1015" s="215" t="s">
        <v>2503</v>
      </c>
    </row>
    <row r="1016" spans="1:4" ht="13.5" x14ac:dyDescent="0.25">
      <c r="A1016" s="213">
        <v>91529</v>
      </c>
      <c r="B1016" s="214" t="s">
        <v>647</v>
      </c>
      <c r="C1016" s="214" t="s">
        <v>346</v>
      </c>
      <c r="D1016" s="215" t="s">
        <v>2504</v>
      </c>
    </row>
    <row r="1017" spans="1:4" ht="13.5" x14ac:dyDescent="0.25">
      <c r="A1017" s="213">
        <v>91530</v>
      </c>
      <c r="B1017" s="214" t="s">
        <v>648</v>
      </c>
      <c r="C1017" s="214" t="s">
        <v>346</v>
      </c>
      <c r="D1017" s="215" t="s">
        <v>2307</v>
      </c>
    </row>
    <row r="1018" spans="1:4" ht="13.5" x14ac:dyDescent="0.25">
      <c r="A1018" s="213">
        <v>91531</v>
      </c>
      <c r="B1018" s="214" t="s">
        <v>649</v>
      </c>
      <c r="C1018" s="214" t="s">
        <v>346</v>
      </c>
      <c r="D1018" s="215" t="s">
        <v>2505</v>
      </c>
    </row>
    <row r="1019" spans="1:4" ht="13.5" x14ac:dyDescent="0.25">
      <c r="A1019" s="213">
        <v>91532</v>
      </c>
      <c r="B1019" s="214" t="s">
        <v>650</v>
      </c>
      <c r="C1019" s="214" t="s">
        <v>346</v>
      </c>
      <c r="D1019" s="215" t="s">
        <v>2506</v>
      </c>
    </row>
    <row r="1020" spans="1:4" ht="13.5" x14ac:dyDescent="0.25">
      <c r="A1020" s="213">
        <v>91629</v>
      </c>
      <c r="B1020" s="214" t="s">
        <v>651</v>
      </c>
      <c r="C1020" s="214" t="s">
        <v>346</v>
      </c>
      <c r="D1020" s="215" t="s">
        <v>2507</v>
      </c>
    </row>
    <row r="1021" spans="1:4" ht="13.5" x14ac:dyDescent="0.25">
      <c r="A1021" s="213">
        <v>91630</v>
      </c>
      <c r="B1021" s="214" t="s">
        <v>652</v>
      </c>
      <c r="C1021" s="214" t="s">
        <v>346</v>
      </c>
      <c r="D1021" s="215" t="s">
        <v>2508</v>
      </c>
    </row>
    <row r="1022" spans="1:4" ht="13.5" x14ac:dyDescent="0.25">
      <c r="A1022" s="213">
        <v>91631</v>
      </c>
      <c r="B1022" s="214" t="s">
        <v>653</v>
      </c>
      <c r="C1022" s="214" t="s">
        <v>346</v>
      </c>
      <c r="D1022" s="215" t="s">
        <v>2509</v>
      </c>
    </row>
    <row r="1023" spans="1:4" ht="13.5" x14ac:dyDescent="0.25">
      <c r="A1023" s="213">
        <v>91632</v>
      </c>
      <c r="B1023" s="214" t="s">
        <v>654</v>
      </c>
      <c r="C1023" s="214" t="s">
        <v>346</v>
      </c>
      <c r="D1023" s="215" t="s">
        <v>2510</v>
      </c>
    </row>
    <row r="1024" spans="1:4" ht="13.5" x14ac:dyDescent="0.25">
      <c r="A1024" s="213">
        <v>91633</v>
      </c>
      <c r="B1024" s="214" t="s">
        <v>655</v>
      </c>
      <c r="C1024" s="214" t="s">
        <v>346</v>
      </c>
      <c r="D1024" s="215" t="s">
        <v>2511</v>
      </c>
    </row>
    <row r="1025" spans="1:4" ht="13.5" x14ac:dyDescent="0.25">
      <c r="A1025" s="213">
        <v>91640</v>
      </c>
      <c r="B1025" s="214" t="s">
        <v>656</v>
      </c>
      <c r="C1025" s="214" t="s">
        <v>346</v>
      </c>
      <c r="D1025" s="215" t="s">
        <v>2512</v>
      </c>
    </row>
    <row r="1026" spans="1:4" ht="13.5" x14ac:dyDescent="0.25">
      <c r="A1026" s="213">
        <v>91641</v>
      </c>
      <c r="B1026" s="214" t="s">
        <v>657</v>
      </c>
      <c r="C1026" s="214" t="s">
        <v>346</v>
      </c>
      <c r="D1026" s="215" t="s">
        <v>2513</v>
      </c>
    </row>
    <row r="1027" spans="1:4" ht="13.5" x14ac:dyDescent="0.25">
      <c r="A1027" s="213">
        <v>91642</v>
      </c>
      <c r="B1027" s="214" t="s">
        <v>658</v>
      </c>
      <c r="C1027" s="214" t="s">
        <v>346</v>
      </c>
      <c r="D1027" s="215" t="s">
        <v>2514</v>
      </c>
    </row>
    <row r="1028" spans="1:4" ht="13.5" x14ac:dyDescent="0.25">
      <c r="A1028" s="213">
        <v>91643</v>
      </c>
      <c r="B1028" s="214" t="s">
        <v>659</v>
      </c>
      <c r="C1028" s="214" t="s">
        <v>346</v>
      </c>
      <c r="D1028" s="215" t="s">
        <v>2515</v>
      </c>
    </row>
    <row r="1029" spans="1:4" ht="13.5" x14ac:dyDescent="0.25">
      <c r="A1029" s="213">
        <v>91644</v>
      </c>
      <c r="B1029" s="214" t="s">
        <v>660</v>
      </c>
      <c r="C1029" s="214" t="s">
        <v>346</v>
      </c>
      <c r="D1029" s="215" t="s">
        <v>2516</v>
      </c>
    </row>
    <row r="1030" spans="1:4" ht="13.5" x14ac:dyDescent="0.25">
      <c r="A1030" s="213">
        <v>91688</v>
      </c>
      <c r="B1030" s="214" t="s">
        <v>661</v>
      </c>
      <c r="C1030" s="214" t="s">
        <v>346</v>
      </c>
      <c r="D1030" s="215" t="s">
        <v>2399</v>
      </c>
    </row>
    <row r="1031" spans="1:4" ht="13.5" x14ac:dyDescent="0.25">
      <c r="A1031" s="213">
        <v>91689</v>
      </c>
      <c r="B1031" s="214" t="s">
        <v>662</v>
      </c>
      <c r="C1031" s="214" t="s">
        <v>346</v>
      </c>
      <c r="D1031" s="215" t="s">
        <v>2517</v>
      </c>
    </row>
    <row r="1032" spans="1:4" ht="13.5" x14ac:dyDescent="0.25">
      <c r="A1032" s="213">
        <v>91690</v>
      </c>
      <c r="B1032" s="214" t="s">
        <v>663</v>
      </c>
      <c r="C1032" s="214" t="s">
        <v>346</v>
      </c>
      <c r="D1032" s="215" t="s">
        <v>1905</v>
      </c>
    </row>
    <row r="1033" spans="1:4" ht="13.5" x14ac:dyDescent="0.25">
      <c r="A1033" s="213">
        <v>91691</v>
      </c>
      <c r="B1033" s="214" t="s">
        <v>664</v>
      </c>
      <c r="C1033" s="214" t="s">
        <v>346</v>
      </c>
      <c r="D1033" s="215" t="s">
        <v>2410</v>
      </c>
    </row>
    <row r="1034" spans="1:4" ht="13.5" x14ac:dyDescent="0.25">
      <c r="A1034" s="213">
        <v>92040</v>
      </c>
      <c r="B1034" s="214" t="s">
        <v>665</v>
      </c>
      <c r="C1034" s="214" t="s">
        <v>346</v>
      </c>
      <c r="D1034" s="215" t="s">
        <v>2518</v>
      </c>
    </row>
    <row r="1035" spans="1:4" ht="13.5" x14ac:dyDescent="0.25">
      <c r="A1035" s="213">
        <v>92041</v>
      </c>
      <c r="B1035" s="214" t="s">
        <v>666</v>
      </c>
      <c r="C1035" s="214" t="s">
        <v>346</v>
      </c>
      <c r="D1035" s="215" t="s">
        <v>2451</v>
      </c>
    </row>
    <row r="1036" spans="1:4" ht="13.5" x14ac:dyDescent="0.25">
      <c r="A1036" s="213">
        <v>92042</v>
      </c>
      <c r="B1036" s="214" t="s">
        <v>667</v>
      </c>
      <c r="C1036" s="214" t="s">
        <v>346</v>
      </c>
      <c r="D1036" s="215" t="s">
        <v>2519</v>
      </c>
    </row>
    <row r="1037" spans="1:4" ht="13.5" x14ac:dyDescent="0.25">
      <c r="A1037" s="213">
        <v>92101</v>
      </c>
      <c r="B1037" s="214" t="s">
        <v>2520</v>
      </c>
      <c r="C1037" s="214" t="s">
        <v>346</v>
      </c>
      <c r="D1037" s="215" t="s">
        <v>2521</v>
      </c>
    </row>
    <row r="1038" spans="1:4" ht="13.5" x14ac:dyDescent="0.25">
      <c r="A1038" s="213">
        <v>92102</v>
      </c>
      <c r="B1038" s="214" t="s">
        <v>2522</v>
      </c>
      <c r="C1038" s="214" t="s">
        <v>346</v>
      </c>
      <c r="D1038" s="215" t="s">
        <v>2523</v>
      </c>
    </row>
    <row r="1039" spans="1:4" ht="13.5" x14ac:dyDescent="0.25">
      <c r="A1039" s="213">
        <v>92103</v>
      </c>
      <c r="B1039" s="214" t="s">
        <v>2524</v>
      </c>
      <c r="C1039" s="214" t="s">
        <v>346</v>
      </c>
      <c r="D1039" s="215" t="s">
        <v>2525</v>
      </c>
    </row>
    <row r="1040" spans="1:4" ht="13.5" x14ac:dyDescent="0.25">
      <c r="A1040" s="213">
        <v>92104</v>
      </c>
      <c r="B1040" s="214" t="s">
        <v>2526</v>
      </c>
      <c r="C1040" s="214" t="s">
        <v>346</v>
      </c>
      <c r="D1040" s="215" t="s">
        <v>2527</v>
      </c>
    </row>
    <row r="1041" spans="1:4" ht="13.5" x14ac:dyDescent="0.25">
      <c r="A1041" s="213">
        <v>92105</v>
      </c>
      <c r="B1041" s="214" t="s">
        <v>2528</v>
      </c>
      <c r="C1041" s="214" t="s">
        <v>346</v>
      </c>
      <c r="D1041" s="215" t="s">
        <v>2394</v>
      </c>
    </row>
    <row r="1042" spans="1:4" ht="13.5" x14ac:dyDescent="0.25">
      <c r="A1042" s="213">
        <v>92108</v>
      </c>
      <c r="B1042" s="214" t="s">
        <v>2529</v>
      </c>
      <c r="C1042" s="214" t="s">
        <v>346</v>
      </c>
      <c r="D1042" s="215" t="s">
        <v>2282</v>
      </c>
    </row>
    <row r="1043" spans="1:4" ht="13.5" x14ac:dyDescent="0.25">
      <c r="A1043" s="213">
        <v>92109</v>
      </c>
      <c r="B1043" s="214" t="s">
        <v>2530</v>
      </c>
      <c r="C1043" s="214" t="s">
        <v>346</v>
      </c>
      <c r="D1043" s="215" t="s">
        <v>2208</v>
      </c>
    </row>
    <row r="1044" spans="1:4" ht="13.5" x14ac:dyDescent="0.25">
      <c r="A1044" s="213">
        <v>92110</v>
      </c>
      <c r="B1044" s="214" t="s">
        <v>2531</v>
      </c>
      <c r="C1044" s="214" t="s">
        <v>346</v>
      </c>
      <c r="D1044" s="215" t="s">
        <v>2009</v>
      </c>
    </row>
    <row r="1045" spans="1:4" ht="13.5" x14ac:dyDescent="0.25">
      <c r="A1045" s="213">
        <v>92111</v>
      </c>
      <c r="B1045" s="214" t="s">
        <v>2532</v>
      </c>
      <c r="C1045" s="214" t="s">
        <v>346</v>
      </c>
      <c r="D1045" s="215" t="s">
        <v>1840</v>
      </c>
    </row>
    <row r="1046" spans="1:4" ht="13.5" x14ac:dyDescent="0.25">
      <c r="A1046" s="213">
        <v>92114</v>
      </c>
      <c r="B1046" s="214" t="s">
        <v>2533</v>
      </c>
      <c r="C1046" s="214" t="s">
        <v>346</v>
      </c>
      <c r="D1046" s="215" t="s">
        <v>2210</v>
      </c>
    </row>
    <row r="1047" spans="1:4" ht="13.5" x14ac:dyDescent="0.25">
      <c r="A1047" s="213">
        <v>92115</v>
      </c>
      <c r="B1047" s="214" t="s">
        <v>2534</v>
      </c>
      <c r="C1047" s="214" t="s">
        <v>346</v>
      </c>
      <c r="D1047" s="215" t="s">
        <v>2209</v>
      </c>
    </row>
    <row r="1048" spans="1:4" ht="13.5" x14ac:dyDescent="0.25">
      <c r="A1048" s="213">
        <v>92116</v>
      </c>
      <c r="B1048" s="214" t="s">
        <v>2535</v>
      </c>
      <c r="C1048" s="214" t="s">
        <v>346</v>
      </c>
      <c r="D1048" s="215" t="s">
        <v>2307</v>
      </c>
    </row>
    <row r="1049" spans="1:4" ht="13.5" x14ac:dyDescent="0.25">
      <c r="A1049" s="213">
        <v>92133</v>
      </c>
      <c r="B1049" s="214" t="s">
        <v>668</v>
      </c>
      <c r="C1049" s="214" t="s">
        <v>346</v>
      </c>
      <c r="D1049" s="215" t="s">
        <v>2536</v>
      </c>
    </row>
    <row r="1050" spans="1:4" ht="13.5" x14ac:dyDescent="0.25">
      <c r="A1050" s="213">
        <v>92134</v>
      </c>
      <c r="B1050" s="214" t="s">
        <v>669</v>
      </c>
      <c r="C1050" s="214" t="s">
        <v>346</v>
      </c>
      <c r="D1050" s="215" t="s">
        <v>2537</v>
      </c>
    </row>
    <row r="1051" spans="1:4" ht="13.5" x14ac:dyDescent="0.25">
      <c r="A1051" s="213">
        <v>92135</v>
      </c>
      <c r="B1051" s="214" t="s">
        <v>670</v>
      </c>
      <c r="C1051" s="214" t="s">
        <v>346</v>
      </c>
      <c r="D1051" s="215" t="s">
        <v>2405</v>
      </c>
    </row>
    <row r="1052" spans="1:4" ht="13.5" x14ac:dyDescent="0.25">
      <c r="A1052" s="213">
        <v>92136</v>
      </c>
      <c r="B1052" s="214" t="s">
        <v>671</v>
      </c>
      <c r="C1052" s="214" t="s">
        <v>346</v>
      </c>
      <c r="D1052" s="215" t="s">
        <v>2538</v>
      </c>
    </row>
    <row r="1053" spans="1:4" ht="13.5" x14ac:dyDescent="0.25">
      <c r="A1053" s="213">
        <v>92137</v>
      </c>
      <c r="B1053" s="214" t="s">
        <v>672</v>
      </c>
      <c r="C1053" s="214" t="s">
        <v>346</v>
      </c>
      <c r="D1053" s="215" t="s">
        <v>2539</v>
      </c>
    </row>
    <row r="1054" spans="1:4" ht="13.5" x14ac:dyDescent="0.25">
      <c r="A1054" s="213">
        <v>92140</v>
      </c>
      <c r="B1054" s="214" t="s">
        <v>673</v>
      </c>
      <c r="C1054" s="214" t="s">
        <v>346</v>
      </c>
      <c r="D1054" s="215" t="s">
        <v>2540</v>
      </c>
    </row>
    <row r="1055" spans="1:4" ht="13.5" x14ac:dyDescent="0.25">
      <c r="A1055" s="213">
        <v>92141</v>
      </c>
      <c r="B1055" s="214" t="s">
        <v>674</v>
      </c>
      <c r="C1055" s="214" t="s">
        <v>346</v>
      </c>
      <c r="D1055" s="215" t="s">
        <v>2541</v>
      </c>
    </row>
    <row r="1056" spans="1:4" ht="13.5" x14ac:dyDescent="0.25">
      <c r="A1056" s="213">
        <v>92142</v>
      </c>
      <c r="B1056" s="214" t="s">
        <v>675</v>
      </c>
      <c r="C1056" s="214" t="s">
        <v>346</v>
      </c>
      <c r="D1056" s="215" t="s">
        <v>2108</v>
      </c>
    </row>
    <row r="1057" spans="1:4" ht="13.5" x14ac:dyDescent="0.25">
      <c r="A1057" s="213">
        <v>92143</v>
      </c>
      <c r="B1057" s="214" t="s">
        <v>676</v>
      </c>
      <c r="C1057" s="214" t="s">
        <v>346</v>
      </c>
      <c r="D1057" s="215" t="s">
        <v>2542</v>
      </c>
    </row>
    <row r="1058" spans="1:4" ht="13.5" x14ac:dyDescent="0.25">
      <c r="A1058" s="213">
        <v>92144</v>
      </c>
      <c r="B1058" s="214" t="s">
        <v>677</v>
      </c>
      <c r="C1058" s="214" t="s">
        <v>346</v>
      </c>
      <c r="D1058" s="215" t="s">
        <v>2543</v>
      </c>
    </row>
    <row r="1059" spans="1:4" ht="13.5" x14ac:dyDescent="0.25">
      <c r="A1059" s="213">
        <v>92237</v>
      </c>
      <c r="B1059" s="214" t="s">
        <v>678</v>
      </c>
      <c r="C1059" s="214" t="s">
        <v>346</v>
      </c>
      <c r="D1059" s="215" t="s">
        <v>2544</v>
      </c>
    </row>
    <row r="1060" spans="1:4" ht="13.5" x14ac:dyDescent="0.25">
      <c r="A1060" s="213">
        <v>92238</v>
      </c>
      <c r="B1060" s="214" t="s">
        <v>679</v>
      </c>
      <c r="C1060" s="214" t="s">
        <v>346</v>
      </c>
      <c r="D1060" s="215" t="s">
        <v>1141</v>
      </c>
    </row>
    <row r="1061" spans="1:4" ht="13.5" x14ac:dyDescent="0.25">
      <c r="A1061" s="213">
        <v>92239</v>
      </c>
      <c r="B1061" s="214" t="s">
        <v>680</v>
      </c>
      <c r="C1061" s="214" t="s">
        <v>346</v>
      </c>
      <c r="D1061" s="215" t="s">
        <v>2545</v>
      </c>
    </row>
    <row r="1062" spans="1:4" ht="13.5" x14ac:dyDescent="0.25">
      <c r="A1062" s="213">
        <v>92240</v>
      </c>
      <c r="B1062" s="214" t="s">
        <v>681</v>
      </c>
      <c r="C1062" s="214" t="s">
        <v>346</v>
      </c>
      <c r="D1062" s="215" t="s">
        <v>2546</v>
      </c>
    </row>
    <row r="1063" spans="1:4" ht="13.5" x14ac:dyDescent="0.25">
      <c r="A1063" s="213">
        <v>92241</v>
      </c>
      <c r="B1063" s="214" t="s">
        <v>682</v>
      </c>
      <c r="C1063" s="214" t="s">
        <v>346</v>
      </c>
      <c r="D1063" s="215" t="s">
        <v>2547</v>
      </c>
    </row>
    <row r="1064" spans="1:4" ht="13.5" x14ac:dyDescent="0.25">
      <c r="A1064" s="213">
        <v>92712</v>
      </c>
      <c r="B1064" s="214" t="s">
        <v>2548</v>
      </c>
      <c r="C1064" s="214" t="s">
        <v>346</v>
      </c>
      <c r="D1064" s="215" t="s">
        <v>2549</v>
      </c>
    </row>
    <row r="1065" spans="1:4" ht="13.5" x14ac:dyDescent="0.25">
      <c r="A1065" s="213">
        <v>92713</v>
      </c>
      <c r="B1065" s="214" t="s">
        <v>2550</v>
      </c>
      <c r="C1065" s="214" t="s">
        <v>346</v>
      </c>
      <c r="D1065" s="215" t="s">
        <v>2097</v>
      </c>
    </row>
    <row r="1066" spans="1:4" ht="13.5" x14ac:dyDescent="0.25">
      <c r="A1066" s="213">
        <v>92714</v>
      </c>
      <c r="B1066" s="214" t="s">
        <v>2551</v>
      </c>
      <c r="C1066" s="214" t="s">
        <v>346</v>
      </c>
      <c r="D1066" s="215" t="s">
        <v>2208</v>
      </c>
    </row>
    <row r="1067" spans="1:4" ht="13.5" x14ac:dyDescent="0.25">
      <c r="A1067" s="213">
        <v>92715</v>
      </c>
      <c r="B1067" s="214" t="s">
        <v>2552</v>
      </c>
      <c r="C1067" s="214" t="s">
        <v>346</v>
      </c>
      <c r="D1067" s="215" t="s">
        <v>2553</v>
      </c>
    </row>
    <row r="1068" spans="1:4" ht="13.5" x14ac:dyDescent="0.25">
      <c r="A1068" s="213">
        <v>92956</v>
      </c>
      <c r="B1068" s="214" t="s">
        <v>683</v>
      </c>
      <c r="C1068" s="214" t="s">
        <v>346</v>
      </c>
      <c r="D1068" s="215" t="s">
        <v>2554</v>
      </c>
    </row>
    <row r="1069" spans="1:4" ht="13.5" x14ac:dyDescent="0.25">
      <c r="A1069" s="213">
        <v>92957</v>
      </c>
      <c r="B1069" s="214" t="s">
        <v>684</v>
      </c>
      <c r="C1069" s="214" t="s">
        <v>346</v>
      </c>
      <c r="D1069" s="215" t="s">
        <v>2011</v>
      </c>
    </row>
    <row r="1070" spans="1:4" ht="13.5" x14ac:dyDescent="0.25">
      <c r="A1070" s="213">
        <v>92958</v>
      </c>
      <c r="B1070" s="214" t="s">
        <v>685</v>
      </c>
      <c r="C1070" s="214" t="s">
        <v>346</v>
      </c>
      <c r="D1070" s="215" t="s">
        <v>2555</v>
      </c>
    </row>
    <row r="1071" spans="1:4" ht="13.5" x14ac:dyDescent="0.25">
      <c r="A1071" s="213">
        <v>92959</v>
      </c>
      <c r="B1071" s="214" t="s">
        <v>686</v>
      </c>
      <c r="C1071" s="214" t="s">
        <v>346</v>
      </c>
      <c r="D1071" s="215" t="s">
        <v>2556</v>
      </c>
    </row>
    <row r="1072" spans="1:4" ht="13.5" x14ac:dyDescent="0.25">
      <c r="A1072" s="213">
        <v>92963</v>
      </c>
      <c r="B1072" s="214" t="s">
        <v>687</v>
      </c>
      <c r="C1072" s="214" t="s">
        <v>346</v>
      </c>
      <c r="D1072" s="215" t="s">
        <v>2557</v>
      </c>
    </row>
    <row r="1073" spans="1:4" ht="13.5" x14ac:dyDescent="0.25">
      <c r="A1073" s="213">
        <v>92964</v>
      </c>
      <c r="B1073" s="214" t="s">
        <v>688</v>
      </c>
      <c r="C1073" s="214" t="s">
        <v>346</v>
      </c>
      <c r="D1073" s="215" t="s">
        <v>2558</v>
      </c>
    </row>
    <row r="1074" spans="1:4" ht="13.5" x14ac:dyDescent="0.25">
      <c r="A1074" s="213">
        <v>92965</v>
      </c>
      <c r="B1074" s="214" t="s">
        <v>689</v>
      </c>
      <c r="C1074" s="214" t="s">
        <v>346</v>
      </c>
      <c r="D1074" s="215" t="s">
        <v>2559</v>
      </c>
    </row>
    <row r="1075" spans="1:4" ht="13.5" x14ac:dyDescent="0.25">
      <c r="A1075" s="213">
        <v>93220</v>
      </c>
      <c r="B1075" s="214" t="s">
        <v>690</v>
      </c>
      <c r="C1075" s="214" t="s">
        <v>346</v>
      </c>
      <c r="D1075" s="215" t="s">
        <v>2560</v>
      </c>
    </row>
    <row r="1076" spans="1:4" ht="13.5" x14ac:dyDescent="0.25">
      <c r="A1076" s="213">
        <v>93221</v>
      </c>
      <c r="B1076" s="214" t="s">
        <v>691</v>
      </c>
      <c r="C1076" s="214" t="s">
        <v>346</v>
      </c>
      <c r="D1076" s="215" t="s">
        <v>2561</v>
      </c>
    </row>
    <row r="1077" spans="1:4" ht="13.5" x14ac:dyDescent="0.25">
      <c r="A1077" s="213">
        <v>93222</v>
      </c>
      <c r="B1077" s="214" t="s">
        <v>692</v>
      </c>
      <c r="C1077" s="214" t="s">
        <v>346</v>
      </c>
      <c r="D1077" s="215" t="s">
        <v>2562</v>
      </c>
    </row>
    <row r="1078" spans="1:4" ht="13.5" x14ac:dyDescent="0.25">
      <c r="A1078" s="213">
        <v>93223</v>
      </c>
      <c r="B1078" s="214" t="s">
        <v>693</v>
      </c>
      <c r="C1078" s="214" t="s">
        <v>346</v>
      </c>
      <c r="D1078" s="215" t="s">
        <v>2563</v>
      </c>
    </row>
    <row r="1079" spans="1:4" ht="13.5" x14ac:dyDescent="0.25">
      <c r="A1079" s="213">
        <v>93229</v>
      </c>
      <c r="B1079" s="214" t="s">
        <v>2564</v>
      </c>
      <c r="C1079" s="214" t="s">
        <v>346</v>
      </c>
      <c r="D1079" s="215" t="s">
        <v>2565</v>
      </c>
    </row>
    <row r="1080" spans="1:4" ht="13.5" x14ac:dyDescent="0.25">
      <c r="A1080" s="213">
        <v>93230</v>
      </c>
      <c r="B1080" s="214" t="s">
        <v>2566</v>
      </c>
      <c r="C1080" s="214" t="s">
        <v>346</v>
      </c>
      <c r="D1080" s="215" t="s">
        <v>2153</v>
      </c>
    </row>
    <row r="1081" spans="1:4" ht="13.5" x14ac:dyDescent="0.25">
      <c r="A1081" s="213">
        <v>93231</v>
      </c>
      <c r="B1081" s="214" t="s">
        <v>2567</v>
      </c>
      <c r="C1081" s="214" t="s">
        <v>346</v>
      </c>
      <c r="D1081" s="215" t="s">
        <v>2005</v>
      </c>
    </row>
    <row r="1082" spans="1:4" ht="13.5" x14ac:dyDescent="0.25">
      <c r="A1082" s="213">
        <v>93232</v>
      </c>
      <c r="B1082" s="214" t="s">
        <v>2568</v>
      </c>
      <c r="C1082" s="214" t="s">
        <v>346</v>
      </c>
      <c r="D1082" s="215" t="s">
        <v>2569</v>
      </c>
    </row>
    <row r="1083" spans="1:4" ht="13.5" x14ac:dyDescent="0.25">
      <c r="A1083" s="213">
        <v>93235</v>
      </c>
      <c r="B1083" s="214" t="s">
        <v>694</v>
      </c>
      <c r="C1083" s="214" t="s">
        <v>346</v>
      </c>
      <c r="D1083" s="215" t="s">
        <v>2570</v>
      </c>
    </row>
    <row r="1084" spans="1:4" ht="13.5" x14ac:dyDescent="0.25">
      <c r="A1084" s="213">
        <v>93238</v>
      </c>
      <c r="B1084" s="214" t="s">
        <v>695</v>
      </c>
      <c r="C1084" s="214" t="s">
        <v>346</v>
      </c>
      <c r="D1084" s="215" t="s">
        <v>2571</v>
      </c>
    </row>
    <row r="1085" spans="1:4" ht="13.5" x14ac:dyDescent="0.25">
      <c r="A1085" s="213">
        <v>93239</v>
      </c>
      <c r="B1085" s="214" t="s">
        <v>696</v>
      </c>
      <c r="C1085" s="214" t="s">
        <v>346</v>
      </c>
      <c r="D1085" s="215" t="s">
        <v>1836</v>
      </c>
    </row>
    <row r="1086" spans="1:4" ht="13.5" x14ac:dyDescent="0.25">
      <c r="A1086" s="213">
        <v>93240</v>
      </c>
      <c r="B1086" s="214" t="s">
        <v>697</v>
      </c>
      <c r="C1086" s="214" t="s">
        <v>346</v>
      </c>
      <c r="D1086" s="215" t="s">
        <v>2572</v>
      </c>
    </row>
    <row r="1087" spans="1:4" ht="13.5" x14ac:dyDescent="0.25">
      <c r="A1087" s="213">
        <v>93267</v>
      </c>
      <c r="B1087" s="214" t="s">
        <v>2573</v>
      </c>
      <c r="C1087" s="214" t="s">
        <v>346</v>
      </c>
      <c r="D1087" s="215" t="s">
        <v>2574</v>
      </c>
    </row>
    <row r="1088" spans="1:4" ht="13.5" x14ac:dyDescent="0.25">
      <c r="A1088" s="213">
        <v>93269</v>
      </c>
      <c r="B1088" s="214" t="s">
        <v>2575</v>
      </c>
      <c r="C1088" s="214" t="s">
        <v>346</v>
      </c>
      <c r="D1088" s="215" t="s">
        <v>2576</v>
      </c>
    </row>
    <row r="1089" spans="1:4" ht="13.5" x14ac:dyDescent="0.25">
      <c r="A1089" s="213">
        <v>93270</v>
      </c>
      <c r="B1089" s="214" t="s">
        <v>2577</v>
      </c>
      <c r="C1089" s="214" t="s">
        <v>346</v>
      </c>
      <c r="D1089" s="215" t="s">
        <v>2574</v>
      </c>
    </row>
    <row r="1090" spans="1:4" ht="13.5" x14ac:dyDescent="0.25">
      <c r="A1090" s="213">
        <v>93271</v>
      </c>
      <c r="B1090" s="214" t="s">
        <v>2578</v>
      </c>
      <c r="C1090" s="214" t="s">
        <v>346</v>
      </c>
      <c r="D1090" s="215" t="s">
        <v>1645</v>
      </c>
    </row>
    <row r="1091" spans="1:4" ht="13.5" x14ac:dyDescent="0.25">
      <c r="A1091" s="213">
        <v>93277</v>
      </c>
      <c r="B1091" s="214" t="s">
        <v>698</v>
      </c>
      <c r="C1091" s="214" t="s">
        <v>346</v>
      </c>
      <c r="D1091" s="215" t="s">
        <v>2294</v>
      </c>
    </row>
    <row r="1092" spans="1:4" ht="13.5" x14ac:dyDescent="0.25">
      <c r="A1092" s="213">
        <v>93278</v>
      </c>
      <c r="B1092" s="214" t="s">
        <v>699</v>
      </c>
      <c r="C1092" s="214" t="s">
        <v>346</v>
      </c>
      <c r="D1092" s="215" t="s">
        <v>2151</v>
      </c>
    </row>
    <row r="1093" spans="1:4" ht="13.5" x14ac:dyDescent="0.25">
      <c r="A1093" s="213">
        <v>93279</v>
      </c>
      <c r="B1093" s="214" t="s">
        <v>700</v>
      </c>
      <c r="C1093" s="214" t="s">
        <v>346</v>
      </c>
      <c r="D1093" s="215" t="s">
        <v>2069</v>
      </c>
    </row>
    <row r="1094" spans="1:4" ht="13.5" x14ac:dyDescent="0.25">
      <c r="A1094" s="213">
        <v>93280</v>
      </c>
      <c r="B1094" s="214" t="s">
        <v>701</v>
      </c>
      <c r="C1094" s="214" t="s">
        <v>346</v>
      </c>
      <c r="D1094" s="215" t="s">
        <v>2267</v>
      </c>
    </row>
    <row r="1095" spans="1:4" ht="13.5" x14ac:dyDescent="0.25">
      <c r="A1095" s="213">
        <v>93283</v>
      </c>
      <c r="B1095" s="214" t="s">
        <v>702</v>
      </c>
      <c r="C1095" s="214" t="s">
        <v>346</v>
      </c>
      <c r="D1095" s="215" t="s">
        <v>2579</v>
      </c>
    </row>
    <row r="1096" spans="1:4" ht="13.5" x14ac:dyDescent="0.25">
      <c r="A1096" s="213">
        <v>93284</v>
      </c>
      <c r="B1096" s="214" t="s">
        <v>703</v>
      </c>
      <c r="C1096" s="214" t="s">
        <v>346</v>
      </c>
      <c r="D1096" s="215" t="s">
        <v>2580</v>
      </c>
    </row>
    <row r="1097" spans="1:4" ht="13.5" x14ac:dyDescent="0.25">
      <c r="A1097" s="213">
        <v>93285</v>
      </c>
      <c r="B1097" s="214" t="s">
        <v>704</v>
      </c>
      <c r="C1097" s="214" t="s">
        <v>346</v>
      </c>
      <c r="D1097" s="215" t="s">
        <v>2581</v>
      </c>
    </row>
    <row r="1098" spans="1:4" ht="13.5" x14ac:dyDescent="0.25">
      <c r="A1098" s="213">
        <v>93286</v>
      </c>
      <c r="B1098" s="214" t="s">
        <v>705</v>
      </c>
      <c r="C1098" s="214" t="s">
        <v>346</v>
      </c>
      <c r="D1098" s="215" t="s">
        <v>2582</v>
      </c>
    </row>
    <row r="1099" spans="1:4" ht="13.5" x14ac:dyDescent="0.25">
      <c r="A1099" s="213">
        <v>93296</v>
      </c>
      <c r="B1099" s="214" t="s">
        <v>706</v>
      </c>
      <c r="C1099" s="214" t="s">
        <v>346</v>
      </c>
      <c r="D1099" s="215" t="s">
        <v>2583</v>
      </c>
    </row>
    <row r="1100" spans="1:4" ht="13.5" x14ac:dyDescent="0.25">
      <c r="A1100" s="213">
        <v>93397</v>
      </c>
      <c r="B1100" s="214" t="s">
        <v>707</v>
      </c>
      <c r="C1100" s="214" t="s">
        <v>346</v>
      </c>
      <c r="D1100" s="215" t="s">
        <v>2584</v>
      </c>
    </row>
    <row r="1101" spans="1:4" ht="13.5" x14ac:dyDescent="0.25">
      <c r="A1101" s="213">
        <v>93398</v>
      </c>
      <c r="B1101" s="214" t="s">
        <v>708</v>
      </c>
      <c r="C1101" s="214" t="s">
        <v>346</v>
      </c>
      <c r="D1101" s="215" t="s">
        <v>2585</v>
      </c>
    </row>
    <row r="1102" spans="1:4" ht="13.5" x14ac:dyDescent="0.25">
      <c r="A1102" s="213">
        <v>93399</v>
      </c>
      <c r="B1102" s="214" t="s">
        <v>709</v>
      </c>
      <c r="C1102" s="214" t="s">
        <v>346</v>
      </c>
      <c r="D1102" s="215" t="s">
        <v>2586</v>
      </c>
    </row>
    <row r="1103" spans="1:4" ht="13.5" x14ac:dyDescent="0.25">
      <c r="A1103" s="213">
        <v>93400</v>
      </c>
      <c r="B1103" s="214" t="s">
        <v>710</v>
      </c>
      <c r="C1103" s="214" t="s">
        <v>346</v>
      </c>
      <c r="D1103" s="215" t="s">
        <v>2587</v>
      </c>
    </row>
    <row r="1104" spans="1:4" ht="13.5" x14ac:dyDescent="0.25">
      <c r="A1104" s="213">
        <v>93401</v>
      </c>
      <c r="B1104" s="214" t="s">
        <v>711</v>
      </c>
      <c r="C1104" s="214" t="s">
        <v>346</v>
      </c>
      <c r="D1104" s="215" t="s">
        <v>2187</v>
      </c>
    </row>
    <row r="1105" spans="1:4" ht="13.5" x14ac:dyDescent="0.25">
      <c r="A1105" s="213">
        <v>93404</v>
      </c>
      <c r="B1105" s="214" t="s">
        <v>2588</v>
      </c>
      <c r="C1105" s="214" t="s">
        <v>346</v>
      </c>
      <c r="D1105" s="215" t="s">
        <v>2589</v>
      </c>
    </row>
    <row r="1106" spans="1:4" ht="13.5" x14ac:dyDescent="0.25">
      <c r="A1106" s="213">
        <v>93405</v>
      </c>
      <c r="B1106" s="214" t="s">
        <v>2590</v>
      </c>
      <c r="C1106" s="214" t="s">
        <v>346</v>
      </c>
      <c r="D1106" s="215" t="s">
        <v>2591</v>
      </c>
    </row>
    <row r="1107" spans="1:4" ht="13.5" x14ac:dyDescent="0.25">
      <c r="A1107" s="213">
        <v>93406</v>
      </c>
      <c r="B1107" s="214" t="s">
        <v>2592</v>
      </c>
      <c r="C1107" s="214" t="s">
        <v>346</v>
      </c>
      <c r="D1107" s="215" t="s">
        <v>2593</v>
      </c>
    </row>
    <row r="1108" spans="1:4" ht="13.5" x14ac:dyDescent="0.25">
      <c r="A1108" s="213">
        <v>93407</v>
      </c>
      <c r="B1108" s="214" t="s">
        <v>2594</v>
      </c>
      <c r="C1108" s="214" t="s">
        <v>346</v>
      </c>
      <c r="D1108" s="215" t="s">
        <v>2595</v>
      </c>
    </row>
    <row r="1109" spans="1:4" ht="13.5" x14ac:dyDescent="0.25">
      <c r="A1109" s="213">
        <v>93411</v>
      </c>
      <c r="B1109" s="214" t="s">
        <v>714</v>
      </c>
      <c r="C1109" s="214" t="s">
        <v>346</v>
      </c>
      <c r="D1109" s="215" t="s">
        <v>1998</v>
      </c>
    </row>
    <row r="1110" spans="1:4" ht="13.5" x14ac:dyDescent="0.25">
      <c r="A1110" s="213">
        <v>93412</v>
      </c>
      <c r="B1110" s="214" t="s">
        <v>715</v>
      </c>
      <c r="C1110" s="214" t="s">
        <v>346</v>
      </c>
      <c r="D1110" s="215" t="s">
        <v>2153</v>
      </c>
    </row>
    <row r="1111" spans="1:4" ht="13.5" x14ac:dyDescent="0.25">
      <c r="A1111" s="213">
        <v>93413</v>
      </c>
      <c r="B1111" s="214" t="s">
        <v>716</v>
      </c>
      <c r="C1111" s="214" t="s">
        <v>346</v>
      </c>
      <c r="D1111" s="215" t="s">
        <v>2210</v>
      </c>
    </row>
    <row r="1112" spans="1:4" ht="13.5" x14ac:dyDescent="0.25">
      <c r="A1112" s="213">
        <v>93414</v>
      </c>
      <c r="B1112" s="214" t="s">
        <v>717</v>
      </c>
      <c r="C1112" s="214" t="s">
        <v>346</v>
      </c>
      <c r="D1112" s="215" t="s">
        <v>2596</v>
      </c>
    </row>
    <row r="1113" spans="1:4" ht="13.5" x14ac:dyDescent="0.25">
      <c r="A1113" s="213">
        <v>93417</v>
      </c>
      <c r="B1113" s="214" t="s">
        <v>718</v>
      </c>
      <c r="C1113" s="214" t="s">
        <v>346</v>
      </c>
      <c r="D1113" s="215" t="s">
        <v>2597</v>
      </c>
    </row>
    <row r="1114" spans="1:4" ht="13.5" x14ac:dyDescent="0.25">
      <c r="A1114" s="213">
        <v>93418</v>
      </c>
      <c r="B1114" s="214" t="s">
        <v>719</v>
      </c>
      <c r="C1114" s="214" t="s">
        <v>346</v>
      </c>
      <c r="D1114" s="215" t="s">
        <v>2598</v>
      </c>
    </row>
    <row r="1115" spans="1:4" ht="13.5" x14ac:dyDescent="0.25">
      <c r="A1115" s="213">
        <v>93419</v>
      </c>
      <c r="B1115" s="214" t="s">
        <v>720</v>
      </c>
      <c r="C1115" s="214" t="s">
        <v>346</v>
      </c>
      <c r="D1115" s="215" t="s">
        <v>2599</v>
      </c>
    </row>
    <row r="1116" spans="1:4" ht="13.5" x14ac:dyDescent="0.25">
      <c r="A1116" s="213">
        <v>93420</v>
      </c>
      <c r="B1116" s="214" t="s">
        <v>721</v>
      </c>
      <c r="C1116" s="214" t="s">
        <v>346</v>
      </c>
      <c r="D1116" s="215" t="s">
        <v>2600</v>
      </c>
    </row>
    <row r="1117" spans="1:4" ht="13.5" x14ac:dyDescent="0.25">
      <c r="A1117" s="213">
        <v>93423</v>
      </c>
      <c r="B1117" s="214" t="s">
        <v>722</v>
      </c>
      <c r="C1117" s="214" t="s">
        <v>346</v>
      </c>
      <c r="D1117" s="215" t="s">
        <v>1949</v>
      </c>
    </row>
    <row r="1118" spans="1:4" ht="13.5" x14ac:dyDescent="0.25">
      <c r="A1118" s="213">
        <v>93424</v>
      </c>
      <c r="B1118" s="214" t="s">
        <v>723</v>
      </c>
      <c r="C1118" s="214" t="s">
        <v>346</v>
      </c>
      <c r="D1118" s="215" t="s">
        <v>2601</v>
      </c>
    </row>
    <row r="1119" spans="1:4" ht="13.5" x14ac:dyDescent="0.25">
      <c r="A1119" s="213">
        <v>93425</v>
      </c>
      <c r="B1119" s="214" t="s">
        <v>724</v>
      </c>
      <c r="C1119" s="214" t="s">
        <v>346</v>
      </c>
      <c r="D1119" s="215" t="s">
        <v>2602</v>
      </c>
    </row>
    <row r="1120" spans="1:4" ht="13.5" x14ac:dyDescent="0.25">
      <c r="A1120" s="213">
        <v>93426</v>
      </c>
      <c r="B1120" s="214" t="s">
        <v>725</v>
      </c>
      <c r="C1120" s="214" t="s">
        <v>346</v>
      </c>
      <c r="D1120" s="215" t="s">
        <v>2603</v>
      </c>
    </row>
    <row r="1121" spans="1:4" ht="13.5" x14ac:dyDescent="0.25">
      <c r="A1121" s="213">
        <v>93429</v>
      </c>
      <c r="B1121" s="214" t="s">
        <v>2604</v>
      </c>
      <c r="C1121" s="214" t="s">
        <v>346</v>
      </c>
      <c r="D1121" s="215" t="s">
        <v>2605</v>
      </c>
    </row>
    <row r="1122" spans="1:4" ht="13.5" x14ac:dyDescent="0.25">
      <c r="A1122" s="213">
        <v>93430</v>
      </c>
      <c r="B1122" s="214" t="s">
        <v>2606</v>
      </c>
      <c r="C1122" s="214" t="s">
        <v>346</v>
      </c>
      <c r="D1122" s="215" t="s">
        <v>2607</v>
      </c>
    </row>
    <row r="1123" spans="1:4" ht="13.5" x14ac:dyDescent="0.25">
      <c r="A1123" s="213">
        <v>93431</v>
      </c>
      <c r="B1123" s="214" t="s">
        <v>2608</v>
      </c>
      <c r="C1123" s="214" t="s">
        <v>346</v>
      </c>
      <c r="D1123" s="215" t="s">
        <v>2609</v>
      </c>
    </row>
    <row r="1124" spans="1:4" ht="13.5" x14ac:dyDescent="0.25">
      <c r="A1124" s="213">
        <v>93432</v>
      </c>
      <c r="B1124" s="214" t="s">
        <v>2610</v>
      </c>
      <c r="C1124" s="214" t="s">
        <v>346</v>
      </c>
      <c r="D1124" s="215" t="s">
        <v>2611</v>
      </c>
    </row>
    <row r="1125" spans="1:4" ht="13.5" x14ac:dyDescent="0.25">
      <c r="A1125" s="213">
        <v>93435</v>
      </c>
      <c r="B1125" s="214" t="s">
        <v>2612</v>
      </c>
      <c r="C1125" s="214" t="s">
        <v>346</v>
      </c>
      <c r="D1125" s="215" t="s">
        <v>2613</v>
      </c>
    </row>
    <row r="1126" spans="1:4" ht="13.5" x14ac:dyDescent="0.25">
      <c r="A1126" s="213">
        <v>93436</v>
      </c>
      <c r="B1126" s="214" t="s">
        <v>2614</v>
      </c>
      <c r="C1126" s="214" t="s">
        <v>346</v>
      </c>
      <c r="D1126" s="215" t="s">
        <v>2615</v>
      </c>
    </row>
    <row r="1127" spans="1:4" ht="13.5" x14ac:dyDescent="0.25">
      <c r="A1127" s="213">
        <v>93437</v>
      </c>
      <c r="B1127" s="214" t="s">
        <v>2616</v>
      </c>
      <c r="C1127" s="214" t="s">
        <v>346</v>
      </c>
      <c r="D1127" s="215" t="s">
        <v>2613</v>
      </c>
    </row>
    <row r="1128" spans="1:4" ht="13.5" x14ac:dyDescent="0.25">
      <c r="A1128" s="213">
        <v>93438</v>
      </c>
      <c r="B1128" s="214" t="s">
        <v>2617</v>
      </c>
      <c r="C1128" s="214" t="s">
        <v>346</v>
      </c>
      <c r="D1128" s="215" t="s">
        <v>2618</v>
      </c>
    </row>
    <row r="1129" spans="1:4" ht="13.5" x14ac:dyDescent="0.25">
      <c r="A1129" s="213">
        <v>95114</v>
      </c>
      <c r="B1129" s="214" t="s">
        <v>2619</v>
      </c>
      <c r="C1129" s="214" t="s">
        <v>346</v>
      </c>
      <c r="D1129" s="215" t="s">
        <v>2620</v>
      </c>
    </row>
    <row r="1130" spans="1:4" ht="13.5" x14ac:dyDescent="0.25">
      <c r="A1130" s="213">
        <v>95115</v>
      </c>
      <c r="B1130" s="214" t="s">
        <v>2621</v>
      </c>
      <c r="C1130" s="214" t="s">
        <v>346</v>
      </c>
      <c r="D1130" s="215" t="s">
        <v>2014</v>
      </c>
    </row>
    <row r="1131" spans="1:4" ht="13.5" x14ac:dyDescent="0.25">
      <c r="A1131" s="213">
        <v>95116</v>
      </c>
      <c r="B1131" s="214" t="s">
        <v>2622</v>
      </c>
      <c r="C1131" s="214" t="s">
        <v>346</v>
      </c>
      <c r="D1131" s="215" t="s">
        <v>2623</v>
      </c>
    </row>
    <row r="1132" spans="1:4" ht="13.5" x14ac:dyDescent="0.25">
      <c r="A1132" s="213">
        <v>95117</v>
      </c>
      <c r="B1132" s="214" t="s">
        <v>2624</v>
      </c>
      <c r="C1132" s="214" t="s">
        <v>346</v>
      </c>
      <c r="D1132" s="215" t="s">
        <v>2625</v>
      </c>
    </row>
    <row r="1133" spans="1:4" ht="13.5" x14ac:dyDescent="0.25">
      <c r="A1133" s="213">
        <v>95118</v>
      </c>
      <c r="B1133" s="214" t="s">
        <v>2626</v>
      </c>
      <c r="C1133" s="214" t="s">
        <v>346</v>
      </c>
      <c r="D1133" s="215" t="s">
        <v>2627</v>
      </c>
    </row>
    <row r="1134" spans="1:4" ht="13.5" x14ac:dyDescent="0.25">
      <c r="A1134" s="213">
        <v>95119</v>
      </c>
      <c r="B1134" s="214" t="s">
        <v>2628</v>
      </c>
      <c r="C1134" s="214" t="s">
        <v>346</v>
      </c>
      <c r="D1134" s="215" t="s">
        <v>2629</v>
      </c>
    </row>
    <row r="1135" spans="1:4" ht="13.5" x14ac:dyDescent="0.25">
      <c r="A1135" s="213">
        <v>95120</v>
      </c>
      <c r="B1135" s="214" t="s">
        <v>2630</v>
      </c>
      <c r="C1135" s="214" t="s">
        <v>346</v>
      </c>
      <c r="D1135" s="215" t="s">
        <v>2178</v>
      </c>
    </row>
    <row r="1136" spans="1:4" ht="13.5" x14ac:dyDescent="0.25">
      <c r="A1136" s="213">
        <v>95123</v>
      </c>
      <c r="B1136" s="214" t="s">
        <v>2631</v>
      </c>
      <c r="C1136" s="214" t="s">
        <v>346</v>
      </c>
      <c r="D1136" s="215" t="s">
        <v>2632</v>
      </c>
    </row>
    <row r="1137" spans="1:4" ht="13.5" x14ac:dyDescent="0.25">
      <c r="A1137" s="213">
        <v>95124</v>
      </c>
      <c r="B1137" s="214" t="s">
        <v>2633</v>
      </c>
      <c r="C1137" s="214" t="s">
        <v>346</v>
      </c>
      <c r="D1137" s="215" t="s">
        <v>2634</v>
      </c>
    </row>
    <row r="1138" spans="1:4" ht="13.5" x14ac:dyDescent="0.25">
      <c r="A1138" s="213">
        <v>95125</v>
      </c>
      <c r="B1138" s="214" t="s">
        <v>2635</v>
      </c>
      <c r="C1138" s="214" t="s">
        <v>346</v>
      </c>
      <c r="D1138" s="215" t="s">
        <v>2636</v>
      </c>
    </row>
    <row r="1139" spans="1:4" ht="13.5" x14ac:dyDescent="0.25">
      <c r="A1139" s="213">
        <v>95126</v>
      </c>
      <c r="B1139" s="214" t="s">
        <v>2637</v>
      </c>
      <c r="C1139" s="214" t="s">
        <v>346</v>
      </c>
      <c r="D1139" s="215" t="s">
        <v>2638</v>
      </c>
    </row>
    <row r="1140" spans="1:4" ht="13.5" x14ac:dyDescent="0.25">
      <c r="A1140" s="213">
        <v>95129</v>
      </c>
      <c r="B1140" s="214" t="s">
        <v>2639</v>
      </c>
      <c r="C1140" s="214" t="s">
        <v>346</v>
      </c>
      <c r="D1140" s="215" t="s">
        <v>2640</v>
      </c>
    </row>
    <row r="1141" spans="1:4" ht="13.5" x14ac:dyDescent="0.25">
      <c r="A1141" s="213">
        <v>95130</v>
      </c>
      <c r="B1141" s="214" t="s">
        <v>2641</v>
      </c>
      <c r="C1141" s="214" t="s">
        <v>346</v>
      </c>
      <c r="D1141" s="215" t="s">
        <v>2642</v>
      </c>
    </row>
    <row r="1142" spans="1:4" ht="13.5" x14ac:dyDescent="0.25">
      <c r="A1142" s="213">
        <v>95131</v>
      </c>
      <c r="B1142" s="214" t="s">
        <v>2643</v>
      </c>
      <c r="C1142" s="214" t="s">
        <v>346</v>
      </c>
      <c r="D1142" s="215" t="s">
        <v>2644</v>
      </c>
    </row>
    <row r="1143" spans="1:4" ht="13.5" x14ac:dyDescent="0.25">
      <c r="A1143" s="213">
        <v>95132</v>
      </c>
      <c r="B1143" s="214" t="s">
        <v>2645</v>
      </c>
      <c r="C1143" s="214" t="s">
        <v>346</v>
      </c>
      <c r="D1143" s="215" t="s">
        <v>2646</v>
      </c>
    </row>
    <row r="1144" spans="1:4" ht="13.5" x14ac:dyDescent="0.25">
      <c r="A1144" s="213">
        <v>95136</v>
      </c>
      <c r="B1144" s="214" t="s">
        <v>2647</v>
      </c>
      <c r="C1144" s="214" t="s">
        <v>346</v>
      </c>
      <c r="D1144" s="215" t="s">
        <v>2648</v>
      </c>
    </row>
    <row r="1145" spans="1:4" ht="13.5" x14ac:dyDescent="0.25">
      <c r="A1145" s="213">
        <v>95137</v>
      </c>
      <c r="B1145" s="214" t="s">
        <v>2649</v>
      </c>
      <c r="C1145" s="214" t="s">
        <v>346</v>
      </c>
      <c r="D1145" s="215" t="s">
        <v>2517</v>
      </c>
    </row>
    <row r="1146" spans="1:4" ht="13.5" x14ac:dyDescent="0.25">
      <c r="A1146" s="213">
        <v>95138</v>
      </c>
      <c r="B1146" s="214" t="s">
        <v>2650</v>
      </c>
      <c r="C1146" s="214" t="s">
        <v>346</v>
      </c>
      <c r="D1146" s="215" t="s">
        <v>2651</v>
      </c>
    </row>
    <row r="1147" spans="1:4" ht="13.5" x14ac:dyDescent="0.25">
      <c r="A1147" s="213">
        <v>95208</v>
      </c>
      <c r="B1147" s="214" t="s">
        <v>2652</v>
      </c>
      <c r="C1147" s="214" t="s">
        <v>346</v>
      </c>
      <c r="D1147" s="215" t="s">
        <v>2653</v>
      </c>
    </row>
    <row r="1148" spans="1:4" ht="13.5" x14ac:dyDescent="0.25">
      <c r="A1148" s="213">
        <v>95209</v>
      </c>
      <c r="B1148" s="214" t="s">
        <v>2654</v>
      </c>
      <c r="C1148" s="214" t="s">
        <v>346</v>
      </c>
      <c r="D1148" s="215" t="s">
        <v>2655</v>
      </c>
    </row>
    <row r="1149" spans="1:4" ht="13.5" x14ac:dyDescent="0.25">
      <c r="A1149" s="213">
        <v>95210</v>
      </c>
      <c r="B1149" s="214" t="s">
        <v>2656</v>
      </c>
      <c r="C1149" s="214" t="s">
        <v>346</v>
      </c>
      <c r="D1149" s="215" t="s">
        <v>2653</v>
      </c>
    </row>
    <row r="1150" spans="1:4" ht="13.5" x14ac:dyDescent="0.25">
      <c r="A1150" s="213">
        <v>95211</v>
      </c>
      <c r="B1150" s="214" t="s">
        <v>2657</v>
      </c>
      <c r="C1150" s="214" t="s">
        <v>346</v>
      </c>
      <c r="D1150" s="215" t="s">
        <v>1645</v>
      </c>
    </row>
    <row r="1151" spans="1:4" ht="13.5" x14ac:dyDescent="0.25">
      <c r="A1151" s="213">
        <v>95217</v>
      </c>
      <c r="B1151" s="214" t="s">
        <v>2658</v>
      </c>
      <c r="C1151" s="214" t="s">
        <v>346</v>
      </c>
      <c r="D1151" s="215" t="s">
        <v>2659</v>
      </c>
    </row>
    <row r="1152" spans="1:4" ht="13.5" x14ac:dyDescent="0.25">
      <c r="A1152" s="213">
        <v>95255</v>
      </c>
      <c r="B1152" s="214" t="s">
        <v>2660</v>
      </c>
      <c r="C1152" s="214" t="s">
        <v>346</v>
      </c>
      <c r="D1152" s="215" t="s">
        <v>2661</v>
      </c>
    </row>
    <row r="1153" spans="1:4" ht="13.5" x14ac:dyDescent="0.25">
      <c r="A1153" s="213">
        <v>95256</v>
      </c>
      <c r="B1153" s="214" t="s">
        <v>2662</v>
      </c>
      <c r="C1153" s="214" t="s">
        <v>346</v>
      </c>
      <c r="D1153" s="215" t="s">
        <v>2663</v>
      </c>
    </row>
    <row r="1154" spans="1:4" ht="13.5" x14ac:dyDescent="0.25">
      <c r="A1154" s="213">
        <v>95257</v>
      </c>
      <c r="B1154" s="214" t="s">
        <v>2664</v>
      </c>
      <c r="C1154" s="214" t="s">
        <v>346</v>
      </c>
      <c r="D1154" s="215" t="s">
        <v>2665</v>
      </c>
    </row>
    <row r="1155" spans="1:4" ht="13.5" x14ac:dyDescent="0.25">
      <c r="A1155" s="213">
        <v>95260</v>
      </c>
      <c r="B1155" s="214" t="s">
        <v>2666</v>
      </c>
      <c r="C1155" s="214" t="s">
        <v>346</v>
      </c>
      <c r="D1155" s="215" t="s">
        <v>2400</v>
      </c>
    </row>
    <row r="1156" spans="1:4" ht="13.5" x14ac:dyDescent="0.25">
      <c r="A1156" s="213">
        <v>95261</v>
      </c>
      <c r="B1156" s="214" t="s">
        <v>2667</v>
      </c>
      <c r="C1156" s="214" t="s">
        <v>346</v>
      </c>
      <c r="D1156" s="215" t="s">
        <v>2196</v>
      </c>
    </row>
    <row r="1157" spans="1:4" ht="13.5" x14ac:dyDescent="0.25">
      <c r="A1157" s="213">
        <v>95262</v>
      </c>
      <c r="B1157" s="214" t="s">
        <v>2668</v>
      </c>
      <c r="C1157" s="214" t="s">
        <v>346</v>
      </c>
      <c r="D1157" s="215" t="s">
        <v>2669</v>
      </c>
    </row>
    <row r="1158" spans="1:4" ht="13.5" x14ac:dyDescent="0.25">
      <c r="A1158" s="213">
        <v>95263</v>
      </c>
      <c r="B1158" s="214" t="s">
        <v>2670</v>
      </c>
      <c r="C1158" s="214" t="s">
        <v>346</v>
      </c>
      <c r="D1158" s="215" t="s">
        <v>2671</v>
      </c>
    </row>
    <row r="1159" spans="1:4" ht="13.5" x14ac:dyDescent="0.25">
      <c r="A1159" s="213">
        <v>95266</v>
      </c>
      <c r="B1159" s="214" t="s">
        <v>2672</v>
      </c>
      <c r="C1159" s="214" t="s">
        <v>346</v>
      </c>
      <c r="D1159" s="215" t="s">
        <v>2565</v>
      </c>
    </row>
    <row r="1160" spans="1:4" ht="13.5" x14ac:dyDescent="0.25">
      <c r="A1160" s="213">
        <v>95267</v>
      </c>
      <c r="B1160" s="214" t="s">
        <v>2673</v>
      </c>
      <c r="C1160" s="214" t="s">
        <v>346</v>
      </c>
      <c r="D1160" s="215" t="s">
        <v>2142</v>
      </c>
    </row>
    <row r="1161" spans="1:4" ht="13.5" x14ac:dyDescent="0.25">
      <c r="A1161" s="213">
        <v>95268</v>
      </c>
      <c r="B1161" s="214" t="s">
        <v>2674</v>
      </c>
      <c r="C1161" s="214" t="s">
        <v>346</v>
      </c>
      <c r="D1161" s="215" t="s">
        <v>2675</v>
      </c>
    </row>
    <row r="1162" spans="1:4" ht="13.5" x14ac:dyDescent="0.25">
      <c r="A1162" s="213">
        <v>95269</v>
      </c>
      <c r="B1162" s="214" t="s">
        <v>2676</v>
      </c>
      <c r="C1162" s="214" t="s">
        <v>346</v>
      </c>
      <c r="D1162" s="215" t="s">
        <v>2461</v>
      </c>
    </row>
    <row r="1163" spans="1:4" ht="13.5" x14ac:dyDescent="0.25">
      <c r="A1163" s="213">
        <v>95272</v>
      </c>
      <c r="B1163" s="214" t="s">
        <v>2677</v>
      </c>
      <c r="C1163" s="214" t="s">
        <v>346</v>
      </c>
      <c r="D1163" s="215" t="s">
        <v>2385</v>
      </c>
    </row>
    <row r="1164" spans="1:4" ht="13.5" x14ac:dyDescent="0.25">
      <c r="A1164" s="213">
        <v>95273</v>
      </c>
      <c r="B1164" s="214" t="s">
        <v>2678</v>
      </c>
      <c r="C1164" s="214" t="s">
        <v>346</v>
      </c>
      <c r="D1164" s="215" t="s">
        <v>2399</v>
      </c>
    </row>
    <row r="1165" spans="1:4" ht="13.5" x14ac:dyDescent="0.25">
      <c r="A1165" s="213">
        <v>95274</v>
      </c>
      <c r="B1165" s="214" t="s">
        <v>2679</v>
      </c>
      <c r="C1165" s="214" t="s">
        <v>346</v>
      </c>
      <c r="D1165" s="215" t="s">
        <v>2680</v>
      </c>
    </row>
    <row r="1166" spans="1:4" ht="13.5" x14ac:dyDescent="0.25">
      <c r="A1166" s="213">
        <v>95275</v>
      </c>
      <c r="B1166" s="214" t="s">
        <v>2681</v>
      </c>
      <c r="C1166" s="214" t="s">
        <v>346</v>
      </c>
      <c r="D1166" s="215" t="s">
        <v>2682</v>
      </c>
    </row>
    <row r="1167" spans="1:4" ht="13.5" x14ac:dyDescent="0.25">
      <c r="A1167" s="213">
        <v>95278</v>
      </c>
      <c r="B1167" s="214" t="s">
        <v>2683</v>
      </c>
      <c r="C1167" s="214" t="s">
        <v>346</v>
      </c>
      <c r="D1167" s="215" t="s">
        <v>2684</v>
      </c>
    </row>
    <row r="1168" spans="1:4" ht="13.5" x14ac:dyDescent="0.25">
      <c r="A1168" s="213">
        <v>95279</v>
      </c>
      <c r="B1168" s="214" t="s">
        <v>2685</v>
      </c>
      <c r="C1168" s="214" t="s">
        <v>346</v>
      </c>
      <c r="D1168" s="215" t="s">
        <v>2153</v>
      </c>
    </row>
    <row r="1169" spans="1:4" ht="13.5" x14ac:dyDescent="0.25">
      <c r="A1169" s="213">
        <v>95280</v>
      </c>
      <c r="B1169" s="214" t="s">
        <v>2686</v>
      </c>
      <c r="C1169" s="214" t="s">
        <v>346</v>
      </c>
      <c r="D1169" s="215" t="s">
        <v>2684</v>
      </c>
    </row>
    <row r="1170" spans="1:4" ht="13.5" x14ac:dyDescent="0.25">
      <c r="A1170" s="213">
        <v>95281</v>
      </c>
      <c r="B1170" s="214" t="s">
        <v>2687</v>
      </c>
      <c r="C1170" s="214" t="s">
        <v>346</v>
      </c>
      <c r="D1170" s="215" t="s">
        <v>2688</v>
      </c>
    </row>
    <row r="1171" spans="1:4" ht="13.5" x14ac:dyDescent="0.25">
      <c r="A1171" s="213">
        <v>95617</v>
      </c>
      <c r="B1171" s="214" t="s">
        <v>2689</v>
      </c>
      <c r="C1171" s="214" t="s">
        <v>346</v>
      </c>
      <c r="D1171" s="215" t="s">
        <v>2009</v>
      </c>
    </row>
    <row r="1172" spans="1:4" ht="13.5" x14ac:dyDescent="0.25">
      <c r="A1172" s="213">
        <v>95618</v>
      </c>
      <c r="B1172" s="214" t="s">
        <v>2690</v>
      </c>
      <c r="C1172" s="214" t="s">
        <v>346</v>
      </c>
      <c r="D1172" s="215" t="s">
        <v>2691</v>
      </c>
    </row>
    <row r="1173" spans="1:4" ht="13.5" x14ac:dyDescent="0.25">
      <c r="A1173" s="213">
        <v>95619</v>
      </c>
      <c r="B1173" s="214" t="s">
        <v>2692</v>
      </c>
      <c r="C1173" s="214" t="s">
        <v>346</v>
      </c>
      <c r="D1173" s="215" t="s">
        <v>2693</v>
      </c>
    </row>
    <row r="1174" spans="1:4" ht="13.5" x14ac:dyDescent="0.25">
      <c r="A1174" s="213">
        <v>95627</v>
      </c>
      <c r="B1174" s="214" t="s">
        <v>2694</v>
      </c>
      <c r="C1174" s="214" t="s">
        <v>346</v>
      </c>
      <c r="D1174" s="215" t="s">
        <v>2695</v>
      </c>
    </row>
    <row r="1175" spans="1:4" ht="13.5" x14ac:dyDescent="0.25">
      <c r="A1175" s="213">
        <v>95628</v>
      </c>
      <c r="B1175" s="214" t="s">
        <v>2696</v>
      </c>
      <c r="C1175" s="214" t="s">
        <v>346</v>
      </c>
      <c r="D1175" s="215" t="s">
        <v>2697</v>
      </c>
    </row>
    <row r="1176" spans="1:4" ht="13.5" x14ac:dyDescent="0.25">
      <c r="A1176" s="213">
        <v>95629</v>
      </c>
      <c r="B1176" s="214" t="s">
        <v>2698</v>
      </c>
      <c r="C1176" s="214" t="s">
        <v>346</v>
      </c>
      <c r="D1176" s="215" t="s">
        <v>2699</v>
      </c>
    </row>
    <row r="1177" spans="1:4" ht="13.5" x14ac:dyDescent="0.25">
      <c r="A1177" s="213">
        <v>95630</v>
      </c>
      <c r="B1177" s="214" t="s">
        <v>2700</v>
      </c>
      <c r="C1177" s="214" t="s">
        <v>346</v>
      </c>
      <c r="D1177" s="215" t="s">
        <v>2215</v>
      </c>
    </row>
    <row r="1178" spans="1:4" ht="13.5" x14ac:dyDescent="0.25">
      <c r="A1178" s="213">
        <v>95698</v>
      </c>
      <c r="B1178" s="214" t="s">
        <v>2701</v>
      </c>
      <c r="C1178" s="214" t="s">
        <v>346</v>
      </c>
      <c r="D1178" s="215" t="s">
        <v>2702</v>
      </c>
    </row>
    <row r="1179" spans="1:4" ht="13.5" x14ac:dyDescent="0.25">
      <c r="A1179" s="213">
        <v>95699</v>
      </c>
      <c r="B1179" s="214" t="s">
        <v>2703</v>
      </c>
      <c r="C1179" s="214" t="s">
        <v>346</v>
      </c>
      <c r="D1179" s="215" t="s">
        <v>2704</v>
      </c>
    </row>
    <row r="1180" spans="1:4" ht="13.5" x14ac:dyDescent="0.25">
      <c r="A1180" s="213">
        <v>95700</v>
      </c>
      <c r="B1180" s="214" t="s">
        <v>2705</v>
      </c>
      <c r="C1180" s="214" t="s">
        <v>346</v>
      </c>
      <c r="D1180" s="215" t="s">
        <v>1257</v>
      </c>
    </row>
    <row r="1181" spans="1:4" ht="13.5" x14ac:dyDescent="0.25">
      <c r="A1181" s="213">
        <v>95701</v>
      </c>
      <c r="B1181" s="214" t="s">
        <v>2706</v>
      </c>
      <c r="C1181" s="214" t="s">
        <v>346</v>
      </c>
      <c r="D1181" s="215" t="s">
        <v>2271</v>
      </c>
    </row>
    <row r="1182" spans="1:4" ht="13.5" x14ac:dyDescent="0.25">
      <c r="A1182" s="213">
        <v>95704</v>
      </c>
      <c r="B1182" s="214" t="s">
        <v>2707</v>
      </c>
      <c r="C1182" s="214" t="s">
        <v>346</v>
      </c>
      <c r="D1182" s="215" t="s">
        <v>2708</v>
      </c>
    </row>
    <row r="1183" spans="1:4" ht="13.5" x14ac:dyDescent="0.25">
      <c r="A1183" s="213">
        <v>95705</v>
      </c>
      <c r="B1183" s="214" t="s">
        <v>2709</v>
      </c>
      <c r="C1183" s="214" t="s">
        <v>346</v>
      </c>
      <c r="D1183" s="215" t="s">
        <v>2710</v>
      </c>
    </row>
    <row r="1184" spans="1:4" ht="13.5" x14ac:dyDescent="0.25">
      <c r="A1184" s="213">
        <v>95706</v>
      </c>
      <c r="B1184" s="214" t="s">
        <v>2711</v>
      </c>
      <c r="C1184" s="214" t="s">
        <v>346</v>
      </c>
      <c r="D1184" s="215" t="s">
        <v>2712</v>
      </c>
    </row>
    <row r="1185" spans="1:4" ht="13.5" x14ac:dyDescent="0.25">
      <c r="A1185" s="213">
        <v>95707</v>
      </c>
      <c r="B1185" s="214" t="s">
        <v>2713</v>
      </c>
      <c r="C1185" s="214" t="s">
        <v>346</v>
      </c>
      <c r="D1185" s="215" t="s">
        <v>2714</v>
      </c>
    </row>
    <row r="1186" spans="1:4" ht="13.5" x14ac:dyDescent="0.25">
      <c r="A1186" s="213">
        <v>95710</v>
      </c>
      <c r="B1186" s="214" t="s">
        <v>2715</v>
      </c>
      <c r="C1186" s="214" t="s">
        <v>346</v>
      </c>
      <c r="D1186" s="215" t="s">
        <v>2716</v>
      </c>
    </row>
    <row r="1187" spans="1:4" ht="13.5" x14ac:dyDescent="0.25">
      <c r="A1187" s="213">
        <v>95711</v>
      </c>
      <c r="B1187" s="214" t="s">
        <v>2717</v>
      </c>
      <c r="C1187" s="214" t="s">
        <v>346</v>
      </c>
      <c r="D1187" s="215" t="s">
        <v>2718</v>
      </c>
    </row>
    <row r="1188" spans="1:4" ht="13.5" x14ac:dyDescent="0.25">
      <c r="A1188" s="213">
        <v>95712</v>
      </c>
      <c r="B1188" s="214" t="s">
        <v>2719</v>
      </c>
      <c r="C1188" s="214" t="s">
        <v>346</v>
      </c>
      <c r="D1188" s="215" t="s">
        <v>2720</v>
      </c>
    </row>
    <row r="1189" spans="1:4" ht="13.5" x14ac:dyDescent="0.25">
      <c r="A1189" s="213">
        <v>95713</v>
      </c>
      <c r="B1189" s="214" t="s">
        <v>2721</v>
      </c>
      <c r="C1189" s="214" t="s">
        <v>346</v>
      </c>
      <c r="D1189" s="215" t="s">
        <v>2317</v>
      </c>
    </row>
    <row r="1190" spans="1:4" ht="13.5" x14ac:dyDescent="0.25">
      <c r="A1190" s="213">
        <v>95716</v>
      </c>
      <c r="B1190" s="214" t="s">
        <v>2722</v>
      </c>
      <c r="C1190" s="214" t="s">
        <v>346</v>
      </c>
      <c r="D1190" s="215" t="s">
        <v>1980</v>
      </c>
    </row>
    <row r="1191" spans="1:4" ht="13.5" x14ac:dyDescent="0.25">
      <c r="A1191" s="213">
        <v>95717</v>
      </c>
      <c r="B1191" s="214" t="s">
        <v>2723</v>
      </c>
      <c r="C1191" s="214" t="s">
        <v>346</v>
      </c>
      <c r="D1191" s="215" t="s">
        <v>2724</v>
      </c>
    </row>
    <row r="1192" spans="1:4" ht="13.5" x14ac:dyDescent="0.25">
      <c r="A1192" s="213">
        <v>95718</v>
      </c>
      <c r="B1192" s="214" t="s">
        <v>2725</v>
      </c>
      <c r="C1192" s="214" t="s">
        <v>346</v>
      </c>
      <c r="D1192" s="215" t="s">
        <v>2726</v>
      </c>
    </row>
    <row r="1193" spans="1:4" ht="13.5" x14ac:dyDescent="0.25">
      <c r="A1193" s="213">
        <v>95719</v>
      </c>
      <c r="B1193" s="214" t="s">
        <v>2727</v>
      </c>
      <c r="C1193" s="214" t="s">
        <v>346</v>
      </c>
      <c r="D1193" s="215" t="s">
        <v>2317</v>
      </c>
    </row>
    <row r="1194" spans="1:4" ht="13.5" x14ac:dyDescent="0.25">
      <c r="A1194" s="213">
        <v>95869</v>
      </c>
      <c r="B1194" s="214" t="s">
        <v>2728</v>
      </c>
      <c r="C1194" s="214" t="s">
        <v>346</v>
      </c>
      <c r="D1194" s="215" t="s">
        <v>2729</v>
      </c>
    </row>
    <row r="1195" spans="1:4" ht="13.5" x14ac:dyDescent="0.25">
      <c r="A1195" s="213">
        <v>95870</v>
      </c>
      <c r="B1195" s="214" t="s">
        <v>2730</v>
      </c>
      <c r="C1195" s="214" t="s">
        <v>346</v>
      </c>
      <c r="D1195" s="215" t="s">
        <v>2731</v>
      </c>
    </row>
    <row r="1196" spans="1:4" ht="13.5" x14ac:dyDescent="0.25">
      <c r="A1196" s="213">
        <v>95871</v>
      </c>
      <c r="B1196" s="214" t="s">
        <v>2732</v>
      </c>
      <c r="C1196" s="214" t="s">
        <v>346</v>
      </c>
      <c r="D1196" s="215" t="s">
        <v>2733</v>
      </c>
    </row>
    <row r="1197" spans="1:4" ht="13.5" x14ac:dyDescent="0.25">
      <c r="A1197" s="213">
        <v>95874</v>
      </c>
      <c r="B1197" s="214" t="s">
        <v>2734</v>
      </c>
      <c r="C1197" s="214" t="s">
        <v>346</v>
      </c>
      <c r="D1197" s="215" t="s">
        <v>2735</v>
      </c>
    </row>
    <row r="1198" spans="1:4" ht="13.5" x14ac:dyDescent="0.25">
      <c r="A1198" s="213">
        <v>96008</v>
      </c>
      <c r="B1198" s="214" t="s">
        <v>2736</v>
      </c>
      <c r="C1198" s="214" t="s">
        <v>346</v>
      </c>
      <c r="D1198" s="215" t="s">
        <v>2737</v>
      </c>
    </row>
    <row r="1199" spans="1:4" ht="13.5" x14ac:dyDescent="0.25">
      <c r="A1199" s="213">
        <v>96009</v>
      </c>
      <c r="B1199" s="214" t="s">
        <v>2738</v>
      </c>
      <c r="C1199" s="214" t="s">
        <v>346</v>
      </c>
      <c r="D1199" s="215" t="s">
        <v>2739</v>
      </c>
    </row>
    <row r="1200" spans="1:4" ht="13.5" x14ac:dyDescent="0.25">
      <c r="A1200" s="213">
        <v>96011</v>
      </c>
      <c r="B1200" s="214" t="s">
        <v>2740</v>
      </c>
      <c r="C1200" s="214" t="s">
        <v>346</v>
      </c>
      <c r="D1200" s="215" t="s">
        <v>2741</v>
      </c>
    </row>
    <row r="1201" spans="1:4" ht="13.5" x14ac:dyDescent="0.25">
      <c r="A1201" s="213">
        <v>96012</v>
      </c>
      <c r="B1201" s="214" t="s">
        <v>2742</v>
      </c>
      <c r="C1201" s="214" t="s">
        <v>346</v>
      </c>
      <c r="D1201" s="215" t="s">
        <v>2223</v>
      </c>
    </row>
    <row r="1202" spans="1:4" ht="13.5" x14ac:dyDescent="0.25">
      <c r="A1202" s="213">
        <v>96015</v>
      </c>
      <c r="B1202" s="214" t="s">
        <v>2743</v>
      </c>
      <c r="C1202" s="214" t="s">
        <v>346</v>
      </c>
      <c r="D1202" s="215" t="s">
        <v>2744</v>
      </c>
    </row>
    <row r="1203" spans="1:4" ht="13.5" x14ac:dyDescent="0.25">
      <c r="A1203" s="213">
        <v>96016</v>
      </c>
      <c r="B1203" s="214" t="s">
        <v>2745</v>
      </c>
      <c r="C1203" s="214" t="s">
        <v>346</v>
      </c>
      <c r="D1203" s="215" t="s">
        <v>2746</v>
      </c>
    </row>
    <row r="1204" spans="1:4" ht="13.5" x14ac:dyDescent="0.25">
      <c r="A1204" s="213">
        <v>96018</v>
      </c>
      <c r="B1204" s="214" t="s">
        <v>2747</v>
      </c>
      <c r="C1204" s="214" t="s">
        <v>346</v>
      </c>
      <c r="D1204" s="215" t="s">
        <v>2748</v>
      </c>
    </row>
    <row r="1205" spans="1:4" ht="13.5" x14ac:dyDescent="0.25">
      <c r="A1205" s="213">
        <v>96019</v>
      </c>
      <c r="B1205" s="214" t="s">
        <v>2749</v>
      </c>
      <c r="C1205" s="214" t="s">
        <v>346</v>
      </c>
      <c r="D1205" s="215" t="s">
        <v>2223</v>
      </c>
    </row>
    <row r="1206" spans="1:4" ht="13.5" x14ac:dyDescent="0.25">
      <c r="A1206" s="213">
        <v>96023</v>
      </c>
      <c r="B1206" s="214" t="s">
        <v>2750</v>
      </c>
      <c r="C1206" s="214" t="s">
        <v>346</v>
      </c>
      <c r="D1206" s="215" t="s">
        <v>2751</v>
      </c>
    </row>
    <row r="1207" spans="1:4" ht="13.5" x14ac:dyDescent="0.25">
      <c r="A1207" s="213">
        <v>96024</v>
      </c>
      <c r="B1207" s="214" t="s">
        <v>2752</v>
      </c>
      <c r="C1207" s="214" t="s">
        <v>346</v>
      </c>
      <c r="D1207" s="215" t="s">
        <v>2753</v>
      </c>
    </row>
    <row r="1208" spans="1:4" ht="13.5" x14ac:dyDescent="0.25">
      <c r="A1208" s="213">
        <v>96026</v>
      </c>
      <c r="B1208" s="214" t="s">
        <v>2754</v>
      </c>
      <c r="C1208" s="214" t="s">
        <v>346</v>
      </c>
      <c r="D1208" s="215" t="s">
        <v>2755</v>
      </c>
    </row>
    <row r="1209" spans="1:4" ht="13.5" x14ac:dyDescent="0.25">
      <c r="A1209" s="213">
        <v>96027</v>
      </c>
      <c r="B1209" s="214" t="s">
        <v>2756</v>
      </c>
      <c r="C1209" s="214" t="s">
        <v>346</v>
      </c>
      <c r="D1209" s="215" t="s">
        <v>2174</v>
      </c>
    </row>
    <row r="1210" spans="1:4" ht="13.5" x14ac:dyDescent="0.25">
      <c r="A1210" s="213">
        <v>96030</v>
      </c>
      <c r="B1210" s="214" t="s">
        <v>2757</v>
      </c>
      <c r="C1210" s="214" t="s">
        <v>346</v>
      </c>
      <c r="D1210" s="215" t="s">
        <v>2758</v>
      </c>
    </row>
    <row r="1211" spans="1:4" ht="13.5" x14ac:dyDescent="0.25">
      <c r="A1211" s="213">
        <v>96031</v>
      </c>
      <c r="B1211" s="214" t="s">
        <v>2759</v>
      </c>
      <c r="C1211" s="214" t="s">
        <v>346</v>
      </c>
      <c r="D1211" s="215" t="s">
        <v>2760</v>
      </c>
    </row>
    <row r="1212" spans="1:4" ht="13.5" x14ac:dyDescent="0.25">
      <c r="A1212" s="213">
        <v>96032</v>
      </c>
      <c r="B1212" s="214" t="s">
        <v>2761</v>
      </c>
      <c r="C1212" s="214" t="s">
        <v>346</v>
      </c>
      <c r="D1212" s="215" t="s">
        <v>1617</v>
      </c>
    </row>
    <row r="1213" spans="1:4" ht="13.5" x14ac:dyDescent="0.25">
      <c r="A1213" s="213">
        <v>96033</v>
      </c>
      <c r="B1213" s="214" t="s">
        <v>2762</v>
      </c>
      <c r="C1213" s="214" t="s">
        <v>346</v>
      </c>
      <c r="D1213" s="215" t="s">
        <v>2174</v>
      </c>
    </row>
    <row r="1214" spans="1:4" ht="13.5" x14ac:dyDescent="0.25">
      <c r="A1214" s="213">
        <v>96034</v>
      </c>
      <c r="B1214" s="214" t="s">
        <v>2763</v>
      </c>
      <c r="C1214" s="214" t="s">
        <v>346</v>
      </c>
      <c r="D1214" s="215" t="s">
        <v>2488</v>
      </c>
    </row>
    <row r="1215" spans="1:4" ht="13.5" x14ac:dyDescent="0.25">
      <c r="A1215" s="213">
        <v>96053</v>
      </c>
      <c r="B1215" s="214" t="s">
        <v>2764</v>
      </c>
      <c r="C1215" s="214" t="s">
        <v>346</v>
      </c>
      <c r="D1215" s="215" t="s">
        <v>2765</v>
      </c>
    </row>
    <row r="1216" spans="1:4" ht="13.5" x14ac:dyDescent="0.25">
      <c r="A1216" s="213">
        <v>96054</v>
      </c>
      <c r="B1216" s="214" t="s">
        <v>2766</v>
      </c>
      <c r="C1216" s="214" t="s">
        <v>346</v>
      </c>
      <c r="D1216" s="215" t="s">
        <v>2767</v>
      </c>
    </row>
    <row r="1217" spans="1:4" ht="13.5" x14ac:dyDescent="0.25">
      <c r="A1217" s="213">
        <v>96055</v>
      </c>
      <c r="B1217" s="214" t="s">
        <v>2768</v>
      </c>
      <c r="C1217" s="214" t="s">
        <v>346</v>
      </c>
      <c r="D1217" s="215" t="s">
        <v>2407</v>
      </c>
    </row>
    <row r="1218" spans="1:4" ht="13.5" x14ac:dyDescent="0.25">
      <c r="A1218" s="213">
        <v>96056</v>
      </c>
      <c r="B1218" s="214" t="s">
        <v>2769</v>
      </c>
      <c r="C1218" s="214" t="s">
        <v>346</v>
      </c>
      <c r="D1218" s="215" t="s">
        <v>2770</v>
      </c>
    </row>
    <row r="1219" spans="1:4" ht="13.5" x14ac:dyDescent="0.25">
      <c r="A1219" s="213">
        <v>96057</v>
      </c>
      <c r="B1219" s="214" t="s">
        <v>2771</v>
      </c>
      <c r="C1219" s="214" t="s">
        <v>346</v>
      </c>
      <c r="D1219" s="215" t="s">
        <v>2174</v>
      </c>
    </row>
    <row r="1220" spans="1:4" ht="13.5" x14ac:dyDescent="0.25">
      <c r="A1220" s="213">
        <v>96060</v>
      </c>
      <c r="B1220" s="214" t="s">
        <v>2772</v>
      </c>
      <c r="C1220" s="214" t="s">
        <v>346</v>
      </c>
      <c r="D1220" s="215" t="s">
        <v>2773</v>
      </c>
    </row>
    <row r="1221" spans="1:4" ht="13.5" x14ac:dyDescent="0.25">
      <c r="A1221" s="213">
        <v>96061</v>
      </c>
      <c r="B1221" s="214" t="s">
        <v>2774</v>
      </c>
      <c r="C1221" s="214" t="s">
        <v>346</v>
      </c>
      <c r="D1221" s="215" t="s">
        <v>2775</v>
      </c>
    </row>
    <row r="1222" spans="1:4" ht="13.5" x14ac:dyDescent="0.25">
      <c r="A1222" s="213">
        <v>96062</v>
      </c>
      <c r="B1222" s="214" t="s">
        <v>2776</v>
      </c>
      <c r="C1222" s="214" t="s">
        <v>346</v>
      </c>
      <c r="D1222" s="215" t="s">
        <v>2450</v>
      </c>
    </row>
    <row r="1223" spans="1:4" ht="13.5" x14ac:dyDescent="0.25">
      <c r="A1223" s="213">
        <v>96241</v>
      </c>
      <c r="B1223" s="214" t="s">
        <v>2777</v>
      </c>
      <c r="C1223" s="214" t="s">
        <v>346</v>
      </c>
      <c r="D1223" s="215" t="s">
        <v>2778</v>
      </c>
    </row>
    <row r="1224" spans="1:4" ht="13.5" x14ac:dyDescent="0.25">
      <c r="A1224" s="213">
        <v>96242</v>
      </c>
      <c r="B1224" s="214" t="s">
        <v>2779</v>
      </c>
      <c r="C1224" s="214" t="s">
        <v>346</v>
      </c>
      <c r="D1224" s="215" t="s">
        <v>2780</v>
      </c>
    </row>
    <row r="1225" spans="1:4" ht="13.5" x14ac:dyDescent="0.25">
      <c r="A1225" s="213">
        <v>96243</v>
      </c>
      <c r="B1225" s="214" t="s">
        <v>2781</v>
      </c>
      <c r="C1225" s="214" t="s">
        <v>346</v>
      </c>
      <c r="D1225" s="215" t="s">
        <v>2782</v>
      </c>
    </row>
    <row r="1226" spans="1:4" ht="13.5" x14ac:dyDescent="0.25">
      <c r="A1226" s="213">
        <v>96244</v>
      </c>
      <c r="B1226" s="214" t="s">
        <v>2783</v>
      </c>
      <c r="C1226" s="214" t="s">
        <v>346</v>
      </c>
      <c r="D1226" s="215" t="s">
        <v>2784</v>
      </c>
    </row>
    <row r="1227" spans="1:4" ht="13.5" x14ac:dyDescent="0.25">
      <c r="A1227" s="213">
        <v>96301</v>
      </c>
      <c r="B1227" s="214" t="s">
        <v>2785</v>
      </c>
      <c r="C1227" s="214" t="s">
        <v>346</v>
      </c>
      <c r="D1227" s="215" t="s">
        <v>2786</v>
      </c>
    </row>
    <row r="1228" spans="1:4" ht="13.5" x14ac:dyDescent="0.25">
      <c r="A1228" s="213">
        <v>96457</v>
      </c>
      <c r="B1228" s="214" t="s">
        <v>2787</v>
      </c>
      <c r="C1228" s="214" t="s">
        <v>346</v>
      </c>
      <c r="D1228" s="215" t="s">
        <v>2301</v>
      </c>
    </row>
    <row r="1229" spans="1:4" ht="13.5" x14ac:dyDescent="0.25">
      <c r="A1229" s="213">
        <v>96458</v>
      </c>
      <c r="B1229" s="214" t="s">
        <v>2788</v>
      </c>
      <c r="C1229" s="214" t="s">
        <v>346</v>
      </c>
      <c r="D1229" s="215" t="s">
        <v>2789</v>
      </c>
    </row>
    <row r="1230" spans="1:4" ht="13.5" x14ac:dyDescent="0.25">
      <c r="A1230" s="213">
        <v>96459</v>
      </c>
      <c r="B1230" s="214" t="s">
        <v>2790</v>
      </c>
      <c r="C1230" s="214" t="s">
        <v>346</v>
      </c>
      <c r="D1230" s="215" t="s">
        <v>2791</v>
      </c>
    </row>
    <row r="1231" spans="1:4" ht="13.5" x14ac:dyDescent="0.25">
      <c r="A1231" s="213">
        <v>96460</v>
      </c>
      <c r="B1231" s="214" t="s">
        <v>2792</v>
      </c>
      <c r="C1231" s="214" t="s">
        <v>346</v>
      </c>
      <c r="D1231" s="215" t="s">
        <v>2793</v>
      </c>
    </row>
    <row r="1232" spans="1:4" ht="13.5" x14ac:dyDescent="0.25">
      <c r="A1232" s="213">
        <v>98760</v>
      </c>
      <c r="B1232" s="214" t="s">
        <v>2794</v>
      </c>
      <c r="C1232" s="214" t="s">
        <v>346</v>
      </c>
      <c r="D1232" s="215" t="s">
        <v>2151</v>
      </c>
    </row>
    <row r="1233" spans="1:4" ht="13.5" x14ac:dyDescent="0.25">
      <c r="A1233" s="213">
        <v>98761</v>
      </c>
      <c r="B1233" s="214" t="s">
        <v>2795</v>
      </c>
      <c r="C1233" s="214" t="s">
        <v>346</v>
      </c>
      <c r="D1233" s="215" t="s">
        <v>2517</v>
      </c>
    </row>
    <row r="1234" spans="1:4" ht="13.5" x14ac:dyDescent="0.25">
      <c r="A1234" s="213">
        <v>98762</v>
      </c>
      <c r="B1234" s="214" t="s">
        <v>2796</v>
      </c>
      <c r="C1234" s="214" t="s">
        <v>346</v>
      </c>
      <c r="D1234" s="215" t="s">
        <v>2142</v>
      </c>
    </row>
    <row r="1235" spans="1:4" ht="13.5" x14ac:dyDescent="0.25">
      <c r="A1235" s="213">
        <v>98763</v>
      </c>
      <c r="B1235" s="214" t="s">
        <v>2797</v>
      </c>
      <c r="C1235" s="214" t="s">
        <v>346</v>
      </c>
      <c r="D1235" s="215" t="s">
        <v>2798</v>
      </c>
    </row>
    <row r="1236" spans="1:4" ht="13.5" x14ac:dyDescent="0.25">
      <c r="A1236" s="213">
        <v>99829</v>
      </c>
      <c r="B1236" s="214" t="s">
        <v>2799</v>
      </c>
      <c r="C1236" s="214" t="s">
        <v>346</v>
      </c>
      <c r="D1236" s="215" t="s">
        <v>2307</v>
      </c>
    </row>
    <row r="1237" spans="1:4" ht="13.5" x14ac:dyDescent="0.25">
      <c r="A1237" s="213">
        <v>99830</v>
      </c>
      <c r="B1237" s="214" t="s">
        <v>2800</v>
      </c>
      <c r="C1237" s="214" t="s">
        <v>346</v>
      </c>
      <c r="D1237" s="215" t="s">
        <v>2648</v>
      </c>
    </row>
    <row r="1238" spans="1:4" ht="13.5" x14ac:dyDescent="0.25">
      <c r="A1238" s="213">
        <v>99831</v>
      </c>
      <c r="B1238" s="214" t="s">
        <v>2801</v>
      </c>
      <c r="C1238" s="214" t="s">
        <v>346</v>
      </c>
      <c r="D1238" s="215" t="s">
        <v>2472</v>
      </c>
    </row>
    <row r="1239" spans="1:4" ht="13.5" x14ac:dyDescent="0.25">
      <c r="A1239" s="213">
        <v>99832</v>
      </c>
      <c r="B1239" s="214" t="s">
        <v>2802</v>
      </c>
      <c r="C1239" s="214" t="s">
        <v>346</v>
      </c>
      <c r="D1239" s="215" t="s">
        <v>2284</v>
      </c>
    </row>
    <row r="1240" spans="1:4" ht="13.5" x14ac:dyDescent="0.25">
      <c r="A1240" s="213">
        <v>100637</v>
      </c>
      <c r="B1240" s="214" t="s">
        <v>2803</v>
      </c>
      <c r="C1240" s="214" t="s">
        <v>346</v>
      </c>
      <c r="D1240" s="215" t="s">
        <v>2804</v>
      </c>
    </row>
    <row r="1241" spans="1:4" ht="13.5" x14ac:dyDescent="0.25">
      <c r="A1241" s="213">
        <v>100638</v>
      </c>
      <c r="B1241" s="214" t="s">
        <v>2805</v>
      </c>
      <c r="C1241" s="214" t="s">
        <v>346</v>
      </c>
      <c r="D1241" s="215" t="s">
        <v>2806</v>
      </c>
    </row>
    <row r="1242" spans="1:4" ht="13.5" x14ac:dyDescent="0.25">
      <c r="A1242" s="213">
        <v>100639</v>
      </c>
      <c r="B1242" s="214" t="s">
        <v>2807</v>
      </c>
      <c r="C1242" s="214" t="s">
        <v>346</v>
      </c>
      <c r="D1242" s="215" t="s">
        <v>2808</v>
      </c>
    </row>
    <row r="1243" spans="1:4" ht="13.5" x14ac:dyDescent="0.25">
      <c r="A1243" s="213">
        <v>100640</v>
      </c>
      <c r="B1243" s="214" t="s">
        <v>2809</v>
      </c>
      <c r="C1243" s="214" t="s">
        <v>346</v>
      </c>
      <c r="D1243" s="215" t="s">
        <v>2810</v>
      </c>
    </row>
    <row r="1244" spans="1:4" ht="13.5" x14ac:dyDescent="0.25">
      <c r="A1244" s="213">
        <v>100643</v>
      </c>
      <c r="B1244" s="214" t="s">
        <v>2811</v>
      </c>
      <c r="C1244" s="214" t="s">
        <v>346</v>
      </c>
      <c r="D1244" s="215" t="s">
        <v>2812</v>
      </c>
    </row>
    <row r="1245" spans="1:4" ht="13.5" x14ac:dyDescent="0.25">
      <c r="A1245" s="213">
        <v>100644</v>
      </c>
      <c r="B1245" s="214" t="s">
        <v>2813</v>
      </c>
      <c r="C1245" s="214" t="s">
        <v>346</v>
      </c>
      <c r="D1245" s="215" t="s">
        <v>2814</v>
      </c>
    </row>
    <row r="1246" spans="1:4" ht="13.5" x14ac:dyDescent="0.25">
      <c r="A1246" s="213">
        <v>100645</v>
      </c>
      <c r="B1246" s="214" t="s">
        <v>2815</v>
      </c>
      <c r="C1246" s="214" t="s">
        <v>346</v>
      </c>
      <c r="D1246" s="215" t="s">
        <v>2816</v>
      </c>
    </row>
    <row r="1247" spans="1:4" ht="13.5" x14ac:dyDescent="0.25">
      <c r="A1247" s="213">
        <v>100646</v>
      </c>
      <c r="B1247" s="214" t="s">
        <v>2817</v>
      </c>
      <c r="C1247" s="214" t="s">
        <v>346</v>
      </c>
      <c r="D1247" s="215" t="s">
        <v>2818</v>
      </c>
    </row>
    <row r="1248" spans="1:4" ht="13.5" x14ac:dyDescent="0.25">
      <c r="A1248" s="213">
        <v>102270</v>
      </c>
      <c r="B1248" s="214" t="s">
        <v>2819</v>
      </c>
      <c r="C1248" s="214" t="s">
        <v>346</v>
      </c>
      <c r="D1248" s="215" t="s">
        <v>2259</v>
      </c>
    </row>
    <row r="1249" spans="1:4" ht="13.5" x14ac:dyDescent="0.25">
      <c r="A1249" s="213">
        <v>102271</v>
      </c>
      <c r="B1249" s="214" t="s">
        <v>2820</v>
      </c>
      <c r="C1249" s="214" t="s">
        <v>346</v>
      </c>
      <c r="D1249" s="215" t="s">
        <v>2549</v>
      </c>
    </row>
    <row r="1250" spans="1:4" ht="13.5" x14ac:dyDescent="0.25">
      <c r="A1250" s="213">
        <v>102272</v>
      </c>
      <c r="B1250" s="214" t="s">
        <v>2821</v>
      </c>
      <c r="C1250" s="214" t="s">
        <v>346</v>
      </c>
      <c r="D1250" s="215" t="s">
        <v>2282</v>
      </c>
    </row>
    <row r="1251" spans="1:4" ht="13.5" x14ac:dyDescent="0.25">
      <c r="A1251" s="213">
        <v>102273</v>
      </c>
      <c r="B1251" s="214" t="s">
        <v>2822</v>
      </c>
      <c r="C1251" s="214" t="s">
        <v>346</v>
      </c>
      <c r="D1251" s="215" t="s">
        <v>2823</v>
      </c>
    </row>
    <row r="1252" spans="1:4" ht="13.5" x14ac:dyDescent="0.25">
      <c r="A1252" s="213">
        <v>102809</v>
      </c>
      <c r="B1252" s="214" t="s">
        <v>2824</v>
      </c>
      <c r="C1252" s="214" t="s">
        <v>346</v>
      </c>
      <c r="D1252" s="215" t="s">
        <v>2825</v>
      </c>
    </row>
    <row r="1253" spans="1:4" ht="13.5" x14ac:dyDescent="0.25">
      <c r="A1253" s="213">
        <v>102815</v>
      </c>
      <c r="B1253" s="214" t="s">
        <v>2826</v>
      </c>
      <c r="C1253" s="214" t="s">
        <v>346</v>
      </c>
      <c r="D1253" s="215" t="s">
        <v>2827</v>
      </c>
    </row>
    <row r="1254" spans="1:4" ht="13.5" x14ac:dyDescent="0.25">
      <c r="A1254" s="213">
        <v>102826</v>
      </c>
      <c r="B1254" s="214" t="s">
        <v>2828</v>
      </c>
      <c r="C1254" s="214" t="s">
        <v>346</v>
      </c>
      <c r="D1254" s="215" t="s">
        <v>2829</v>
      </c>
    </row>
    <row r="1255" spans="1:4" ht="13.5" x14ac:dyDescent="0.25">
      <c r="A1255" s="213">
        <v>102832</v>
      </c>
      <c r="B1255" s="214" t="s">
        <v>2830</v>
      </c>
      <c r="C1255" s="214" t="s">
        <v>346</v>
      </c>
      <c r="D1255" s="215" t="s">
        <v>2831</v>
      </c>
    </row>
    <row r="1256" spans="1:4" ht="13.5" x14ac:dyDescent="0.25">
      <c r="A1256" s="213">
        <v>102843</v>
      </c>
      <c r="B1256" s="214" t="s">
        <v>2832</v>
      </c>
      <c r="C1256" s="214" t="s">
        <v>346</v>
      </c>
      <c r="D1256" s="215" t="s">
        <v>2833</v>
      </c>
    </row>
    <row r="1257" spans="1:4" ht="13.5" x14ac:dyDescent="0.25">
      <c r="A1257" s="213">
        <v>102849</v>
      </c>
      <c r="B1257" s="214" t="s">
        <v>2834</v>
      </c>
      <c r="C1257" s="214" t="s">
        <v>346</v>
      </c>
      <c r="D1257" s="215" t="s">
        <v>2835</v>
      </c>
    </row>
    <row r="1258" spans="1:4" ht="13.5" x14ac:dyDescent="0.25">
      <c r="A1258" s="213">
        <v>102855</v>
      </c>
      <c r="B1258" s="214" t="s">
        <v>2836</v>
      </c>
      <c r="C1258" s="214" t="s">
        <v>346</v>
      </c>
      <c r="D1258" s="215" t="s">
        <v>2835</v>
      </c>
    </row>
    <row r="1259" spans="1:4" ht="13.5" x14ac:dyDescent="0.25">
      <c r="A1259" s="213">
        <v>102861</v>
      </c>
      <c r="B1259" s="214" t="s">
        <v>2837</v>
      </c>
      <c r="C1259" s="214" t="s">
        <v>346</v>
      </c>
      <c r="D1259" s="215" t="s">
        <v>1840</v>
      </c>
    </row>
    <row r="1260" spans="1:4" ht="13.5" x14ac:dyDescent="0.25">
      <c r="A1260" s="213">
        <v>102867</v>
      </c>
      <c r="B1260" s="214" t="s">
        <v>2838</v>
      </c>
      <c r="C1260" s="214" t="s">
        <v>346</v>
      </c>
      <c r="D1260" s="215" t="s">
        <v>2839</v>
      </c>
    </row>
    <row r="1261" spans="1:4" ht="13.5" x14ac:dyDescent="0.25">
      <c r="A1261" s="213">
        <v>102873</v>
      </c>
      <c r="B1261" s="214" t="s">
        <v>2840</v>
      </c>
      <c r="C1261" s="214" t="s">
        <v>346</v>
      </c>
      <c r="D1261" s="215" t="s">
        <v>2435</v>
      </c>
    </row>
    <row r="1262" spans="1:4" ht="13.5" x14ac:dyDescent="0.25">
      <c r="A1262" s="213">
        <v>102879</v>
      </c>
      <c r="B1262" s="214" t="s">
        <v>2841</v>
      </c>
      <c r="C1262" s="214" t="s">
        <v>346</v>
      </c>
      <c r="D1262" s="215" t="s">
        <v>2842</v>
      </c>
    </row>
    <row r="1263" spans="1:4" ht="13.5" x14ac:dyDescent="0.25">
      <c r="A1263" s="213">
        <v>102885</v>
      </c>
      <c r="B1263" s="214" t="s">
        <v>2843</v>
      </c>
      <c r="C1263" s="214" t="s">
        <v>346</v>
      </c>
      <c r="D1263" s="215" t="s">
        <v>2844</v>
      </c>
    </row>
    <row r="1264" spans="1:4" ht="13.5" x14ac:dyDescent="0.25">
      <c r="A1264" s="213">
        <v>102891</v>
      </c>
      <c r="B1264" s="214" t="s">
        <v>2845</v>
      </c>
      <c r="C1264" s="214" t="s">
        <v>346</v>
      </c>
      <c r="D1264" s="215" t="s">
        <v>2844</v>
      </c>
    </row>
    <row r="1265" spans="1:4" ht="13.5" x14ac:dyDescent="0.25">
      <c r="A1265" s="213">
        <v>102897</v>
      </c>
      <c r="B1265" s="214" t="s">
        <v>2846</v>
      </c>
      <c r="C1265" s="214" t="s">
        <v>346</v>
      </c>
      <c r="D1265" s="215" t="s">
        <v>2317</v>
      </c>
    </row>
    <row r="1266" spans="1:4" ht="13.5" x14ac:dyDescent="0.25">
      <c r="A1266" s="213">
        <v>102903</v>
      </c>
      <c r="B1266" s="214" t="s">
        <v>2847</v>
      </c>
      <c r="C1266" s="214" t="s">
        <v>346</v>
      </c>
      <c r="D1266" s="215" t="s">
        <v>2848</v>
      </c>
    </row>
    <row r="1267" spans="1:4" ht="13.5" x14ac:dyDescent="0.25">
      <c r="A1267" s="213">
        <v>102909</v>
      </c>
      <c r="B1267" s="214" t="s">
        <v>2849</v>
      </c>
      <c r="C1267" s="214" t="s">
        <v>346</v>
      </c>
      <c r="D1267" s="215" t="s">
        <v>1966</v>
      </c>
    </row>
    <row r="1268" spans="1:4" ht="13.5" x14ac:dyDescent="0.25">
      <c r="A1268" s="213">
        <v>102915</v>
      </c>
      <c r="B1268" s="214" t="s">
        <v>2850</v>
      </c>
      <c r="C1268" s="214" t="s">
        <v>346</v>
      </c>
      <c r="D1268" s="215" t="s">
        <v>2504</v>
      </c>
    </row>
    <row r="1269" spans="1:4" ht="13.5" x14ac:dyDescent="0.25">
      <c r="A1269" s="213">
        <v>102927</v>
      </c>
      <c r="B1269" s="214" t="s">
        <v>2851</v>
      </c>
      <c r="C1269" s="214" t="s">
        <v>346</v>
      </c>
      <c r="D1269" s="215" t="s">
        <v>2852</v>
      </c>
    </row>
    <row r="1270" spans="1:4" ht="13.5" x14ac:dyDescent="0.25">
      <c r="A1270" s="213">
        <v>102933</v>
      </c>
      <c r="B1270" s="214" t="s">
        <v>2853</v>
      </c>
      <c r="C1270" s="214" t="s">
        <v>346</v>
      </c>
      <c r="D1270" s="215" t="s">
        <v>2852</v>
      </c>
    </row>
    <row r="1271" spans="1:4" ht="13.5" x14ac:dyDescent="0.25">
      <c r="A1271" s="213">
        <v>102939</v>
      </c>
      <c r="B1271" s="214" t="s">
        <v>2854</v>
      </c>
      <c r="C1271" s="214" t="s">
        <v>346</v>
      </c>
      <c r="D1271" s="215" t="s">
        <v>1645</v>
      </c>
    </row>
    <row r="1272" spans="1:4" ht="13.5" x14ac:dyDescent="0.25">
      <c r="A1272" s="213">
        <v>102945</v>
      </c>
      <c r="B1272" s="214" t="s">
        <v>2855</v>
      </c>
      <c r="C1272" s="214" t="s">
        <v>346</v>
      </c>
      <c r="D1272" s="215" t="s">
        <v>2648</v>
      </c>
    </row>
    <row r="1273" spans="1:4" ht="13.5" x14ac:dyDescent="0.25">
      <c r="A1273" s="213">
        <v>102951</v>
      </c>
      <c r="B1273" s="214" t="s">
        <v>2856</v>
      </c>
      <c r="C1273" s="214" t="s">
        <v>346</v>
      </c>
      <c r="D1273" s="215" t="s">
        <v>2857</v>
      </c>
    </row>
    <row r="1274" spans="1:4" ht="13.5" x14ac:dyDescent="0.25">
      <c r="A1274" s="213">
        <v>102957</v>
      </c>
      <c r="B1274" s="214" t="s">
        <v>2858</v>
      </c>
      <c r="C1274" s="214" t="s">
        <v>346</v>
      </c>
      <c r="D1274" s="215" t="s">
        <v>2224</v>
      </c>
    </row>
    <row r="1275" spans="1:4" ht="13.5" x14ac:dyDescent="0.25">
      <c r="A1275" s="213">
        <v>102963</v>
      </c>
      <c r="B1275" s="214" t="s">
        <v>2859</v>
      </c>
      <c r="C1275" s="214" t="s">
        <v>346</v>
      </c>
      <c r="D1275" s="215" t="s">
        <v>2371</v>
      </c>
    </row>
    <row r="1276" spans="1:4" ht="13.5" x14ac:dyDescent="0.25">
      <c r="A1276" s="213">
        <v>102969</v>
      </c>
      <c r="B1276" s="214" t="s">
        <v>2860</v>
      </c>
      <c r="C1276" s="214" t="s">
        <v>346</v>
      </c>
      <c r="D1276" s="215" t="s">
        <v>2861</v>
      </c>
    </row>
    <row r="1277" spans="1:4" ht="13.5" x14ac:dyDescent="0.25">
      <c r="A1277" s="213">
        <v>102985</v>
      </c>
      <c r="B1277" s="214" t="s">
        <v>2862</v>
      </c>
      <c r="C1277" s="214" t="s">
        <v>346</v>
      </c>
      <c r="D1277" s="215" t="s">
        <v>2863</v>
      </c>
    </row>
    <row r="1278" spans="1:4" ht="13.5" x14ac:dyDescent="0.25">
      <c r="A1278" s="213">
        <v>103156</v>
      </c>
      <c r="B1278" s="214" t="s">
        <v>2864</v>
      </c>
      <c r="C1278" s="214" t="s">
        <v>346</v>
      </c>
      <c r="D1278" s="215" t="s">
        <v>2865</v>
      </c>
    </row>
    <row r="1279" spans="1:4" ht="13.5" x14ac:dyDescent="0.25">
      <c r="A1279" s="213">
        <v>103162</v>
      </c>
      <c r="B1279" s="214" t="s">
        <v>2866</v>
      </c>
      <c r="C1279" s="214" t="s">
        <v>346</v>
      </c>
      <c r="D1279" s="215" t="s">
        <v>2867</v>
      </c>
    </row>
    <row r="1280" spans="1:4" ht="13.5" x14ac:dyDescent="0.25">
      <c r="A1280" s="213">
        <v>103168</v>
      </c>
      <c r="B1280" s="214" t="s">
        <v>2868</v>
      </c>
      <c r="C1280" s="214" t="s">
        <v>346</v>
      </c>
      <c r="D1280" s="215" t="s">
        <v>2869</v>
      </c>
    </row>
    <row r="1281" spans="1:4" ht="13.5" x14ac:dyDescent="0.25">
      <c r="A1281" s="213">
        <v>103174</v>
      </c>
      <c r="B1281" s="214" t="s">
        <v>2870</v>
      </c>
      <c r="C1281" s="214" t="s">
        <v>346</v>
      </c>
      <c r="D1281" s="215" t="s">
        <v>2871</v>
      </c>
    </row>
    <row r="1282" spans="1:4" ht="13.5" x14ac:dyDescent="0.25">
      <c r="A1282" s="213">
        <v>103180</v>
      </c>
      <c r="B1282" s="214" t="s">
        <v>2872</v>
      </c>
      <c r="C1282" s="214" t="s">
        <v>346</v>
      </c>
      <c r="D1282" s="215" t="s">
        <v>2873</v>
      </c>
    </row>
    <row r="1283" spans="1:4" ht="13.5" x14ac:dyDescent="0.25">
      <c r="A1283" s="213">
        <v>103223</v>
      </c>
      <c r="B1283" s="214" t="s">
        <v>2874</v>
      </c>
      <c r="C1283" s="214" t="s">
        <v>346</v>
      </c>
      <c r="D1283" s="215" t="s">
        <v>2875</v>
      </c>
    </row>
    <row r="1284" spans="1:4" ht="13.5" x14ac:dyDescent="0.25">
      <c r="A1284" s="213">
        <v>103229</v>
      </c>
      <c r="B1284" s="214" t="s">
        <v>2876</v>
      </c>
      <c r="C1284" s="214" t="s">
        <v>346</v>
      </c>
      <c r="D1284" s="215" t="s">
        <v>2877</v>
      </c>
    </row>
    <row r="1285" spans="1:4" ht="13.5" x14ac:dyDescent="0.25">
      <c r="A1285" s="213">
        <v>103235</v>
      </c>
      <c r="B1285" s="214" t="s">
        <v>2878</v>
      </c>
      <c r="C1285" s="214" t="s">
        <v>346</v>
      </c>
      <c r="D1285" s="215" t="s">
        <v>2052</v>
      </c>
    </row>
    <row r="1286" spans="1:4" ht="13.5" x14ac:dyDescent="0.25">
      <c r="A1286" s="213">
        <v>103241</v>
      </c>
      <c r="B1286" s="214" t="s">
        <v>2879</v>
      </c>
      <c r="C1286" s="214" t="s">
        <v>346</v>
      </c>
      <c r="D1286" s="215" t="s">
        <v>2880</v>
      </c>
    </row>
    <row r="1287" spans="1:4" ht="13.5" x14ac:dyDescent="0.25">
      <c r="A1287" s="213">
        <v>103660</v>
      </c>
      <c r="B1287" s="214" t="s">
        <v>2881</v>
      </c>
      <c r="C1287" s="214" t="s">
        <v>346</v>
      </c>
      <c r="D1287" s="215" t="s">
        <v>2882</v>
      </c>
    </row>
    <row r="1288" spans="1:4" ht="13.5" x14ac:dyDescent="0.25">
      <c r="A1288" s="213">
        <v>103666</v>
      </c>
      <c r="B1288" s="214" t="s">
        <v>2883</v>
      </c>
      <c r="C1288" s="214" t="s">
        <v>346</v>
      </c>
      <c r="D1288" s="215" t="s">
        <v>2884</v>
      </c>
    </row>
    <row r="1289" spans="1:4" ht="13.5" x14ac:dyDescent="0.25">
      <c r="A1289" s="213">
        <v>103792</v>
      </c>
      <c r="B1289" s="214" t="s">
        <v>2885</v>
      </c>
      <c r="C1289" s="214" t="s">
        <v>346</v>
      </c>
      <c r="D1289" s="215" t="s">
        <v>2327</v>
      </c>
    </row>
    <row r="1290" spans="1:4" ht="13.5" x14ac:dyDescent="0.25">
      <c r="A1290" s="213">
        <v>103937</v>
      </c>
      <c r="B1290" s="214" t="s">
        <v>2886</v>
      </c>
      <c r="C1290" s="214" t="s">
        <v>346</v>
      </c>
      <c r="D1290" s="215" t="s">
        <v>2887</v>
      </c>
    </row>
    <row r="1291" spans="1:4" ht="13.5" x14ac:dyDescent="0.25">
      <c r="A1291" s="213">
        <v>103943</v>
      </c>
      <c r="B1291" s="214" t="s">
        <v>2888</v>
      </c>
      <c r="C1291" s="214" t="s">
        <v>346</v>
      </c>
      <c r="D1291" s="215" t="s">
        <v>2887</v>
      </c>
    </row>
    <row r="1292" spans="1:4" ht="13.5" x14ac:dyDescent="0.25">
      <c r="A1292" s="213">
        <v>104087</v>
      </c>
      <c r="B1292" s="214" t="s">
        <v>2889</v>
      </c>
      <c r="C1292" s="214" t="s">
        <v>346</v>
      </c>
      <c r="D1292" s="215" t="s">
        <v>1905</v>
      </c>
    </row>
    <row r="1293" spans="1:4" ht="13.5" x14ac:dyDescent="0.25">
      <c r="A1293" s="213">
        <v>104088</v>
      </c>
      <c r="B1293" s="214" t="s">
        <v>2890</v>
      </c>
      <c r="C1293" s="214" t="s">
        <v>346</v>
      </c>
      <c r="D1293" s="215" t="s">
        <v>2517</v>
      </c>
    </row>
    <row r="1294" spans="1:4" ht="13.5" x14ac:dyDescent="0.25">
      <c r="A1294" s="213">
        <v>104089</v>
      </c>
      <c r="B1294" s="214" t="s">
        <v>2891</v>
      </c>
      <c r="C1294" s="214" t="s">
        <v>346</v>
      </c>
      <c r="D1294" s="215" t="s">
        <v>2151</v>
      </c>
    </row>
    <row r="1295" spans="1:4" ht="13.5" x14ac:dyDescent="0.25">
      <c r="A1295" s="213">
        <v>104090</v>
      </c>
      <c r="B1295" s="214" t="s">
        <v>2892</v>
      </c>
      <c r="C1295" s="214" t="s">
        <v>346</v>
      </c>
      <c r="D1295" s="215" t="s">
        <v>2839</v>
      </c>
    </row>
    <row r="1296" spans="1:4" ht="13.5" x14ac:dyDescent="0.25">
      <c r="A1296" s="213">
        <v>104093</v>
      </c>
      <c r="B1296" s="214" t="s">
        <v>2893</v>
      </c>
      <c r="C1296" s="214" t="s">
        <v>346</v>
      </c>
      <c r="D1296" s="215" t="s">
        <v>2142</v>
      </c>
    </row>
    <row r="1297" spans="1:4" ht="13.5" x14ac:dyDescent="0.25">
      <c r="A1297" s="213">
        <v>104094</v>
      </c>
      <c r="B1297" s="214" t="s">
        <v>2894</v>
      </c>
      <c r="C1297" s="214" t="s">
        <v>346</v>
      </c>
      <c r="D1297" s="215" t="s">
        <v>2651</v>
      </c>
    </row>
    <row r="1298" spans="1:4" ht="13.5" x14ac:dyDescent="0.25">
      <c r="A1298" s="213">
        <v>104095</v>
      </c>
      <c r="B1298" s="214" t="s">
        <v>2895</v>
      </c>
      <c r="C1298" s="214" t="s">
        <v>346</v>
      </c>
      <c r="D1298" s="215" t="s">
        <v>2896</v>
      </c>
    </row>
    <row r="1299" spans="1:4" ht="13.5" x14ac:dyDescent="0.25">
      <c r="A1299" s="213">
        <v>104096</v>
      </c>
      <c r="B1299" s="214" t="s">
        <v>2897</v>
      </c>
      <c r="C1299" s="214" t="s">
        <v>346</v>
      </c>
      <c r="D1299" s="215" t="s">
        <v>2852</v>
      </c>
    </row>
    <row r="1300" spans="1:4" ht="13.5" x14ac:dyDescent="0.25">
      <c r="A1300" s="213">
        <v>104519</v>
      </c>
      <c r="B1300" s="214" t="s">
        <v>2898</v>
      </c>
      <c r="C1300" s="214" t="s">
        <v>346</v>
      </c>
      <c r="D1300" s="215" t="s">
        <v>2899</v>
      </c>
    </row>
    <row r="1301" spans="1:4" ht="13.5" x14ac:dyDescent="0.25">
      <c r="A1301" s="213">
        <v>104655</v>
      </c>
      <c r="B1301" s="214" t="s">
        <v>2900</v>
      </c>
      <c r="C1301" s="214" t="s">
        <v>346</v>
      </c>
      <c r="D1301" s="215" t="s">
        <v>2839</v>
      </c>
    </row>
    <row r="1302" spans="1:4" ht="13.5" x14ac:dyDescent="0.25">
      <c r="A1302" s="213">
        <v>104687</v>
      </c>
      <c r="B1302" s="214" t="s">
        <v>2901</v>
      </c>
      <c r="C1302" s="214" t="s">
        <v>346</v>
      </c>
      <c r="D1302" s="215" t="s">
        <v>2902</v>
      </c>
    </row>
    <row r="1303" spans="1:4" ht="13.5" x14ac:dyDescent="0.25">
      <c r="A1303" s="213">
        <v>104694</v>
      </c>
      <c r="B1303" s="214" t="s">
        <v>2903</v>
      </c>
      <c r="C1303" s="214" t="s">
        <v>346</v>
      </c>
      <c r="D1303" s="215" t="s">
        <v>2904</v>
      </c>
    </row>
    <row r="1304" spans="1:4" ht="13.5" x14ac:dyDescent="0.25">
      <c r="A1304" s="213">
        <v>104703</v>
      </c>
      <c r="B1304" s="214" t="s">
        <v>2905</v>
      </c>
      <c r="C1304" s="214" t="s">
        <v>346</v>
      </c>
      <c r="D1304" s="215" t="s">
        <v>2906</v>
      </c>
    </row>
    <row r="1305" spans="1:4" ht="13.5" x14ac:dyDescent="0.25">
      <c r="A1305" s="213">
        <v>104709</v>
      </c>
      <c r="B1305" s="214" t="s">
        <v>2907</v>
      </c>
      <c r="C1305" s="214" t="s">
        <v>346</v>
      </c>
      <c r="D1305" s="215" t="s">
        <v>2908</v>
      </c>
    </row>
    <row r="1306" spans="1:4" ht="13.5" x14ac:dyDescent="0.25">
      <c r="A1306" s="213">
        <v>104715</v>
      </c>
      <c r="B1306" s="214" t="s">
        <v>2909</v>
      </c>
      <c r="C1306" s="214" t="s">
        <v>346</v>
      </c>
      <c r="D1306" s="215" t="s">
        <v>2317</v>
      </c>
    </row>
    <row r="1307" spans="1:4" ht="13.5" x14ac:dyDescent="0.25">
      <c r="A1307" s="213">
        <v>92259</v>
      </c>
      <c r="B1307" s="214" t="s">
        <v>2910</v>
      </c>
      <c r="C1307" s="214" t="s">
        <v>92</v>
      </c>
      <c r="D1307" s="215" t="s">
        <v>2911</v>
      </c>
    </row>
    <row r="1308" spans="1:4" ht="13.5" x14ac:dyDescent="0.25">
      <c r="A1308" s="213">
        <v>92260</v>
      </c>
      <c r="B1308" s="214" t="s">
        <v>2912</v>
      </c>
      <c r="C1308" s="214" t="s">
        <v>92</v>
      </c>
      <c r="D1308" s="215" t="s">
        <v>2913</v>
      </c>
    </row>
    <row r="1309" spans="1:4" ht="13.5" x14ac:dyDescent="0.25">
      <c r="A1309" s="213">
        <v>92261</v>
      </c>
      <c r="B1309" s="214" t="s">
        <v>2914</v>
      </c>
      <c r="C1309" s="214" t="s">
        <v>92</v>
      </c>
      <c r="D1309" s="215" t="s">
        <v>2915</v>
      </c>
    </row>
    <row r="1310" spans="1:4" ht="13.5" x14ac:dyDescent="0.25">
      <c r="A1310" s="213">
        <v>92262</v>
      </c>
      <c r="B1310" s="214" t="s">
        <v>2916</v>
      </c>
      <c r="C1310" s="214" t="s">
        <v>92</v>
      </c>
      <c r="D1310" s="215" t="s">
        <v>2917</v>
      </c>
    </row>
    <row r="1311" spans="1:4" ht="13.5" x14ac:dyDescent="0.25">
      <c r="A1311" s="213">
        <v>92539</v>
      </c>
      <c r="B1311" s="214" t="s">
        <v>2918</v>
      </c>
      <c r="C1311" s="214" t="s">
        <v>150</v>
      </c>
      <c r="D1311" s="215" t="s">
        <v>2919</v>
      </c>
    </row>
    <row r="1312" spans="1:4" ht="13.5" x14ac:dyDescent="0.25">
      <c r="A1312" s="213">
        <v>92540</v>
      </c>
      <c r="B1312" s="214" t="s">
        <v>2920</v>
      </c>
      <c r="C1312" s="214" t="s">
        <v>150</v>
      </c>
      <c r="D1312" s="215" t="s">
        <v>2921</v>
      </c>
    </row>
    <row r="1313" spans="1:4" ht="13.5" x14ac:dyDescent="0.25">
      <c r="A1313" s="213">
        <v>92541</v>
      </c>
      <c r="B1313" s="214" t="s">
        <v>2922</v>
      </c>
      <c r="C1313" s="214" t="s">
        <v>150</v>
      </c>
      <c r="D1313" s="215" t="s">
        <v>2923</v>
      </c>
    </row>
    <row r="1314" spans="1:4" ht="13.5" x14ac:dyDescent="0.25">
      <c r="A1314" s="213">
        <v>92542</v>
      </c>
      <c r="B1314" s="214" t="s">
        <v>2924</v>
      </c>
      <c r="C1314" s="214" t="s">
        <v>150</v>
      </c>
      <c r="D1314" s="215" t="s">
        <v>2925</v>
      </c>
    </row>
    <row r="1315" spans="1:4" ht="13.5" x14ac:dyDescent="0.25">
      <c r="A1315" s="213">
        <v>92543</v>
      </c>
      <c r="B1315" s="214" t="s">
        <v>2926</v>
      </c>
      <c r="C1315" s="214" t="s">
        <v>150</v>
      </c>
      <c r="D1315" s="215" t="s">
        <v>2927</v>
      </c>
    </row>
    <row r="1316" spans="1:4" ht="13.5" x14ac:dyDescent="0.25">
      <c r="A1316" s="213">
        <v>92544</v>
      </c>
      <c r="B1316" s="214" t="s">
        <v>2928</v>
      </c>
      <c r="C1316" s="214" t="s">
        <v>150</v>
      </c>
      <c r="D1316" s="215" t="s">
        <v>2929</v>
      </c>
    </row>
    <row r="1317" spans="1:4" ht="13.5" x14ac:dyDescent="0.25">
      <c r="A1317" s="213">
        <v>92545</v>
      </c>
      <c r="B1317" s="214" t="s">
        <v>2930</v>
      </c>
      <c r="C1317" s="214" t="s">
        <v>92</v>
      </c>
      <c r="D1317" s="215" t="s">
        <v>2931</v>
      </c>
    </row>
    <row r="1318" spans="1:4" ht="13.5" x14ac:dyDescent="0.25">
      <c r="A1318" s="213">
        <v>92546</v>
      </c>
      <c r="B1318" s="214" t="s">
        <v>2932</v>
      </c>
      <c r="C1318" s="214" t="s">
        <v>92</v>
      </c>
      <c r="D1318" s="215" t="s">
        <v>2933</v>
      </c>
    </row>
    <row r="1319" spans="1:4" ht="13.5" x14ac:dyDescent="0.25">
      <c r="A1319" s="213">
        <v>92547</v>
      </c>
      <c r="B1319" s="214" t="s">
        <v>2934</v>
      </c>
      <c r="C1319" s="214" t="s">
        <v>92</v>
      </c>
      <c r="D1319" s="215" t="s">
        <v>2935</v>
      </c>
    </row>
    <row r="1320" spans="1:4" ht="13.5" x14ac:dyDescent="0.25">
      <c r="A1320" s="213">
        <v>92548</v>
      </c>
      <c r="B1320" s="214" t="s">
        <v>2936</v>
      </c>
      <c r="C1320" s="214" t="s">
        <v>92</v>
      </c>
      <c r="D1320" s="215" t="s">
        <v>2937</v>
      </c>
    </row>
    <row r="1321" spans="1:4" ht="13.5" x14ac:dyDescent="0.25">
      <c r="A1321" s="213">
        <v>92549</v>
      </c>
      <c r="B1321" s="214" t="s">
        <v>2938</v>
      </c>
      <c r="C1321" s="214" t="s">
        <v>92</v>
      </c>
      <c r="D1321" s="215" t="s">
        <v>2939</v>
      </c>
    </row>
    <row r="1322" spans="1:4" ht="13.5" x14ac:dyDescent="0.25">
      <c r="A1322" s="213">
        <v>92550</v>
      </c>
      <c r="B1322" s="214" t="s">
        <v>2940</v>
      </c>
      <c r="C1322" s="214" t="s">
        <v>92</v>
      </c>
      <c r="D1322" s="215" t="s">
        <v>2941</v>
      </c>
    </row>
    <row r="1323" spans="1:4" ht="13.5" x14ac:dyDescent="0.25">
      <c r="A1323" s="213">
        <v>92551</v>
      </c>
      <c r="B1323" s="214" t="s">
        <v>2942</v>
      </c>
      <c r="C1323" s="214" t="s">
        <v>92</v>
      </c>
      <c r="D1323" s="215" t="s">
        <v>2943</v>
      </c>
    </row>
    <row r="1324" spans="1:4" ht="13.5" x14ac:dyDescent="0.25">
      <c r="A1324" s="213">
        <v>92552</v>
      </c>
      <c r="B1324" s="214" t="s">
        <v>2944</v>
      </c>
      <c r="C1324" s="214" t="s">
        <v>92</v>
      </c>
      <c r="D1324" s="215" t="s">
        <v>2945</v>
      </c>
    </row>
    <row r="1325" spans="1:4" ht="13.5" x14ac:dyDescent="0.25">
      <c r="A1325" s="213">
        <v>92553</v>
      </c>
      <c r="B1325" s="214" t="s">
        <v>2946</v>
      </c>
      <c r="C1325" s="214" t="s">
        <v>92</v>
      </c>
      <c r="D1325" s="215" t="s">
        <v>2947</v>
      </c>
    </row>
    <row r="1326" spans="1:4" ht="13.5" x14ac:dyDescent="0.25">
      <c r="A1326" s="213">
        <v>92554</v>
      </c>
      <c r="B1326" s="214" t="s">
        <v>2948</v>
      </c>
      <c r="C1326" s="214" t="s">
        <v>92</v>
      </c>
      <c r="D1326" s="215" t="s">
        <v>2949</v>
      </c>
    </row>
    <row r="1327" spans="1:4" ht="13.5" x14ac:dyDescent="0.25">
      <c r="A1327" s="213">
        <v>92555</v>
      </c>
      <c r="B1327" s="214" t="s">
        <v>2950</v>
      </c>
      <c r="C1327" s="214" t="s">
        <v>92</v>
      </c>
      <c r="D1327" s="215" t="s">
        <v>2951</v>
      </c>
    </row>
    <row r="1328" spans="1:4" ht="13.5" x14ac:dyDescent="0.25">
      <c r="A1328" s="213">
        <v>92556</v>
      </c>
      <c r="B1328" s="214" t="s">
        <v>2952</v>
      </c>
      <c r="C1328" s="214" t="s">
        <v>92</v>
      </c>
      <c r="D1328" s="215" t="s">
        <v>2953</v>
      </c>
    </row>
    <row r="1329" spans="1:4" ht="13.5" x14ac:dyDescent="0.25">
      <c r="A1329" s="213">
        <v>92557</v>
      </c>
      <c r="B1329" s="214" t="s">
        <v>2954</v>
      </c>
      <c r="C1329" s="214" t="s">
        <v>92</v>
      </c>
      <c r="D1329" s="215" t="s">
        <v>2955</v>
      </c>
    </row>
    <row r="1330" spans="1:4" ht="13.5" x14ac:dyDescent="0.25">
      <c r="A1330" s="213">
        <v>92558</v>
      </c>
      <c r="B1330" s="214" t="s">
        <v>2956</v>
      </c>
      <c r="C1330" s="214" t="s">
        <v>92</v>
      </c>
      <c r="D1330" s="215" t="s">
        <v>2957</v>
      </c>
    </row>
    <row r="1331" spans="1:4" ht="13.5" x14ac:dyDescent="0.25">
      <c r="A1331" s="213">
        <v>92559</v>
      </c>
      <c r="B1331" s="214" t="s">
        <v>2958</v>
      </c>
      <c r="C1331" s="214" t="s">
        <v>92</v>
      </c>
      <c r="D1331" s="215" t="s">
        <v>2959</v>
      </c>
    </row>
    <row r="1332" spans="1:4" ht="13.5" x14ac:dyDescent="0.25">
      <c r="A1332" s="213">
        <v>92560</v>
      </c>
      <c r="B1332" s="214" t="s">
        <v>2960</v>
      </c>
      <c r="C1332" s="214" t="s">
        <v>92</v>
      </c>
      <c r="D1332" s="215" t="s">
        <v>2961</v>
      </c>
    </row>
    <row r="1333" spans="1:4" ht="13.5" x14ac:dyDescent="0.25">
      <c r="A1333" s="213">
        <v>92561</v>
      </c>
      <c r="B1333" s="214" t="s">
        <v>2962</v>
      </c>
      <c r="C1333" s="214" t="s">
        <v>92</v>
      </c>
      <c r="D1333" s="215" t="s">
        <v>2963</v>
      </c>
    </row>
    <row r="1334" spans="1:4" ht="13.5" x14ac:dyDescent="0.25">
      <c r="A1334" s="213">
        <v>92562</v>
      </c>
      <c r="B1334" s="214" t="s">
        <v>2964</v>
      </c>
      <c r="C1334" s="214" t="s">
        <v>92</v>
      </c>
      <c r="D1334" s="215" t="s">
        <v>2965</v>
      </c>
    </row>
    <row r="1335" spans="1:4" ht="13.5" x14ac:dyDescent="0.25">
      <c r="A1335" s="213">
        <v>92563</v>
      </c>
      <c r="B1335" s="214" t="s">
        <v>2966</v>
      </c>
      <c r="C1335" s="214" t="s">
        <v>92</v>
      </c>
      <c r="D1335" s="215" t="s">
        <v>2967</v>
      </c>
    </row>
    <row r="1336" spans="1:4" ht="13.5" x14ac:dyDescent="0.25">
      <c r="A1336" s="213">
        <v>92564</v>
      </c>
      <c r="B1336" s="214" t="s">
        <v>2968</v>
      </c>
      <c r="C1336" s="214" t="s">
        <v>92</v>
      </c>
      <c r="D1336" s="215" t="s">
        <v>2969</v>
      </c>
    </row>
    <row r="1337" spans="1:4" ht="13.5" x14ac:dyDescent="0.25">
      <c r="A1337" s="213">
        <v>100379</v>
      </c>
      <c r="B1337" s="214" t="s">
        <v>2970</v>
      </c>
      <c r="C1337" s="214" t="s">
        <v>150</v>
      </c>
      <c r="D1337" s="215" t="s">
        <v>2971</v>
      </c>
    </row>
    <row r="1338" spans="1:4" ht="13.5" x14ac:dyDescent="0.25">
      <c r="A1338" s="213">
        <v>100380</v>
      </c>
      <c r="B1338" s="214" t="s">
        <v>2972</v>
      </c>
      <c r="C1338" s="214" t="s">
        <v>150</v>
      </c>
      <c r="D1338" s="215" t="s">
        <v>2973</v>
      </c>
    </row>
    <row r="1339" spans="1:4" ht="13.5" x14ac:dyDescent="0.25">
      <c r="A1339" s="213">
        <v>100381</v>
      </c>
      <c r="B1339" s="214" t="s">
        <v>2974</v>
      </c>
      <c r="C1339" s="214" t="s">
        <v>150</v>
      </c>
      <c r="D1339" s="215" t="s">
        <v>2975</v>
      </c>
    </row>
    <row r="1340" spans="1:4" ht="13.5" x14ac:dyDescent="0.25">
      <c r="A1340" s="213">
        <v>100383</v>
      </c>
      <c r="B1340" s="214" t="s">
        <v>2976</v>
      </c>
      <c r="C1340" s="214" t="s">
        <v>150</v>
      </c>
      <c r="D1340" s="215" t="s">
        <v>2977</v>
      </c>
    </row>
    <row r="1341" spans="1:4" ht="13.5" x14ac:dyDescent="0.25">
      <c r="A1341" s="213">
        <v>100384</v>
      </c>
      <c r="B1341" s="214" t="s">
        <v>2978</v>
      </c>
      <c r="C1341" s="214" t="s">
        <v>150</v>
      </c>
      <c r="D1341" s="215" t="s">
        <v>2979</v>
      </c>
    </row>
    <row r="1342" spans="1:4" ht="13.5" x14ac:dyDescent="0.25">
      <c r="A1342" s="213">
        <v>100385</v>
      </c>
      <c r="B1342" s="214" t="s">
        <v>2980</v>
      </c>
      <c r="C1342" s="214" t="s">
        <v>150</v>
      </c>
      <c r="D1342" s="215" t="s">
        <v>2981</v>
      </c>
    </row>
    <row r="1343" spans="1:4" ht="13.5" x14ac:dyDescent="0.25">
      <c r="A1343" s="213">
        <v>100386</v>
      </c>
      <c r="B1343" s="214" t="s">
        <v>2982</v>
      </c>
      <c r="C1343" s="214" t="s">
        <v>150</v>
      </c>
      <c r="D1343" s="215" t="s">
        <v>2983</v>
      </c>
    </row>
    <row r="1344" spans="1:4" ht="13.5" x14ac:dyDescent="0.25">
      <c r="A1344" s="213">
        <v>100387</v>
      </c>
      <c r="B1344" s="214" t="s">
        <v>2984</v>
      </c>
      <c r="C1344" s="214" t="s">
        <v>150</v>
      </c>
      <c r="D1344" s="215" t="s">
        <v>2985</v>
      </c>
    </row>
    <row r="1345" spans="1:4" ht="13.5" x14ac:dyDescent="0.25">
      <c r="A1345" s="213">
        <v>100388</v>
      </c>
      <c r="B1345" s="214" t="s">
        <v>2986</v>
      </c>
      <c r="C1345" s="214" t="s">
        <v>150</v>
      </c>
      <c r="D1345" s="215" t="s">
        <v>2987</v>
      </c>
    </row>
    <row r="1346" spans="1:4" ht="13.5" x14ac:dyDescent="0.25">
      <c r="A1346" s="213">
        <v>100389</v>
      </c>
      <c r="B1346" s="214" t="s">
        <v>2988</v>
      </c>
      <c r="C1346" s="214" t="s">
        <v>150</v>
      </c>
      <c r="D1346" s="215" t="s">
        <v>2989</v>
      </c>
    </row>
    <row r="1347" spans="1:4" ht="13.5" x14ac:dyDescent="0.25">
      <c r="A1347" s="213">
        <v>100390</v>
      </c>
      <c r="B1347" s="214" t="s">
        <v>2990</v>
      </c>
      <c r="C1347" s="214" t="s">
        <v>150</v>
      </c>
      <c r="D1347" s="215" t="s">
        <v>2991</v>
      </c>
    </row>
    <row r="1348" spans="1:4" ht="13.5" x14ac:dyDescent="0.25">
      <c r="A1348" s="213">
        <v>100391</v>
      </c>
      <c r="B1348" s="214" t="s">
        <v>2992</v>
      </c>
      <c r="C1348" s="214" t="s">
        <v>150</v>
      </c>
      <c r="D1348" s="215" t="s">
        <v>2993</v>
      </c>
    </row>
    <row r="1349" spans="1:4" ht="13.5" x14ac:dyDescent="0.25">
      <c r="A1349" s="213">
        <v>100392</v>
      </c>
      <c r="B1349" s="214" t="s">
        <v>2994</v>
      </c>
      <c r="C1349" s="214" t="s">
        <v>150</v>
      </c>
      <c r="D1349" s="215" t="s">
        <v>2873</v>
      </c>
    </row>
    <row r="1350" spans="1:4" ht="13.5" x14ac:dyDescent="0.25">
      <c r="A1350" s="213">
        <v>100393</v>
      </c>
      <c r="B1350" s="214" t="s">
        <v>2995</v>
      </c>
      <c r="C1350" s="214" t="s">
        <v>150</v>
      </c>
      <c r="D1350" s="215" t="s">
        <v>2996</v>
      </c>
    </row>
    <row r="1351" spans="1:4" ht="13.5" x14ac:dyDescent="0.25">
      <c r="A1351" s="213">
        <v>100394</v>
      </c>
      <c r="B1351" s="214" t="s">
        <v>2997</v>
      </c>
      <c r="C1351" s="214" t="s">
        <v>150</v>
      </c>
      <c r="D1351" s="215" t="s">
        <v>2998</v>
      </c>
    </row>
    <row r="1352" spans="1:4" ht="13.5" x14ac:dyDescent="0.25">
      <c r="A1352" s="213">
        <v>100395</v>
      </c>
      <c r="B1352" s="214" t="s">
        <v>2999</v>
      </c>
      <c r="C1352" s="214" t="s">
        <v>150</v>
      </c>
      <c r="D1352" s="215" t="s">
        <v>3000</v>
      </c>
    </row>
    <row r="1353" spans="1:4" ht="13.5" x14ac:dyDescent="0.25">
      <c r="A1353" s="213">
        <v>94189</v>
      </c>
      <c r="B1353" s="214" t="s">
        <v>3001</v>
      </c>
      <c r="C1353" s="214" t="s">
        <v>150</v>
      </c>
      <c r="D1353" s="215" t="s">
        <v>3002</v>
      </c>
    </row>
    <row r="1354" spans="1:4" ht="13.5" x14ac:dyDescent="0.25">
      <c r="A1354" s="213">
        <v>94192</v>
      </c>
      <c r="B1354" s="214" t="s">
        <v>3003</v>
      </c>
      <c r="C1354" s="214" t="s">
        <v>150</v>
      </c>
      <c r="D1354" s="215" t="s">
        <v>3004</v>
      </c>
    </row>
    <row r="1355" spans="1:4" ht="13.5" x14ac:dyDescent="0.25">
      <c r="A1355" s="213">
        <v>94195</v>
      </c>
      <c r="B1355" s="214" t="s">
        <v>3005</v>
      </c>
      <c r="C1355" s="214" t="s">
        <v>150</v>
      </c>
      <c r="D1355" s="215" t="s">
        <v>3006</v>
      </c>
    </row>
    <row r="1356" spans="1:4" ht="13.5" x14ac:dyDescent="0.25">
      <c r="A1356" s="213">
        <v>94198</v>
      </c>
      <c r="B1356" s="214" t="s">
        <v>3007</v>
      </c>
      <c r="C1356" s="214" t="s">
        <v>150</v>
      </c>
      <c r="D1356" s="215" t="s">
        <v>3008</v>
      </c>
    </row>
    <row r="1357" spans="1:4" ht="13.5" x14ac:dyDescent="0.25">
      <c r="A1357" s="213">
        <v>94201</v>
      </c>
      <c r="B1357" s="214" t="s">
        <v>3009</v>
      </c>
      <c r="C1357" s="214" t="s">
        <v>150</v>
      </c>
      <c r="D1357" s="215" t="s">
        <v>3010</v>
      </c>
    </row>
    <row r="1358" spans="1:4" ht="13.5" x14ac:dyDescent="0.25">
      <c r="A1358" s="213">
        <v>94204</v>
      </c>
      <c r="B1358" s="214" t="s">
        <v>3011</v>
      </c>
      <c r="C1358" s="214" t="s">
        <v>150</v>
      </c>
      <c r="D1358" s="215" t="s">
        <v>3012</v>
      </c>
    </row>
    <row r="1359" spans="1:4" ht="13.5" x14ac:dyDescent="0.25">
      <c r="A1359" s="213">
        <v>94224</v>
      </c>
      <c r="B1359" s="214" t="s">
        <v>3013</v>
      </c>
      <c r="C1359" s="214" t="s">
        <v>91</v>
      </c>
      <c r="D1359" s="215" t="s">
        <v>3014</v>
      </c>
    </row>
    <row r="1360" spans="1:4" ht="13.5" x14ac:dyDescent="0.25">
      <c r="A1360" s="213">
        <v>94226</v>
      </c>
      <c r="B1360" s="214" t="s">
        <v>3015</v>
      </c>
      <c r="C1360" s="214" t="s">
        <v>150</v>
      </c>
      <c r="D1360" s="215" t="s">
        <v>3016</v>
      </c>
    </row>
    <row r="1361" spans="1:4" ht="13.5" x14ac:dyDescent="0.25">
      <c r="A1361" s="213">
        <v>94232</v>
      </c>
      <c r="B1361" s="214" t="s">
        <v>3017</v>
      </c>
      <c r="C1361" s="214" t="s">
        <v>92</v>
      </c>
      <c r="D1361" s="215" t="s">
        <v>3018</v>
      </c>
    </row>
    <row r="1362" spans="1:4" ht="13.5" x14ac:dyDescent="0.25">
      <c r="A1362" s="213">
        <v>94440</v>
      </c>
      <c r="B1362" s="214" t="s">
        <v>3019</v>
      </c>
      <c r="C1362" s="214" t="s">
        <v>150</v>
      </c>
      <c r="D1362" s="215" t="s">
        <v>3006</v>
      </c>
    </row>
    <row r="1363" spans="1:4" ht="13.5" x14ac:dyDescent="0.25">
      <c r="A1363" s="213">
        <v>94441</v>
      </c>
      <c r="B1363" s="214" t="s">
        <v>3020</v>
      </c>
      <c r="C1363" s="214" t="s">
        <v>150</v>
      </c>
      <c r="D1363" s="215" t="s">
        <v>3008</v>
      </c>
    </row>
    <row r="1364" spans="1:4" ht="13.5" x14ac:dyDescent="0.25">
      <c r="A1364" s="213">
        <v>94442</v>
      </c>
      <c r="B1364" s="214" t="s">
        <v>3021</v>
      </c>
      <c r="C1364" s="214" t="s">
        <v>150</v>
      </c>
      <c r="D1364" s="215" t="s">
        <v>3006</v>
      </c>
    </row>
    <row r="1365" spans="1:4" ht="13.5" x14ac:dyDescent="0.25">
      <c r="A1365" s="213">
        <v>94443</v>
      </c>
      <c r="B1365" s="214" t="s">
        <v>3022</v>
      </c>
      <c r="C1365" s="214" t="s">
        <v>150</v>
      </c>
      <c r="D1365" s="215" t="s">
        <v>3008</v>
      </c>
    </row>
    <row r="1366" spans="1:4" ht="13.5" x14ac:dyDescent="0.25">
      <c r="A1366" s="213">
        <v>94445</v>
      </c>
      <c r="B1366" s="214" t="s">
        <v>3023</v>
      </c>
      <c r="C1366" s="214" t="s">
        <v>150</v>
      </c>
      <c r="D1366" s="215" t="s">
        <v>3010</v>
      </c>
    </row>
    <row r="1367" spans="1:4" ht="13.5" x14ac:dyDescent="0.25">
      <c r="A1367" s="213">
        <v>94446</v>
      </c>
      <c r="B1367" s="214" t="s">
        <v>3024</v>
      </c>
      <c r="C1367" s="214" t="s">
        <v>150</v>
      </c>
      <c r="D1367" s="215" t="s">
        <v>3012</v>
      </c>
    </row>
    <row r="1368" spans="1:4" ht="13.5" x14ac:dyDescent="0.25">
      <c r="A1368" s="213">
        <v>94447</v>
      </c>
      <c r="B1368" s="214" t="s">
        <v>3025</v>
      </c>
      <c r="C1368" s="214" t="s">
        <v>150</v>
      </c>
      <c r="D1368" s="215" t="s">
        <v>3010</v>
      </c>
    </row>
    <row r="1369" spans="1:4" ht="13.5" x14ac:dyDescent="0.25">
      <c r="A1369" s="213">
        <v>94448</v>
      </c>
      <c r="B1369" s="214" t="s">
        <v>3026</v>
      </c>
      <c r="C1369" s="214" t="s">
        <v>150</v>
      </c>
      <c r="D1369" s="215" t="s">
        <v>3012</v>
      </c>
    </row>
    <row r="1370" spans="1:4" ht="13.5" x14ac:dyDescent="0.25">
      <c r="A1370" s="213">
        <v>94207</v>
      </c>
      <c r="B1370" s="214" t="s">
        <v>3027</v>
      </c>
      <c r="C1370" s="214" t="s">
        <v>150</v>
      </c>
      <c r="D1370" s="215" t="s">
        <v>3028</v>
      </c>
    </row>
    <row r="1371" spans="1:4" ht="13.5" x14ac:dyDescent="0.25">
      <c r="A1371" s="213">
        <v>94210</v>
      </c>
      <c r="B1371" s="214" t="s">
        <v>3029</v>
      </c>
      <c r="C1371" s="214" t="s">
        <v>150</v>
      </c>
      <c r="D1371" s="215" t="s">
        <v>3030</v>
      </c>
    </row>
    <row r="1372" spans="1:4" ht="13.5" x14ac:dyDescent="0.25">
      <c r="A1372" s="213">
        <v>94218</v>
      </c>
      <c r="B1372" s="214" t="s">
        <v>3031</v>
      </c>
      <c r="C1372" s="214" t="s">
        <v>150</v>
      </c>
      <c r="D1372" s="215" t="s">
        <v>3032</v>
      </c>
    </row>
    <row r="1373" spans="1:4" ht="13.5" x14ac:dyDescent="0.25">
      <c r="A1373" s="213">
        <v>94213</v>
      </c>
      <c r="B1373" s="214" t="s">
        <v>3033</v>
      </c>
      <c r="C1373" s="214" t="s">
        <v>150</v>
      </c>
      <c r="D1373" s="215" t="s">
        <v>3034</v>
      </c>
    </row>
    <row r="1374" spans="1:4" ht="13.5" x14ac:dyDescent="0.25">
      <c r="A1374" s="213">
        <v>94216</v>
      </c>
      <c r="B1374" s="214" t="s">
        <v>3035</v>
      </c>
      <c r="C1374" s="214" t="s">
        <v>150</v>
      </c>
      <c r="D1374" s="215" t="s">
        <v>3036</v>
      </c>
    </row>
    <row r="1375" spans="1:4" ht="13.5" x14ac:dyDescent="0.25">
      <c r="A1375" s="213">
        <v>94219</v>
      </c>
      <c r="B1375" s="214" t="s">
        <v>3037</v>
      </c>
      <c r="C1375" s="214" t="s">
        <v>91</v>
      </c>
      <c r="D1375" s="215" t="s">
        <v>3038</v>
      </c>
    </row>
    <row r="1376" spans="1:4" ht="13.5" x14ac:dyDescent="0.25">
      <c r="A1376" s="213">
        <v>94220</v>
      </c>
      <c r="B1376" s="214" t="s">
        <v>3039</v>
      </c>
      <c r="C1376" s="214" t="s">
        <v>91</v>
      </c>
      <c r="D1376" s="215" t="s">
        <v>3040</v>
      </c>
    </row>
    <row r="1377" spans="1:4" ht="13.5" x14ac:dyDescent="0.25">
      <c r="A1377" s="213">
        <v>94221</v>
      </c>
      <c r="B1377" s="214" t="s">
        <v>3041</v>
      </c>
      <c r="C1377" s="214" t="s">
        <v>91</v>
      </c>
      <c r="D1377" s="215" t="s">
        <v>3042</v>
      </c>
    </row>
    <row r="1378" spans="1:4" ht="13.5" x14ac:dyDescent="0.25">
      <c r="A1378" s="213">
        <v>94222</v>
      </c>
      <c r="B1378" s="214" t="s">
        <v>3043</v>
      </c>
      <c r="C1378" s="214" t="s">
        <v>91</v>
      </c>
      <c r="D1378" s="215" t="s">
        <v>3044</v>
      </c>
    </row>
    <row r="1379" spans="1:4" ht="13.5" x14ac:dyDescent="0.25">
      <c r="A1379" s="213">
        <v>94223</v>
      </c>
      <c r="B1379" s="214" t="s">
        <v>3045</v>
      </c>
      <c r="C1379" s="214" t="s">
        <v>91</v>
      </c>
      <c r="D1379" s="215" t="s">
        <v>3046</v>
      </c>
    </row>
    <row r="1380" spans="1:4" ht="13.5" x14ac:dyDescent="0.25">
      <c r="A1380" s="213">
        <v>94451</v>
      </c>
      <c r="B1380" s="214" t="s">
        <v>3047</v>
      </c>
      <c r="C1380" s="214" t="s">
        <v>91</v>
      </c>
      <c r="D1380" s="215" t="s">
        <v>3048</v>
      </c>
    </row>
    <row r="1381" spans="1:4" ht="13.5" x14ac:dyDescent="0.25">
      <c r="A1381" s="213">
        <v>100325</v>
      </c>
      <c r="B1381" s="214" t="s">
        <v>3049</v>
      </c>
      <c r="C1381" s="214" t="s">
        <v>91</v>
      </c>
      <c r="D1381" s="215" t="s">
        <v>3050</v>
      </c>
    </row>
    <row r="1382" spans="1:4" ht="13.5" x14ac:dyDescent="0.25">
      <c r="A1382" s="213">
        <v>100327</v>
      </c>
      <c r="B1382" s="214" t="s">
        <v>3051</v>
      </c>
      <c r="C1382" s="214" t="s">
        <v>91</v>
      </c>
      <c r="D1382" s="215" t="s">
        <v>3052</v>
      </c>
    </row>
    <row r="1383" spans="1:4" ht="13.5" x14ac:dyDescent="0.25">
      <c r="A1383" s="213">
        <v>100328</v>
      </c>
      <c r="B1383" s="214" t="s">
        <v>3053</v>
      </c>
      <c r="C1383" s="214" t="s">
        <v>150</v>
      </c>
      <c r="D1383" s="215" t="s">
        <v>3054</v>
      </c>
    </row>
    <row r="1384" spans="1:4" ht="13.5" x14ac:dyDescent="0.25">
      <c r="A1384" s="213">
        <v>100329</v>
      </c>
      <c r="B1384" s="214" t="s">
        <v>3055</v>
      </c>
      <c r="C1384" s="214" t="s">
        <v>150</v>
      </c>
      <c r="D1384" s="215" t="s">
        <v>3056</v>
      </c>
    </row>
    <row r="1385" spans="1:4" ht="13.5" x14ac:dyDescent="0.25">
      <c r="A1385" s="213">
        <v>100330</v>
      </c>
      <c r="B1385" s="214" t="s">
        <v>3057</v>
      </c>
      <c r="C1385" s="214" t="s">
        <v>150</v>
      </c>
      <c r="D1385" s="215" t="s">
        <v>3058</v>
      </c>
    </row>
    <row r="1386" spans="1:4" ht="13.5" x14ac:dyDescent="0.25">
      <c r="A1386" s="213">
        <v>100331</v>
      </c>
      <c r="B1386" s="214" t="s">
        <v>3059</v>
      </c>
      <c r="C1386" s="214" t="s">
        <v>150</v>
      </c>
      <c r="D1386" s="215" t="s">
        <v>2449</v>
      </c>
    </row>
    <row r="1387" spans="1:4" ht="13.5" x14ac:dyDescent="0.25">
      <c r="A1387" s="213">
        <v>100434</v>
      </c>
      <c r="B1387" s="214" t="s">
        <v>3060</v>
      </c>
      <c r="C1387" s="214" t="s">
        <v>91</v>
      </c>
      <c r="D1387" s="215" t="s">
        <v>3061</v>
      </c>
    </row>
    <row r="1388" spans="1:4" ht="13.5" x14ac:dyDescent="0.25">
      <c r="A1388" s="213">
        <v>100435</v>
      </c>
      <c r="B1388" s="214" t="s">
        <v>3062</v>
      </c>
      <c r="C1388" s="214" t="s">
        <v>91</v>
      </c>
      <c r="D1388" s="215" t="s">
        <v>3063</v>
      </c>
    </row>
    <row r="1389" spans="1:4" ht="13.5" x14ac:dyDescent="0.25">
      <c r="A1389" s="213">
        <v>94227</v>
      </c>
      <c r="B1389" s="214" t="s">
        <v>3064</v>
      </c>
      <c r="C1389" s="214" t="s">
        <v>91</v>
      </c>
      <c r="D1389" s="215" t="s">
        <v>3065</v>
      </c>
    </row>
    <row r="1390" spans="1:4" ht="13.5" x14ac:dyDescent="0.25">
      <c r="A1390" s="213">
        <v>94228</v>
      </c>
      <c r="B1390" s="214" t="s">
        <v>3066</v>
      </c>
      <c r="C1390" s="214" t="s">
        <v>91</v>
      </c>
      <c r="D1390" s="215" t="s">
        <v>3067</v>
      </c>
    </row>
    <row r="1391" spans="1:4" ht="13.5" x14ac:dyDescent="0.25">
      <c r="A1391" s="213">
        <v>94229</v>
      </c>
      <c r="B1391" s="214" t="s">
        <v>3068</v>
      </c>
      <c r="C1391" s="214" t="s">
        <v>91</v>
      </c>
      <c r="D1391" s="215" t="s">
        <v>3069</v>
      </c>
    </row>
    <row r="1392" spans="1:4" ht="13.5" x14ac:dyDescent="0.25">
      <c r="A1392" s="213">
        <v>94231</v>
      </c>
      <c r="B1392" s="214" t="s">
        <v>3070</v>
      </c>
      <c r="C1392" s="214" t="s">
        <v>91</v>
      </c>
      <c r="D1392" s="215" t="s">
        <v>3071</v>
      </c>
    </row>
    <row r="1393" spans="1:4" ht="13.5" x14ac:dyDescent="0.25">
      <c r="A1393" s="213">
        <v>94449</v>
      </c>
      <c r="B1393" s="214" t="s">
        <v>3072</v>
      </c>
      <c r="C1393" s="214" t="s">
        <v>150</v>
      </c>
      <c r="D1393" s="215" t="s">
        <v>3073</v>
      </c>
    </row>
    <row r="1394" spans="1:4" ht="13.5" x14ac:dyDescent="0.25">
      <c r="A1394" s="213">
        <v>92255</v>
      </c>
      <c r="B1394" s="214" t="s">
        <v>3074</v>
      </c>
      <c r="C1394" s="214" t="s">
        <v>92</v>
      </c>
      <c r="D1394" s="215" t="s">
        <v>3075</v>
      </c>
    </row>
    <row r="1395" spans="1:4" ht="13.5" x14ac:dyDescent="0.25">
      <c r="A1395" s="213">
        <v>92256</v>
      </c>
      <c r="B1395" s="214" t="s">
        <v>3076</v>
      </c>
      <c r="C1395" s="214" t="s">
        <v>92</v>
      </c>
      <c r="D1395" s="215" t="s">
        <v>3077</v>
      </c>
    </row>
    <row r="1396" spans="1:4" ht="13.5" x14ac:dyDescent="0.25">
      <c r="A1396" s="213">
        <v>92257</v>
      </c>
      <c r="B1396" s="214" t="s">
        <v>3078</v>
      </c>
      <c r="C1396" s="214" t="s">
        <v>92</v>
      </c>
      <c r="D1396" s="215" t="s">
        <v>3079</v>
      </c>
    </row>
    <row r="1397" spans="1:4" ht="13.5" x14ac:dyDescent="0.25">
      <c r="A1397" s="213">
        <v>92258</v>
      </c>
      <c r="B1397" s="214" t="s">
        <v>3080</v>
      </c>
      <c r="C1397" s="214" t="s">
        <v>92</v>
      </c>
      <c r="D1397" s="215" t="s">
        <v>3081</v>
      </c>
    </row>
    <row r="1398" spans="1:4" ht="13.5" x14ac:dyDescent="0.25">
      <c r="A1398" s="213">
        <v>92568</v>
      </c>
      <c r="B1398" s="214" t="s">
        <v>3082</v>
      </c>
      <c r="C1398" s="214" t="s">
        <v>150</v>
      </c>
      <c r="D1398" s="215" t="s">
        <v>3083</v>
      </c>
    </row>
    <row r="1399" spans="1:4" ht="13.5" x14ac:dyDescent="0.25">
      <c r="A1399" s="213">
        <v>92569</v>
      </c>
      <c r="B1399" s="214" t="s">
        <v>3084</v>
      </c>
      <c r="C1399" s="214" t="s">
        <v>150</v>
      </c>
      <c r="D1399" s="215" t="s">
        <v>3085</v>
      </c>
    </row>
    <row r="1400" spans="1:4" ht="13.5" x14ac:dyDescent="0.25">
      <c r="A1400" s="213">
        <v>92570</v>
      </c>
      <c r="B1400" s="214" t="s">
        <v>3086</v>
      </c>
      <c r="C1400" s="214" t="s">
        <v>150</v>
      </c>
      <c r="D1400" s="215" t="s">
        <v>3087</v>
      </c>
    </row>
    <row r="1401" spans="1:4" ht="13.5" x14ac:dyDescent="0.25">
      <c r="A1401" s="213">
        <v>92571</v>
      </c>
      <c r="B1401" s="214" t="s">
        <v>3088</v>
      </c>
      <c r="C1401" s="214" t="s">
        <v>150</v>
      </c>
      <c r="D1401" s="215" t="s">
        <v>3089</v>
      </c>
    </row>
    <row r="1402" spans="1:4" ht="13.5" x14ac:dyDescent="0.25">
      <c r="A1402" s="213">
        <v>92572</v>
      </c>
      <c r="B1402" s="214" t="s">
        <v>3090</v>
      </c>
      <c r="C1402" s="214" t="s">
        <v>150</v>
      </c>
      <c r="D1402" s="215" t="s">
        <v>2020</v>
      </c>
    </row>
    <row r="1403" spans="1:4" ht="13.5" x14ac:dyDescent="0.25">
      <c r="A1403" s="213">
        <v>92573</v>
      </c>
      <c r="B1403" s="214" t="s">
        <v>3091</v>
      </c>
      <c r="C1403" s="214" t="s">
        <v>150</v>
      </c>
      <c r="D1403" s="215" t="s">
        <v>3092</v>
      </c>
    </row>
    <row r="1404" spans="1:4" ht="13.5" x14ac:dyDescent="0.25">
      <c r="A1404" s="213">
        <v>92574</v>
      </c>
      <c r="B1404" s="214" t="s">
        <v>3093</v>
      </c>
      <c r="C1404" s="214" t="s">
        <v>150</v>
      </c>
      <c r="D1404" s="215" t="s">
        <v>3094</v>
      </c>
    </row>
    <row r="1405" spans="1:4" ht="13.5" x14ac:dyDescent="0.25">
      <c r="A1405" s="213">
        <v>92575</v>
      </c>
      <c r="B1405" s="214" t="s">
        <v>3095</v>
      </c>
      <c r="C1405" s="214" t="s">
        <v>150</v>
      </c>
      <c r="D1405" s="215" t="s">
        <v>3096</v>
      </c>
    </row>
    <row r="1406" spans="1:4" ht="13.5" x14ac:dyDescent="0.25">
      <c r="A1406" s="213">
        <v>92576</v>
      </c>
      <c r="B1406" s="214" t="s">
        <v>3097</v>
      </c>
      <c r="C1406" s="214" t="s">
        <v>150</v>
      </c>
      <c r="D1406" s="215" t="s">
        <v>3098</v>
      </c>
    </row>
    <row r="1407" spans="1:4" ht="13.5" x14ac:dyDescent="0.25">
      <c r="A1407" s="213">
        <v>92577</v>
      </c>
      <c r="B1407" s="214" t="s">
        <v>3099</v>
      </c>
      <c r="C1407" s="214" t="s">
        <v>150</v>
      </c>
      <c r="D1407" s="215" t="s">
        <v>3100</v>
      </c>
    </row>
    <row r="1408" spans="1:4" ht="13.5" x14ac:dyDescent="0.25">
      <c r="A1408" s="213">
        <v>92578</v>
      </c>
      <c r="B1408" s="214" t="s">
        <v>3101</v>
      </c>
      <c r="C1408" s="214" t="s">
        <v>150</v>
      </c>
      <c r="D1408" s="215" t="s">
        <v>3102</v>
      </c>
    </row>
    <row r="1409" spans="1:4" ht="13.5" x14ac:dyDescent="0.25">
      <c r="A1409" s="213">
        <v>92579</v>
      </c>
      <c r="B1409" s="214" t="s">
        <v>3103</v>
      </c>
      <c r="C1409" s="214" t="s">
        <v>150</v>
      </c>
      <c r="D1409" s="215" t="s">
        <v>2806</v>
      </c>
    </row>
    <row r="1410" spans="1:4" ht="13.5" x14ac:dyDescent="0.25">
      <c r="A1410" s="213">
        <v>92580</v>
      </c>
      <c r="B1410" s="214" t="s">
        <v>3104</v>
      </c>
      <c r="C1410" s="214" t="s">
        <v>150</v>
      </c>
      <c r="D1410" s="215" t="s">
        <v>3105</v>
      </c>
    </row>
    <row r="1411" spans="1:4" ht="13.5" x14ac:dyDescent="0.25">
      <c r="A1411" s="213">
        <v>92581</v>
      </c>
      <c r="B1411" s="214" t="s">
        <v>3106</v>
      </c>
      <c r="C1411" s="214" t="s">
        <v>150</v>
      </c>
      <c r="D1411" s="215" t="s">
        <v>3107</v>
      </c>
    </row>
    <row r="1412" spans="1:4" ht="13.5" x14ac:dyDescent="0.25">
      <c r="A1412" s="213">
        <v>92582</v>
      </c>
      <c r="B1412" s="214" t="s">
        <v>726</v>
      </c>
      <c r="C1412" s="214" t="s">
        <v>92</v>
      </c>
      <c r="D1412" s="215" t="s">
        <v>3108</v>
      </c>
    </row>
    <row r="1413" spans="1:4" ht="13.5" x14ac:dyDescent="0.25">
      <c r="A1413" s="213">
        <v>92584</v>
      </c>
      <c r="B1413" s="214" t="s">
        <v>727</v>
      </c>
      <c r="C1413" s="214" t="s">
        <v>92</v>
      </c>
      <c r="D1413" s="215" t="s">
        <v>3109</v>
      </c>
    </row>
    <row r="1414" spans="1:4" ht="13.5" x14ac:dyDescent="0.25">
      <c r="A1414" s="213">
        <v>92586</v>
      </c>
      <c r="B1414" s="214" t="s">
        <v>728</v>
      </c>
      <c r="C1414" s="214" t="s">
        <v>92</v>
      </c>
      <c r="D1414" s="215" t="s">
        <v>3110</v>
      </c>
    </row>
    <row r="1415" spans="1:4" ht="13.5" x14ac:dyDescent="0.25">
      <c r="A1415" s="213">
        <v>92588</v>
      </c>
      <c r="B1415" s="214" t="s">
        <v>729</v>
      </c>
      <c r="C1415" s="214" t="s">
        <v>92</v>
      </c>
      <c r="D1415" s="215" t="s">
        <v>3111</v>
      </c>
    </row>
    <row r="1416" spans="1:4" ht="13.5" x14ac:dyDescent="0.25">
      <c r="A1416" s="213">
        <v>92590</v>
      </c>
      <c r="B1416" s="214" t="s">
        <v>730</v>
      </c>
      <c r="C1416" s="214" t="s">
        <v>92</v>
      </c>
      <c r="D1416" s="215" t="s">
        <v>3112</v>
      </c>
    </row>
    <row r="1417" spans="1:4" ht="13.5" x14ac:dyDescent="0.25">
      <c r="A1417" s="213">
        <v>92592</v>
      </c>
      <c r="B1417" s="214" t="s">
        <v>731</v>
      </c>
      <c r="C1417" s="214" t="s">
        <v>92</v>
      </c>
      <c r="D1417" s="215" t="s">
        <v>3113</v>
      </c>
    </row>
    <row r="1418" spans="1:4" ht="13.5" x14ac:dyDescent="0.25">
      <c r="A1418" s="213">
        <v>92594</v>
      </c>
      <c r="B1418" s="214" t="s">
        <v>732</v>
      </c>
      <c r="C1418" s="214" t="s">
        <v>92</v>
      </c>
      <c r="D1418" s="215" t="s">
        <v>3114</v>
      </c>
    </row>
    <row r="1419" spans="1:4" ht="13.5" x14ac:dyDescent="0.25">
      <c r="A1419" s="213">
        <v>92596</v>
      </c>
      <c r="B1419" s="214" t="s">
        <v>733</v>
      </c>
      <c r="C1419" s="214" t="s">
        <v>92</v>
      </c>
      <c r="D1419" s="215" t="s">
        <v>3115</v>
      </c>
    </row>
    <row r="1420" spans="1:4" ht="13.5" x14ac:dyDescent="0.25">
      <c r="A1420" s="213">
        <v>92598</v>
      </c>
      <c r="B1420" s="214" t="s">
        <v>734</v>
      </c>
      <c r="C1420" s="214" t="s">
        <v>92</v>
      </c>
      <c r="D1420" s="215" t="s">
        <v>3116</v>
      </c>
    </row>
    <row r="1421" spans="1:4" ht="13.5" x14ac:dyDescent="0.25">
      <c r="A1421" s="213">
        <v>92600</v>
      </c>
      <c r="B1421" s="214" t="s">
        <v>735</v>
      </c>
      <c r="C1421" s="214" t="s">
        <v>92</v>
      </c>
      <c r="D1421" s="215" t="s">
        <v>3117</v>
      </c>
    </row>
    <row r="1422" spans="1:4" ht="13.5" x14ac:dyDescent="0.25">
      <c r="A1422" s="213">
        <v>92602</v>
      </c>
      <c r="B1422" s="214" t="s">
        <v>3118</v>
      </c>
      <c r="C1422" s="214" t="s">
        <v>92</v>
      </c>
      <c r="D1422" s="215" t="s">
        <v>3108</v>
      </c>
    </row>
    <row r="1423" spans="1:4" ht="13.5" x14ac:dyDescent="0.25">
      <c r="A1423" s="213">
        <v>92604</v>
      </c>
      <c r="B1423" s="214" t="s">
        <v>736</v>
      </c>
      <c r="C1423" s="214" t="s">
        <v>92</v>
      </c>
      <c r="D1423" s="215" t="s">
        <v>3119</v>
      </c>
    </row>
    <row r="1424" spans="1:4" ht="13.5" x14ac:dyDescent="0.25">
      <c r="A1424" s="213">
        <v>92606</v>
      </c>
      <c r="B1424" s="214" t="s">
        <v>737</v>
      </c>
      <c r="C1424" s="214" t="s">
        <v>92</v>
      </c>
      <c r="D1424" s="215" t="s">
        <v>3120</v>
      </c>
    </row>
    <row r="1425" spans="1:4" ht="13.5" x14ac:dyDescent="0.25">
      <c r="A1425" s="213">
        <v>92608</v>
      </c>
      <c r="B1425" s="214" t="s">
        <v>738</v>
      </c>
      <c r="C1425" s="214" t="s">
        <v>92</v>
      </c>
      <c r="D1425" s="215" t="s">
        <v>3121</v>
      </c>
    </row>
    <row r="1426" spans="1:4" ht="13.5" x14ac:dyDescent="0.25">
      <c r="A1426" s="213">
        <v>92610</v>
      </c>
      <c r="B1426" s="214" t="s">
        <v>739</v>
      </c>
      <c r="C1426" s="214" t="s">
        <v>92</v>
      </c>
      <c r="D1426" s="215" t="s">
        <v>3122</v>
      </c>
    </row>
    <row r="1427" spans="1:4" ht="13.5" x14ac:dyDescent="0.25">
      <c r="A1427" s="213">
        <v>92612</v>
      </c>
      <c r="B1427" s="214" t="s">
        <v>740</v>
      </c>
      <c r="C1427" s="214" t="s">
        <v>92</v>
      </c>
      <c r="D1427" s="215" t="s">
        <v>3123</v>
      </c>
    </row>
    <row r="1428" spans="1:4" ht="13.5" x14ac:dyDescent="0.25">
      <c r="A1428" s="213">
        <v>92614</v>
      </c>
      <c r="B1428" s="214" t="s">
        <v>741</v>
      </c>
      <c r="C1428" s="214" t="s">
        <v>92</v>
      </c>
      <c r="D1428" s="215" t="s">
        <v>3124</v>
      </c>
    </row>
    <row r="1429" spans="1:4" ht="13.5" x14ac:dyDescent="0.25">
      <c r="A1429" s="213">
        <v>92616</v>
      </c>
      <c r="B1429" s="214" t="s">
        <v>742</v>
      </c>
      <c r="C1429" s="214" t="s">
        <v>92</v>
      </c>
      <c r="D1429" s="215" t="s">
        <v>3125</v>
      </c>
    </row>
    <row r="1430" spans="1:4" ht="13.5" x14ac:dyDescent="0.25">
      <c r="A1430" s="213">
        <v>92618</v>
      </c>
      <c r="B1430" s="214" t="s">
        <v>743</v>
      </c>
      <c r="C1430" s="214" t="s">
        <v>92</v>
      </c>
      <c r="D1430" s="215" t="s">
        <v>3126</v>
      </c>
    </row>
    <row r="1431" spans="1:4" ht="13.5" x14ac:dyDescent="0.25">
      <c r="A1431" s="213">
        <v>92620</v>
      </c>
      <c r="B1431" s="214" t="s">
        <v>744</v>
      </c>
      <c r="C1431" s="214" t="s">
        <v>92</v>
      </c>
      <c r="D1431" s="215" t="s">
        <v>3127</v>
      </c>
    </row>
    <row r="1432" spans="1:4" ht="13.5" x14ac:dyDescent="0.25">
      <c r="A1432" s="213">
        <v>100357</v>
      </c>
      <c r="B1432" s="214" t="s">
        <v>3128</v>
      </c>
      <c r="C1432" s="214" t="s">
        <v>92</v>
      </c>
      <c r="D1432" s="215" t="s">
        <v>3129</v>
      </c>
    </row>
    <row r="1433" spans="1:4" ht="13.5" x14ac:dyDescent="0.25">
      <c r="A1433" s="213">
        <v>100358</v>
      </c>
      <c r="B1433" s="214" t="s">
        <v>3130</v>
      </c>
      <c r="C1433" s="214" t="s">
        <v>92</v>
      </c>
      <c r="D1433" s="215" t="s">
        <v>3131</v>
      </c>
    </row>
    <row r="1434" spans="1:4" ht="13.5" x14ac:dyDescent="0.25">
      <c r="A1434" s="213">
        <v>100359</v>
      </c>
      <c r="B1434" s="214" t="s">
        <v>3132</v>
      </c>
      <c r="C1434" s="214" t="s">
        <v>92</v>
      </c>
      <c r="D1434" s="215" t="s">
        <v>3133</v>
      </c>
    </row>
    <row r="1435" spans="1:4" ht="13.5" x14ac:dyDescent="0.25">
      <c r="A1435" s="213">
        <v>100360</v>
      </c>
      <c r="B1435" s="214" t="s">
        <v>3134</v>
      </c>
      <c r="C1435" s="214" t="s">
        <v>92</v>
      </c>
      <c r="D1435" s="215" t="s">
        <v>3135</v>
      </c>
    </row>
    <row r="1436" spans="1:4" ht="13.5" x14ac:dyDescent="0.25">
      <c r="A1436" s="213">
        <v>100361</v>
      </c>
      <c r="B1436" s="214" t="s">
        <v>3136</v>
      </c>
      <c r="C1436" s="214" t="s">
        <v>92</v>
      </c>
      <c r="D1436" s="215" t="s">
        <v>3137</v>
      </c>
    </row>
    <row r="1437" spans="1:4" ht="13.5" x14ac:dyDescent="0.25">
      <c r="A1437" s="213">
        <v>100362</v>
      </c>
      <c r="B1437" s="214" t="s">
        <v>3138</v>
      </c>
      <c r="C1437" s="214" t="s">
        <v>92</v>
      </c>
      <c r="D1437" s="215" t="s">
        <v>3139</v>
      </c>
    </row>
    <row r="1438" spans="1:4" ht="13.5" x14ac:dyDescent="0.25">
      <c r="A1438" s="213">
        <v>100363</v>
      </c>
      <c r="B1438" s="214" t="s">
        <v>3140</v>
      </c>
      <c r="C1438" s="214" t="s">
        <v>92</v>
      </c>
      <c r="D1438" s="215" t="s">
        <v>3141</v>
      </c>
    </row>
    <row r="1439" spans="1:4" ht="13.5" x14ac:dyDescent="0.25">
      <c r="A1439" s="213">
        <v>100364</v>
      </c>
      <c r="B1439" s="214" t="s">
        <v>3142</v>
      </c>
      <c r="C1439" s="214" t="s">
        <v>92</v>
      </c>
      <c r="D1439" s="215" t="s">
        <v>3143</v>
      </c>
    </row>
    <row r="1440" spans="1:4" ht="13.5" x14ac:dyDescent="0.25">
      <c r="A1440" s="213">
        <v>100365</v>
      </c>
      <c r="B1440" s="214" t="s">
        <v>3144</v>
      </c>
      <c r="C1440" s="214" t="s">
        <v>92</v>
      </c>
      <c r="D1440" s="215" t="s">
        <v>3145</v>
      </c>
    </row>
    <row r="1441" spans="1:4" ht="13.5" x14ac:dyDescent="0.25">
      <c r="A1441" s="213">
        <v>100366</v>
      </c>
      <c r="B1441" s="214" t="s">
        <v>3146</v>
      </c>
      <c r="C1441" s="214" t="s">
        <v>92</v>
      </c>
      <c r="D1441" s="215" t="s">
        <v>3147</v>
      </c>
    </row>
    <row r="1442" spans="1:4" ht="13.5" x14ac:dyDescent="0.25">
      <c r="A1442" s="213">
        <v>100367</v>
      </c>
      <c r="B1442" s="214" t="s">
        <v>3148</v>
      </c>
      <c r="C1442" s="214" t="s">
        <v>92</v>
      </c>
      <c r="D1442" s="215" t="s">
        <v>3149</v>
      </c>
    </row>
    <row r="1443" spans="1:4" ht="13.5" x14ac:dyDescent="0.25">
      <c r="A1443" s="213">
        <v>100368</v>
      </c>
      <c r="B1443" s="214" t="s">
        <v>3150</v>
      </c>
      <c r="C1443" s="214" t="s">
        <v>92</v>
      </c>
      <c r="D1443" s="215" t="s">
        <v>3151</v>
      </c>
    </row>
    <row r="1444" spans="1:4" ht="13.5" x14ac:dyDescent="0.25">
      <c r="A1444" s="213">
        <v>100369</v>
      </c>
      <c r="B1444" s="214" t="s">
        <v>3152</v>
      </c>
      <c r="C1444" s="214" t="s">
        <v>92</v>
      </c>
      <c r="D1444" s="215" t="s">
        <v>3153</v>
      </c>
    </row>
    <row r="1445" spans="1:4" ht="13.5" x14ac:dyDescent="0.25">
      <c r="A1445" s="213">
        <v>100370</v>
      </c>
      <c r="B1445" s="214" t="s">
        <v>3154</v>
      </c>
      <c r="C1445" s="214" t="s">
        <v>92</v>
      </c>
      <c r="D1445" s="215" t="s">
        <v>3155</v>
      </c>
    </row>
    <row r="1446" spans="1:4" ht="13.5" x14ac:dyDescent="0.25">
      <c r="A1446" s="213">
        <v>100371</v>
      </c>
      <c r="B1446" s="214" t="s">
        <v>3156</v>
      </c>
      <c r="C1446" s="214" t="s">
        <v>92</v>
      </c>
      <c r="D1446" s="215" t="s">
        <v>3157</v>
      </c>
    </row>
    <row r="1447" spans="1:4" ht="13.5" x14ac:dyDescent="0.25">
      <c r="A1447" s="213">
        <v>100372</v>
      </c>
      <c r="B1447" s="214" t="s">
        <v>3158</v>
      </c>
      <c r="C1447" s="214" t="s">
        <v>92</v>
      </c>
      <c r="D1447" s="215" t="s">
        <v>3159</v>
      </c>
    </row>
    <row r="1448" spans="1:4" ht="13.5" x14ac:dyDescent="0.25">
      <c r="A1448" s="213">
        <v>100373</v>
      </c>
      <c r="B1448" s="214" t="s">
        <v>3160</v>
      </c>
      <c r="C1448" s="214" t="s">
        <v>92</v>
      </c>
      <c r="D1448" s="215" t="s">
        <v>3161</v>
      </c>
    </row>
    <row r="1449" spans="1:4" ht="13.5" x14ac:dyDescent="0.25">
      <c r="A1449" s="213">
        <v>100374</v>
      </c>
      <c r="B1449" s="214" t="s">
        <v>3162</v>
      </c>
      <c r="C1449" s="214" t="s">
        <v>92</v>
      </c>
      <c r="D1449" s="215" t="s">
        <v>3163</v>
      </c>
    </row>
    <row r="1450" spans="1:4" ht="13.5" x14ac:dyDescent="0.25">
      <c r="A1450" s="213">
        <v>100375</v>
      </c>
      <c r="B1450" s="214" t="s">
        <v>3164</v>
      </c>
      <c r="C1450" s="214" t="s">
        <v>92</v>
      </c>
      <c r="D1450" s="215" t="s">
        <v>3165</v>
      </c>
    </row>
    <row r="1451" spans="1:4" ht="13.5" x14ac:dyDescent="0.25">
      <c r="A1451" s="213">
        <v>100376</v>
      </c>
      <c r="B1451" s="214" t="s">
        <v>3166</v>
      </c>
      <c r="C1451" s="214" t="s">
        <v>92</v>
      </c>
      <c r="D1451" s="215" t="s">
        <v>3167</v>
      </c>
    </row>
    <row r="1452" spans="1:4" ht="13.5" x14ac:dyDescent="0.25">
      <c r="A1452" s="213">
        <v>100377</v>
      </c>
      <c r="B1452" s="214" t="s">
        <v>3168</v>
      </c>
      <c r="C1452" s="214" t="s">
        <v>149</v>
      </c>
      <c r="D1452" s="215" t="s">
        <v>3169</v>
      </c>
    </row>
    <row r="1453" spans="1:4" ht="13.5" x14ac:dyDescent="0.25">
      <c r="A1453" s="213">
        <v>100378</v>
      </c>
      <c r="B1453" s="214" t="s">
        <v>3170</v>
      </c>
      <c r="C1453" s="214" t="s">
        <v>149</v>
      </c>
      <c r="D1453" s="215" t="s">
        <v>2697</v>
      </c>
    </row>
    <row r="1454" spans="1:4" ht="13.5" x14ac:dyDescent="0.25">
      <c r="A1454" s="213">
        <v>100382</v>
      </c>
      <c r="B1454" s="214" t="s">
        <v>3171</v>
      </c>
      <c r="C1454" s="214" t="s">
        <v>150</v>
      </c>
      <c r="D1454" s="215" t="s">
        <v>3172</v>
      </c>
    </row>
    <row r="1455" spans="1:4" ht="13.5" x14ac:dyDescent="0.25">
      <c r="A1455" s="213">
        <v>104314</v>
      </c>
      <c r="B1455" s="214" t="s">
        <v>3173</v>
      </c>
      <c r="C1455" s="214" t="s">
        <v>149</v>
      </c>
      <c r="D1455" s="215" t="s">
        <v>3174</v>
      </c>
    </row>
    <row r="1456" spans="1:4" ht="13.5" x14ac:dyDescent="0.25">
      <c r="A1456" s="213">
        <v>94444</v>
      </c>
      <c r="B1456" s="214" t="s">
        <v>3175</v>
      </c>
      <c r="C1456" s="214" t="s">
        <v>150</v>
      </c>
      <c r="D1456" s="215" t="s">
        <v>3176</v>
      </c>
    </row>
    <row r="1457" spans="1:4" ht="13.5" x14ac:dyDescent="0.25">
      <c r="A1457" s="213">
        <v>104482</v>
      </c>
      <c r="B1457" s="214" t="s">
        <v>3177</v>
      </c>
      <c r="C1457" s="214" t="s">
        <v>346</v>
      </c>
      <c r="D1457" s="215" t="s">
        <v>3178</v>
      </c>
    </row>
    <row r="1458" spans="1:4" ht="13.5" x14ac:dyDescent="0.25">
      <c r="A1458" s="213">
        <v>104184</v>
      </c>
      <c r="B1458" s="214" t="s">
        <v>3179</v>
      </c>
      <c r="C1458" s="214" t="s">
        <v>92</v>
      </c>
      <c r="D1458" s="215" t="s">
        <v>3180</v>
      </c>
    </row>
    <row r="1459" spans="1:4" ht="13.5" x14ac:dyDescent="0.25">
      <c r="A1459" s="213">
        <v>104185</v>
      </c>
      <c r="B1459" s="214" t="s">
        <v>3181</v>
      </c>
      <c r="C1459" s="214" t="s">
        <v>92</v>
      </c>
      <c r="D1459" s="215" t="s">
        <v>3182</v>
      </c>
    </row>
    <row r="1460" spans="1:4" ht="13.5" x14ac:dyDescent="0.25">
      <c r="A1460" s="213">
        <v>104189</v>
      </c>
      <c r="B1460" s="214" t="s">
        <v>3183</v>
      </c>
      <c r="C1460" s="214" t="s">
        <v>437</v>
      </c>
      <c r="D1460" s="215" t="s">
        <v>3184</v>
      </c>
    </row>
    <row r="1461" spans="1:4" ht="13.5" x14ac:dyDescent="0.25">
      <c r="A1461" s="213">
        <v>104190</v>
      </c>
      <c r="B1461" s="214" t="s">
        <v>3185</v>
      </c>
      <c r="C1461" s="214" t="s">
        <v>92</v>
      </c>
      <c r="D1461" s="215" t="s">
        <v>3186</v>
      </c>
    </row>
    <row r="1462" spans="1:4" ht="13.5" x14ac:dyDescent="0.25">
      <c r="A1462" s="213">
        <v>102661</v>
      </c>
      <c r="B1462" s="214" t="s">
        <v>3187</v>
      </c>
      <c r="C1462" s="214" t="s">
        <v>91</v>
      </c>
      <c r="D1462" s="215" t="s">
        <v>3188</v>
      </c>
    </row>
    <row r="1463" spans="1:4" ht="13.5" x14ac:dyDescent="0.25">
      <c r="A1463" s="213">
        <v>102662</v>
      </c>
      <c r="B1463" s="214" t="s">
        <v>3189</v>
      </c>
      <c r="C1463" s="214" t="s">
        <v>91</v>
      </c>
      <c r="D1463" s="215" t="s">
        <v>3190</v>
      </c>
    </row>
    <row r="1464" spans="1:4" ht="13.5" x14ac:dyDescent="0.25">
      <c r="A1464" s="213">
        <v>102663</v>
      </c>
      <c r="B1464" s="214" t="s">
        <v>3191</v>
      </c>
      <c r="C1464" s="214" t="s">
        <v>91</v>
      </c>
      <c r="D1464" s="215" t="s">
        <v>3192</v>
      </c>
    </row>
    <row r="1465" spans="1:4" ht="13.5" x14ac:dyDescent="0.25">
      <c r="A1465" s="213">
        <v>102664</v>
      </c>
      <c r="B1465" s="214" t="s">
        <v>3193</v>
      </c>
      <c r="C1465" s="214" t="s">
        <v>91</v>
      </c>
      <c r="D1465" s="215" t="s">
        <v>3194</v>
      </c>
    </row>
    <row r="1466" spans="1:4" ht="13.5" x14ac:dyDescent="0.25">
      <c r="A1466" s="213">
        <v>102665</v>
      </c>
      <c r="B1466" s="214" t="s">
        <v>3195</v>
      </c>
      <c r="C1466" s="214" t="s">
        <v>91</v>
      </c>
      <c r="D1466" s="215" t="s">
        <v>3196</v>
      </c>
    </row>
    <row r="1467" spans="1:4" ht="13.5" x14ac:dyDescent="0.25">
      <c r="A1467" s="213">
        <v>102666</v>
      </c>
      <c r="B1467" s="214" t="s">
        <v>3197</v>
      </c>
      <c r="C1467" s="214" t="s">
        <v>91</v>
      </c>
      <c r="D1467" s="215" t="s">
        <v>3198</v>
      </c>
    </row>
    <row r="1468" spans="1:4" ht="13.5" x14ac:dyDescent="0.25">
      <c r="A1468" s="213">
        <v>102668</v>
      </c>
      <c r="B1468" s="214" t="s">
        <v>3199</v>
      </c>
      <c r="C1468" s="214" t="s">
        <v>91</v>
      </c>
      <c r="D1468" s="215" t="s">
        <v>3200</v>
      </c>
    </row>
    <row r="1469" spans="1:4" ht="13.5" x14ac:dyDescent="0.25">
      <c r="A1469" s="213">
        <v>102669</v>
      </c>
      <c r="B1469" s="214" t="s">
        <v>3201</v>
      </c>
      <c r="C1469" s="214" t="s">
        <v>91</v>
      </c>
      <c r="D1469" s="215" t="s">
        <v>3202</v>
      </c>
    </row>
    <row r="1470" spans="1:4" ht="13.5" x14ac:dyDescent="0.25">
      <c r="A1470" s="213">
        <v>102670</v>
      </c>
      <c r="B1470" s="214" t="s">
        <v>3203</v>
      </c>
      <c r="C1470" s="214" t="s">
        <v>91</v>
      </c>
      <c r="D1470" s="215" t="s">
        <v>3204</v>
      </c>
    </row>
    <row r="1471" spans="1:4" ht="13.5" x14ac:dyDescent="0.25">
      <c r="A1471" s="213">
        <v>102672</v>
      </c>
      <c r="B1471" s="214" t="s">
        <v>3205</v>
      </c>
      <c r="C1471" s="214" t="s">
        <v>91</v>
      </c>
      <c r="D1471" s="215" t="s">
        <v>3206</v>
      </c>
    </row>
    <row r="1472" spans="1:4" ht="13.5" x14ac:dyDescent="0.25">
      <c r="A1472" s="213">
        <v>102673</v>
      </c>
      <c r="B1472" s="214" t="s">
        <v>3207</v>
      </c>
      <c r="C1472" s="214" t="s">
        <v>91</v>
      </c>
      <c r="D1472" s="215" t="s">
        <v>3208</v>
      </c>
    </row>
    <row r="1473" spans="1:4" ht="13.5" x14ac:dyDescent="0.25">
      <c r="A1473" s="213">
        <v>102674</v>
      </c>
      <c r="B1473" s="214" t="s">
        <v>3209</v>
      </c>
      <c r="C1473" s="214" t="s">
        <v>91</v>
      </c>
      <c r="D1473" s="215" t="s">
        <v>3210</v>
      </c>
    </row>
    <row r="1474" spans="1:4" ht="13.5" x14ac:dyDescent="0.25">
      <c r="A1474" s="213">
        <v>102676</v>
      </c>
      <c r="B1474" s="214" t="s">
        <v>3211</v>
      </c>
      <c r="C1474" s="214" t="s">
        <v>91</v>
      </c>
      <c r="D1474" s="215" t="s">
        <v>3212</v>
      </c>
    </row>
    <row r="1475" spans="1:4" ht="13.5" x14ac:dyDescent="0.25">
      <c r="A1475" s="213">
        <v>102677</v>
      </c>
      <c r="B1475" s="214" t="s">
        <v>3213</v>
      </c>
      <c r="C1475" s="214" t="s">
        <v>91</v>
      </c>
      <c r="D1475" s="215" t="s">
        <v>3214</v>
      </c>
    </row>
    <row r="1476" spans="1:4" ht="13.5" x14ac:dyDescent="0.25">
      <c r="A1476" s="213">
        <v>102678</v>
      </c>
      <c r="B1476" s="214" t="s">
        <v>3215</v>
      </c>
      <c r="C1476" s="214" t="s">
        <v>91</v>
      </c>
      <c r="D1476" s="215" t="s">
        <v>3216</v>
      </c>
    </row>
    <row r="1477" spans="1:4" ht="13.5" x14ac:dyDescent="0.25">
      <c r="A1477" s="213">
        <v>102679</v>
      </c>
      <c r="B1477" s="214" t="s">
        <v>3217</v>
      </c>
      <c r="C1477" s="214" t="s">
        <v>91</v>
      </c>
      <c r="D1477" s="215" t="s">
        <v>3218</v>
      </c>
    </row>
    <row r="1478" spans="1:4" ht="13.5" x14ac:dyDescent="0.25">
      <c r="A1478" s="213">
        <v>102680</v>
      </c>
      <c r="B1478" s="214" t="s">
        <v>3219</v>
      </c>
      <c r="C1478" s="214" t="s">
        <v>91</v>
      </c>
      <c r="D1478" s="215" t="s">
        <v>3220</v>
      </c>
    </row>
    <row r="1479" spans="1:4" ht="13.5" x14ac:dyDescent="0.25">
      <c r="A1479" s="213">
        <v>102681</v>
      </c>
      <c r="B1479" s="214" t="s">
        <v>3221</v>
      </c>
      <c r="C1479" s="214" t="s">
        <v>91</v>
      </c>
      <c r="D1479" s="215" t="s">
        <v>3222</v>
      </c>
    </row>
    <row r="1480" spans="1:4" ht="13.5" x14ac:dyDescent="0.25">
      <c r="A1480" s="213">
        <v>102683</v>
      </c>
      <c r="B1480" s="214" t="s">
        <v>3223</v>
      </c>
      <c r="C1480" s="214" t="s">
        <v>91</v>
      </c>
      <c r="D1480" s="215" t="s">
        <v>3224</v>
      </c>
    </row>
    <row r="1481" spans="1:4" ht="13.5" x14ac:dyDescent="0.25">
      <c r="A1481" s="213">
        <v>102684</v>
      </c>
      <c r="B1481" s="214" t="s">
        <v>3225</v>
      </c>
      <c r="C1481" s="214" t="s">
        <v>91</v>
      </c>
      <c r="D1481" s="215" t="s">
        <v>3226</v>
      </c>
    </row>
    <row r="1482" spans="1:4" ht="13.5" x14ac:dyDescent="0.25">
      <c r="A1482" s="213">
        <v>102685</v>
      </c>
      <c r="B1482" s="214" t="s">
        <v>3227</v>
      </c>
      <c r="C1482" s="214" t="s">
        <v>91</v>
      </c>
      <c r="D1482" s="215" t="s">
        <v>3228</v>
      </c>
    </row>
    <row r="1483" spans="1:4" ht="13.5" x14ac:dyDescent="0.25">
      <c r="A1483" s="213">
        <v>102687</v>
      </c>
      <c r="B1483" s="214" t="s">
        <v>3229</v>
      </c>
      <c r="C1483" s="214" t="s">
        <v>91</v>
      </c>
      <c r="D1483" s="215" t="s">
        <v>3230</v>
      </c>
    </row>
    <row r="1484" spans="1:4" ht="13.5" x14ac:dyDescent="0.25">
      <c r="A1484" s="213">
        <v>102688</v>
      </c>
      <c r="B1484" s="214" t="s">
        <v>3231</v>
      </c>
      <c r="C1484" s="214" t="s">
        <v>91</v>
      </c>
      <c r="D1484" s="215" t="s">
        <v>1161</v>
      </c>
    </row>
    <row r="1485" spans="1:4" ht="13.5" x14ac:dyDescent="0.25">
      <c r="A1485" s="213">
        <v>102689</v>
      </c>
      <c r="B1485" s="214" t="s">
        <v>3232</v>
      </c>
      <c r="C1485" s="214" t="s">
        <v>91</v>
      </c>
      <c r="D1485" s="215" t="s">
        <v>3233</v>
      </c>
    </row>
    <row r="1486" spans="1:4" ht="13.5" x14ac:dyDescent="0.25">
      <c r="A1486" s="213">
        <v>102690</v>
      </c>
      <c r="B1486" s="214" t="s">
        <v>3234</v>
      </c>
      <c r="C1486" s="214" t="s">
        <v>91</v>
      </c>
      <c r="D1486" s="215" t="s">
        <v>3235</v>
      </c>
    </row>
    <row r="1487" spans="1:4" ht="13.5" x14ac:dyDescent="0.25">
      <c r="A1487" s="213">
        <v>102693</v>
      </c>
      <c r="B1487" s="214" t="s">
        <v>3236</v>
      </c>
      <c r="C1487" s="214" t="s">
        <v>91</v>
      </c>
      <c r="D1487" s="215" t="s">
        <v>3237</v>
      </c>
    </row>
    <row r="1488" spans="1:4" ht="13.5" x14ac:dyDescent="0.25">
      <c r="A1488" s="213">
        <v>102694</v>
      </c>
      <c r="B1488" s="214" t="s">
        <v>3238</v>
      </c>
      <c r="C1488" s="214" t="s">
        <v>91</v>
      </c>
      <c r="D1488" s="215" t="s">
        <v>3239</v>
      </c>
    </row>
    <row r="1489" spans="1:4" ht="13.5" x14ac:dyDescent="0.25">
      <c r="A1489" s="213">
        <v>102696</v>
      </c>
      <c r="B1489" s="214" t="s">
        <v>3240</v>
      </c>
      <c r="C1489" s="214" t="s">
        <v>91</v>
      </c>
      <c r="D1489" s="215" t="s">
        <v>3241</v>
      </c>
    </row>
    <row r="1490" spans="1:4" ht="13.5" x14ac:dyDescent="0.25">
      <c r="A1490" s="213">
        <v>102697</v>
      </c>
      <c r="B1490" s="214" t="s">
        <v>3242</v>
      </c>
      <c r="C1490" s="214" t="s">
        <v>91</v>
      </c>
      <c r="D1490" s="215" t="s">
        <v>3243</v>
      </c>
    </row>
    <row r="1491" spans="1:4" ht="13.5" x14ac:dyDescent="0.25">
      <c r="A1491" s="213">
        <v>102703</v>
      </c>
      <c r="B1491" s="214" t="s">
        <v>3244</v>
      </c>
      <c r="C1491" s="214" t="s">
        <v>91</v>
      </c>
      <c r="D1491" s="215" t="s">
        <v>3245</v>
      </c>
    </row>
    <row r="1492" spans="1:4" ht="13.5" x14ac:dyDescent="0.25">
      <c r="A1492" s="213">
        <v>102704</v>
      </c>
      <c r="B1492" s="214" t="s">
        <v>3246</v>
      </c>
      <c r="C1492" s="214" t="s">
        <v>91</v>
      </c>
      <c r="D1492" s="215" t="s">
        <v>3247</v>
      </c>
    </row>
    <row r="1493" spans="1:4" ht="13.5" x14ac:dyDescent="0.25">
      <c r="A1493" s="213">
        <v>102705</v>
      </c>
      <c r="B1493" s="214" t="s">
        <v>3248</v>
      </c>
      <c r="C1493" s="214" t="s">
        <v>91</v>
      </c>
      <c r="D1493" s="215" t="s">
        <v>3249</v>
      </c>
    </row>
    <row r="1494" spans="1:4" ht="13.5" x14ac:dyDescent="0.25">
      <c r="A1494" s="213">
        <v>102707</v>
      </c>
      <c r="B1494" s="214" t="s">
        <v>3250</v>
      </c>
      <c r="C1494" s="214" t="s">
        <v>91</v>
      </c>
      <c r="D1494" s="215" t="s">
        <v>3251</v>
      </c>
    </row>
    <row r="1495" spans="1:4" ht="13.5" x14ac:dyDescent="0.25">
      <c r="A1495" s="213">
        <v>102708</v>
      </c>
      <c r="B1495" s="214" t="s">
        <v>3252</v>
      </c>
      <c r="C1495" s="214" t="s">
        <v>92</v>
      </c>
      <c r="D1495" s="215" t="s">
        <v>3253</v>
      </c>
    </row>
    <row r="1496" spans="1:4" ht="13.5" x14ac:dyDescent="0.25">
      <c r="A1496" s="213">
        <v>102710</v>
      </c>
      <c r="B1496" s="214" t="s">
        <v>3254</v>
      </c>
      <c r="C1496" s="214" t="s">
        <v>92</v>
      </c>
      <c r="D1496" s="215" t="s">
        <v>3255</v>
      </c>
    </row>
    <row r="1497" spans="1:4" ht="13.5" x14ac:dyDescent="0.25">
      <c r="A1497" s="213">
        <v>102711</v>
      </c>
      <c r="B1497" s="214" t="s">
        <v>3256</v>
      </c>
      <c r="C1497" s="214" t="s">
        <v>92</v>
      </c>
      <c r="D1497" s="215" t="s">
        <v>3257</v>
      </c>
    </row>
    <row r="1498" spans="1:4" ht="13.5" x14ac:dyDescent="0.25">
      <c r="A1498" s="213">
        <v>102712</v>
      </c>
      <c r="B1498" s="214" t="s">
        <v>3258</v>
      </c>
      <c r="C1498" s="214" t="s">
        <v>150</v>
      </c>
      <c r="D1498" s="215" t="s">
        <v>3259</v>
      </c>
    </row>
    <row r="1499" spans="1:4" ht="13.5" x14ac:dyDescent="0.25">
      <c r="A1499" s="213">
        <v>102713</v>
      </c>
      <c r="B1499" s="214" t="s">
        <v>3260</v>
      </c>
      <c r="C1499" s="214" t="s">
        <v>150</v>
      </c>
      <c r="D1499" s="215" t="s">
        <v>1453</v>
      </c>
    </row>
    <row r="1500" spans="1:4" ht="13.5" x14ac:dyDescent="0.25">
      <c r="A1500" s="213">
        <v>102715</v>
      </c>
      <c r="B1500" s="214" t="s">
        <v>3261</v>
      </c>
      <c r="C1500" s="214" t="s">
        <v>150</v>
      </c>
      <c r="D1500" s="215" t="s">
        <v>3262</v>
      </c>
    </row>
    <row r="1501" spans="1:4" ht="13.5" x14ac:dyDescent="0.25">
      <c r="A1501" s="213">
        <v>102716</v>
      </c>
      <c r="B1501" s="214" t="s">
        <v>3263</v>
      </c>
      <c r="C1501" s="214" t="s">
        <v>437</v>
      </c>
      <c r="D1501" s="215" t="s">
        <v>3264</v>
      </c>
    </row>
    <row r="1502" spans="1:4" ht="13.5" x14ac:dyDescent="0.25">
      <c r="A1502" s="213">
        <v>102717</v>
      </c>
      <c r="B1502" s="214" t="s">
        <v>3265</v>
      </c>
      <c r="C1502" s="214" t="s">
        <v>437</v>
      </c>
      <c r="D1502" s="215" t="s">
        <v>3266</v>
      </c>
    </row>
    <row r="1503" spans="1:4" ht="13.5" x14ac:dyDescent="0.25">
      <c r="A1503" s="213">
        <v>102718</v>
      </c>
      <c r="B1503" s="214" t="s">
        <v>3267</v>
      </c>
      <c r="C1503" s="214" t="s">
        <v>437</v>
      </c>
      <c r="D1503" s="215" t="s">
        <v>3268</v>
      </c>
    </row>
    <row r="1504" spans="1:4" ht="13.5" x14ac:dyDescent="0.25">
      <c r="A1504" s="213">
        <v>102719</v>
      </c>
      <c r="B1504" s="214" t="s">
        <v>3269</v>
      </c>
      <c r="C1504" s="214" t="s">
        <v>437</v>
      </c>
      <c r="D1504" s="215" t="s">
        <v>3270</v>
      </c>
    </row>
    <row r="1505" spans="1:4" ht="13.5" x14ac:dyDescent="0.25">
      <c r="A1505" s="213">
        <v>102722</v>
      </c>
      <c r="B1505" s="214" t="s">
        <v>3271</v>
      </c>
      <c r="C1505" s="214" t="s">
        <v>91</v>
      </c>
      <c r="D1505" s="215" t="s">
        <v>3272</v>
      </c>
    </row>
    <row r="1506" spans="1:4" ht="13.5" x14ac:dyDescent="0.25">
      <c r="A1506" s="213">
        <v>102723</v>
      </c>
      <c r="B1506" s="214" t="s">
        <v>3273</v>
      </c>
      <c r="C1506" s="214" t="s">
        <v>91</v>
      </c>
      <c r="D1506" s="215" t="s">
        <v>3274</v>
      </c>
    </row>
    <row r="1507" spans="1:4" ht="13.5" x14ac:dyDescent="0.25">
      <c r="A1507" s="213">
        <v>102724</v>
      </c>
      <c r="B1507" s="214" t="s">
        <v>3275</v>
      </c>
      <c r="C1507" s="214" t="s">
        <v>92</v>
      </c>
      <c r="D1507" s="215" t="s">
        <v>3276</v>
      </c>
    </row>
    <row r="1508" spans="1:4" ht="13.5" x14ac:dyDescent="0.25">
      <c r="A1508" s="213">
        <v>102725</v>
      </c>
      <c r="B1508" s="214" t="s">
        <v>3277</v>
      </c>
      <c r="C1508" s="214" t="s">
        <v>92</v>
      </c>
      <c r="D1508" s="215" t="s">
        <v>3278</v>
      </c>
    </row>
    <row r="1509" spans="1:4" ht="13.5" x14ac:dyDescent="0.25">
      <c r="A1509" s="213">
        <v>102726</v>
      </c>
      <c r="B1509" s="214" t="s">
        <v>3279</v>
      </c>
      <c r="C1509" s="214" t="s">
        <v>92</v>
      </c>
      <c r="D1509" s="215" t="s">
        <v>3280</v>
      </c>
    </row>
    <row r="1510" spans="1:4" ht="13.5" x14ac:dyDescent="0.25">
      <c r="A1510" s="213">
        <v>103653</v>
      </c>
      <c r="B1510" s="214" t="s">
        <v>3281</v>
      </c>
      <c r="C1510" s="214" t="s">
        <v>150</v>
      </c>
      <c r="D1510" s="215" t="s">
        <v>3282</v>
      </c>
    </row>
    <row r="1511" spans="1:4" ht="13.5" x14ac:dyDescent="0.25">
      <c r="A1511" s="213">
        <v>92743</v>
      </c>
      <c r="B1511" s="214" t="s">
        <v>3283</v>
      </c>
      <c r="C1511" s="214" t="s">
        <v>437</v>
      </c>
      <c r="D1511" s="215" t="s">
        <v>3284</v>
      </c>
    </row>
    <row r="1512" spans="1:4" ht="13.5" x14ac:dyDescent="0.25">
      <c r="A1512" s="213">
        <v>92744</v>
      </c>
      <c r="B1512" s="214" t="s">
        <v>3285</v>
      </c>
      <c r="C1512" s="214" t="s">
        <v>437</v>
      </c>
      <c r="D1512" s="215" t="s">
        <v>3286</v>
      </c>
    </row>
    <row r="1513" spans="1:4" ht="13.5" x14ac:dyDescent="0.25">
      <c r="A1513" s="213">
        <v>92745</v>
      </c>
      <c r="B1513" s="214" t="s">
        <v>3287</v>
      </c>
      <c r="C1513" s="214" t="s">
        <v>437</v>
      </c>
      <c r="D1513" s="215" t="s">
        <v>3288</v>
      </c>
    </row>
    <row r="1514" spans="1:4" ht="13.5" x14ac:dyDescent="0.25">
      <c r="A1514" s="213">
        <v>92746</v>
      </c>
      <c r="B1514" s="214" t="s">
        <v>3289</v>
      </c>
      <c r="C1514" s="214" t="s">
        <v>437</v>
      </c>
      <c r="D1514" s="215" t="s">
        <v>3290</v>
      </c>
    </row>
    <row r="1515" spans="1:4" ht="13.5" x14ac:dyDescent="0.25">
      <c r="A1515" s="213">
        <v>92747</v>
      </c>
      <c r="B1515" s="214" t="s">
        <v>3291</v>
      </c>
      <c r="C1515" s="214" t="s">
        <v>437</v>
      </c>
      <c r="D1515" s="215" t="s">
        <v>3292</v>
      </c>
    </row>
    <row r="1516" spans="1:4" ht="13.5" x14ac:dyDescent="0.25">
      <c r="A1516" s="213">
        <v>92748</v>
      </c>
      <c r="B1516" s="214" t="s">
        <v>3293</v>
      </c>
      <c r="C1516" s="214" t="s">
        <v>437</v>
      </c>
      <c r="D1516" s="215" t="s">
        <v>3294</v>
      </c>
    </row>
    <row r="1517" spans="1:4" ht="13.5" x14ac:dyDescent="0.25">
      <c r="A1517" s="213">
        <v>92749</v>
      </c>
      <c r="B1517" s="214" t="s">
        <v>3295</v>
      </c>
      <c r="C1517" s="214" t="s">
        <v>437</v>
      </c>
      <c r="D1517" s="215" t="s">
        <v>3296</v>
      </c>
    </row>
    <row r="1518" spans="1:4" ht="13.5" x14ac:dyDescent="0.25">
      <c r="A1518" s="213">
        <v>92750</v>
      </c>
      <c r="B1518" s="214" t="s">
        <v>3297</v>
      </c>
      <c r="C1518" s="214" t="s">
        <v>437</v>
      </c>
      <c r="D1518" s="215" t="s">
        <v>3298</v>
      </c>
    </row>
    <row r="1519" spans="1:4" ht="13.5" x14ac:dyDescent="0.25">
      <c r="A1519" s="213">
        <v>92751</v>
      </c>
      <c r="B1519" s="214" t="s">
        <v>3299</v>
      </c>
      <c r="C1519" s="214" t="s">
        <v>437</v>
      </c>
      <c r="D1519" s="215" t="s">
        <v>3300</v>
      </c>
    </row>
    <row r="1520" spans="1:4" ht="13.5" x14ac:dyDescent="0.25">
      <c r="A1520" s="213">
        <v>92752</v>
      </c>
      <c r="B1520" s="214" t="s">
        <v>3301</v>
      </c>
      <c r="C1520" s="214" t="s">
        <v>437</v>
      </c>
      <c r="D1520" s="215" t="s">
        <v>3302</v>
      </c>
    </row>
    <row r="1521" spans="1:4" ht="13.5" x14ac:dyDescent="0.25">
      <c r="A1521" s="213">
        <v>92753</v>
      </c>
      <c r="B1521" s="214" t="s">
        <v>3303</v>
      </c>
      <c r="C1521" s="214" t="s">
        <v>437</v>
      </c>
      <c r="D1521" s="215" t="s">
        <v>3304</v>
      </c>
    </row>
    <row r="1522" spans="1:4" ht="13.5" x14ac:dyDescent="0.25">
      <c r="A1522" s="213">
        <v>92754</v>
      </c>
      <c r="B1522" s="214" t="s">
        <v>3305</v>
      </c>
      <c r="C1522" s="214" t="s">
        <v>437</v>
      </c>
      <c r="D1522" s="215" t="s">
        <v>3306</v>
      </c>
    </row>
    <row r="1523" spans="1:4" ht="13.5" x14ac:dyDescent="0.25">
      <c r="A1523" s="213">
        <v>92755</v>
      </c>
      <c r="B1523" s="214" t="s">
        <v>745</v>
      </c>
      <c r="C1523" s="214" t="s">
        <v>150</v>
      </c>
      <c r="D1523" s="215" t="s">
        <v>3307</v>
      </c>
    </row>
    <row r="1524" spans="1:4" ht="13.5" x14ac:dyDescent="0.25">
      <c r="A1524" s="213">
        <v>92756</v>
      </c>
      <c r="B1524" s="214" t="s">
        <v>746</v>
      </c>
      <c r="C1524" s="214" t="s">
        <v>150</v>
      </c>
      <c r="D1524" s="215" t="s">
        <v>3308</v>
      </c>
    </row>
    <row r="1525" spans="1:4" ht="13.5" x14ac:dyDescent="0.25">
      <c r="A1525" s="213">
        <v>92757</v>
      </c>
      <c r="B1525" s="214" t="s">
        <v>747</v>
      </c>
      <c r="C1525" s="214" t="s">
        <v>150</v>
      </c>
      <c r="D1525" s="215" t="s">
        <v>3309</v>
      </c>
    </row>
    <row r="1526" spans="1:4" ht="13.5" x14ac:dyDescent="0.25">
      <c r="A1526" s="213">
        <v>92758</v>
      </c>
      <c r="B1526" s="214" t="s">
        <v>748</v>
      </c>
      <c r="C1526" s="214" t="s">
        <v>437</v>
      </c>
      <c r="D1526" s="215" t="s">
        <v>3310</v>
      </c>
    </row>
    <row r="1527" spans="1:4" ht="13.5" x14ac:dyDescent="0.25">
      <c r="A1527" s="213">
        <v>91069</v>
      </c>
      <c r="B1527" s="214" t="s">
        <v>749</v>
      </c>
      <c r="C1527" s="214" t="s">
        <v>150</v>
      </c>
      <c r="D1527" s="215" t="s">
        <v>3311</v>
      </c>
    </row>
    <row r="1528" spans="1:4" ht="13.5" x14ac:dyDescent="0.25">
      <c r="A1528" s="213">
        <v>91070</v>
      </c>
      <c r="B1528" s="214" t="s">
        <v>750</v>
      </c>
      <c r="C1528" s="214" t="s">
        <v>150</v>
      </c>
      <c r="D1528" s="215" t="s">
        <v>3312</v>
      </c>
    </row>
    <row r="1529" spans="1:4" ht="13.5" x14ac:dyDescent="0.25">
      <c r="A1529" s="213">
        <v>91071</v>
      </c>
      <c r="B1529" s="214" t="s">
        <v>751</v>
      </c>
      <c r="C1529" s="214" t="s">
        <v>150</v>
      </c>
      <c r="D1529" s="215" t="s">
        <v>2808</v>
      </c>
    </row>
    <row r="1530" spans="1:4" ht="13.5" x14ac:dyDescent="0.25">
      <c r="A1530" s="213">
        <v>91072</v>
      </c>
      <c r="B1530" s="214" t="s">
        <v>752</v>
      </c>
      <c r="C1530" s="214" t="s">
        <v>150</v>
      </c>
      <c r="D1530" s="215" t="s">
        <v>3313</v>
      </c>
    </row>
    <row r="1531" spans="1:4" ht="13.5" x14ac:dyDescent="0.25">
      <c r="A1531" s="213">
        <v>91073</v>
      </c>
      <c r="B1531" s="214" t="s">
        <v>753</v>
      </c>
      <c r="C1531" s="214" t="s">
        <v>150</v>
      </c>
      <c r="D1531" s="215" t="s">
        <v>3314</v>
      </c>
    </row>
    <row r="1532" spans="1:4" ht="13.5" x14ac:dyDescent="0.25">
      <c r="A1532" s="213">
        <v>91074</v>
      </c>
      <c r="B1532" s="214" t="s">
        <v>754</v>
      </c>
      <c r="C1532" s="214" t="s">
        <v>150</v>
      </c>
      <c r="D1532" s="215" t="s">
        <v>3315</v>
      </c>
    </row>
    <row r="1533" spans="1:4" ht="13.5" x14ac:dyDescent="0.25">
      <c r="A1533" s="213">
        <v>91075</v>
      </c>
      <c r="B1533" s="214" t="s">
        <v>755</v>
      </c>
      <c r="C1533" s="214" t="s">
        <v>150</v>
      </c>
      <c r="D1533" s="215" t="s">
        <v>3316</v>
      </c>
    </row>
    <row r="1534" spans="1:4" ht="13.5" x14ac:dyDescent="0.25">
      <c r="A1534" s="213">
        <v>91076</v>
      </c>
      <c r="B1534" s="214" t="s">
        <v>756</v>
      </c>
      <c r="C1534" s="214" t="s">
        <v>150</v>
      </c>
      <c r="D1534" s="215" t="s">
        <v>3317</v>
      </c>
    </row>
    <row r="1535" spans="1:4" ht="13.5" x14ac:dyDescent="0.25">
      <c r="A1535" s="213">
        <v>91077</v>
      </c>
      <c r="B1535" s="214" t="s">
        <v>757</v>
      </c>
      <c r="C1535" s="214" t="s">
        <v>150</v>
      </c>
      <c r="D1535" s="215" t="s">
        <v>3318</v>
      </c>
    </row>
    <row r="1536" spans="1:4" ht="13.5" x14ac:dyDescent="0.25">
      <c r="A1536" s="213">
        <v>91078</v>
      </c>
      <c r="B1536" s="214" t="s">
        <v>758</v>
      </c>
      <c r="C1536" s="214" t="s">
        <v>150</v>
      </c>
      <c r="D1536" s="215" t="s">
        <v>3319</v>
      </c>
    </row>
    <row r="1537" spans="1:4" ht="13.5" x14ac:dyDescent="0.25">
      <c r="A1537" s="213">
        <v>91079</v>
      </c>
      <c r="B1537" s="214" t="s">
        <v>759</v>
      </c>
      <c r="C1537" s="214" t="s">
        <v>150</v>
      </c>
      <c r="D1537" s="215" t="s">
        <v>3320</v>
      </c>
    </row>
    <row r="1538" spans="1:4" ht="13.5" x14ac:dyDescent="0.25">
      <c r="A1538" s="213">
        <v>91080</v>
      </c>
      <c r="B1538" s="214" t="s">
        <v>760</v>
      </c>
      <c r="C1538" s="214" t="s">
        <v>150</v>
      </c>
      <c r="D1538" s="215" t="s">
        <v>3321</v>
      </c>
    </row>
    <row r="1539" spans="1:4" ht="13.5" x14ac:dyDescent="0.25">
      <c r="A1539" s="213">
        <v>91081</v>
      </c>
      <c r="B1539" s="214" t="s">
        <v>761</v>
      </c>
      <c r="C1539" s="214" t="s">
        <v>150</v>
      </c>
      <c r="D1539" s="215" t="s">
        <v>3322</v>
      </c>
    </row>
    <row r="1540" spans="1:4" ht="13.5" x14ac:dyDescent="0.25">
      <c r="A1540" s="213">
        <v>91082</v>
      </c>
      <c r="B1540" s="214" t="s">
        <v>762</v>
      </c>
      <c r="C1540" s="214" t="s">
        <v>150</v>
      </c>
      <c r="D1540" s="215" t="s">
        <v>3323</v>
      </c>
    </row>
    <row r="1541" spans="1:4" ht="13.5" x14ac:dyDescent="0.25">
      <c r="A1541" s="213">
        <v>91083</v>
      </c>
      <c r="B1541" s="214" t="s">
        <v>763</v>
      </c>
      <c r="C1541" s="214" t="s">
        <v>150</v>
      </c>
      <c r="D1541" s="215" t="s">
        <v>3324</v>
      </c>
    </row>
    <row r="1542" spans="1:4" ht="13.5" x14ac:dyDescent="0.25">
      <c r="A1542" s="213">
        <v>91084</v>
      </c>
      <c r="B1542" s="214" t="s">
        <v>764</v>
      </c>
      <c r="C1542" s="214" t="s">
        <v>150</v>
      </c>
      <c r="D1542" s="215" t="s">
        <v>3325</v>
      </c>
    </row>
    <row r="1543" spans="1:4" ht="13.5" x14ac:dyDescent="0.25">
      <c r="A1543" s="213">
        <v>91086</v>
      </c>
      <c r="B1543" s="214" t="s">
        <v>765</v>
      </c>
      <c r="C1543" s="214" t="s">
        <v>150</v>
      </c>
      <c r="D1543" s="215" t="s">
        <v>3326</v>
      </c>
    </row>
    <row r="1544" spans="1:4" ht="13.5" x14ac:dyDescent="0.25">
      <c r="A1544" s="213">
        <v>91087</v>
      </c>
      <c r="B1544" s="214" t="s">
        <v>766</v>
      </c>
      <c r="C1544" s="214" t="s">
        <v>150</v>
      </c>
      <c r="D1544" s="215" t="s">
        <v>3327</v>
      </c>
    </row>
    <row r="1545" spans="1:4" ht="13.5" x14ac:dyDescent="0.25">
      <c r="A1545" s="213">
        <v>91088</v>
      </c>
      <c r="B1545" s="214" t="s">
        <v>767</v>
      </c>
      <c r="C1545" s="214" t="s">
        <v>150</v>
      </c>
      <c r="D1545" s="215" t="s">
        <v>3328</v>
      </c>
    </row>
    <row r="1546" spans="1:4" ht="13.5" x14ac:dyDescent="0.25">
      <c r="A1546" s="213">
        <v>91089</v>
      </c>
      <c r="B1546" s="214" t="s">
        <v>768</v>
      </c>
      <c r="C1546" s="214" t="s">
        <v>150</v>
      </c>
      <c r="D1546" s="215" t="s">
        <v>3329</v>
      </c>
    </row>
    <row r="1547" spans="1:4" ht="13.5" x14ac:dyDescent="0.25">
      <c r="A1547" s="213">
        <v>91090</v>
      </c>
      <c r="B1547" s="214" t="s">
        <v>769</v>
      </c>
      <c r="C1547" s="214" t="s">
        <v>150</v>
      </c>
      <c r="D1547" s="215" t="s">
        <v>3330</v>
      </c>
    </row>
    <row r="1548" spans="1:4" ht="13.5" x14ac:dyDescent="0.25">
      <c r="A1548" s="213">
        <v>91091</v>
      </c>
      <c r="B1548" s="214" t="s">
        <v>770</v>
      </c>
      <c r="C1548" s="214" t="s">
        <v>150</v>
      </c>
      <c r="D1548" s="215" t="s">
        <v>3331</v>
      </c>
    </row>
    <row r="1549" spans="1:4" ht="13.5" x14ac:dyDescent="0.25">
      <c r="A1549" s="213">
        <v>91092</v>
      </c>
      <c r="B1549" s="214" t="s">
        <v>771</v>
      </c>
      <c r="C1549" s="214" t="s">
        <v>150</v>
      </c>
      <c r="D1549" s="215" t="s">
        <v>3332</v>
      </c>
    </row>
    <row r="1550" spans="1:4" ht="13.5" x14ac:dyDescent="0.25">
      <c r="A1550" s="213">
        <v>91093</v>
      </c>
      <c r="B1550" s="214" t="s">
        <v>772</v>
      </c>
      <c r="C1550" s="214" t="s">
        <v>150</v>
      </c>
      <c r="D1550" s="215" t="s">
        <v>3333</v>
      </c>
    </row>
    <row r="1551" spans="1:4" ht="13.5" x14ac:dyDescent="0.25">
      <c r="A1551" s="213">
        <v>91094</v>
      </c>
      <c r="B1551" s="214" t="s">
        <v>773</v>
      </c>
      <c r="C1551" s="214" t="s">
        <v>150</v>
      </c>
      <c r="D1551" s="215" t="s">
        <v>3334</v>
      </c>
    </row>
    <row r="1552" spans="1:4" ht="13.5" x14ac:dyDescent="0.25">
      <c r="A1552" s="213">
        <v>91095</v>
      </c>
      <c r="B1552" s="214" t="s">
        <v>774</v>
      </c>
      <c r="C1552" s="214" t="s">
        <v>150</v>
      </c>
      <c r="D1552" s="215" t="s">
        <v>3335</v>
      </c>
    </row>
    <row r="1553" spans="1:4" ht="13.5" x14ac:dyDescent="0.25">
      <c r="A1553" s="213">
        <v>91096</v>
      </c>
      <c r="B1553" s="214" t="s">
        <v>775</v>
      </c>
      <c r="C1553" s="214" t="s">
        <v>150</v>
      </c>
      <c r="D1553" s="215" t="s">
        <v>3336</v>
      </c>
    </row>
    <row r="1554" spans="1:4" ht="13.5" x14ac:dyDescent="0.25">
      <c r="A1554" s="213">
        <v>91097</v>
      </c>
      <c r="B1554" s="214" t="s">
        <v>776</v>
      </c>
      <c r="C1554" s="214" t="s">
        <v>150</v>
      </c>
      <c r="D1554" s="215" t="s">
        <v>3337</v>
      </c>
    </row>
    <row r="1555" spans="1:4" ht="13.5" x14ac:dyDescent="0.25">
      <c r="A1555" s="213">
        <v>91098</v>
      </c>
      <c r="B1555" s="214" t="s">
        <v>777</v>
      </c>
      <c r="C1555" s="214" t="s">
        <v>150</v>
      </c>
      <c r="D1555" s="215" t="s">
        <v>3338</v>
      </c>
    </row>
    <row r="1556" spans="1:4" ht="13.5" x14ac:dyDescent="0.25">
      <c r="A1556" s="213">
        <v>91099</v>
      </c>
      <c r="B1556" s="214" t="s">
        <v>778</v>
      </c>
      <c r="C1556" s="214" t="s">
        <v>150</v>
      </c>
      <c r="D1556" s="215" t="s">
        <v>3339</v>
      </c>
    </row>
    <row r="1557" spans="1:4" ht="13.5" x14ac:dyDescent="0.25">
      <c r="A1557" s="213">
        <v>91100</v>
      </c>
      <c r="B1557" s="214" t="s">
        <v>779</v>
      </c>
      <c r="C1557" s="214" t="s">
        <v>150</v>
      </c>
      <c r="D1557" s="215" t="s">
        <v>3340</v>
      </c>
    </row>
    <row r="1558" spans="1:4" ht="13.5" x14ac:dyDescent="0.25">
      <c r="A1558" s="213">
        <v>91101</v>
      </c>
      <c r="B1558" s="214" t="s">
        <v>780</v>
      </c>
      <c r="C1558" s="214" t="s">
        <v>150</v>
      </c>
      <c r="D1558" s="215" t="s">
        <v>3341</v>
      </c>
    </row>
    <row r="1559" spans="1:4" ht="13.5" x14ac:dyDescent="0.25">
      <c r="A1559" s="213">
        <v>93952</v>
      </c>
      <c r="B1559" s="214" t="s">
        <v>781</v>
      </c>
      <c r="C1559" s="214" t="s">
        <v>91</v>
      </c>
      <c r="D1559" s="215" t="s">
        <v>3342</v>
      </c>
    </row>
    <row r="1560" spans="1:4" ht="13.5" x14ac:dyDescent="0.25">
      <c r="A1560" s="213">
        <v>93953</v>
      </c>
      <c r="B1560" s="214" t="s">
        <v>782</v>
      </c>
      <c r="C1560" s="214" t="s">
        <v>91</v>
      </c>
      <c r="D1560" s="215" t="s">
        <v>3343</v>
      </c>
    </row>
    <row r="1561" spans="1:4" ht="13.5" x14ac:dyDescent="0.25">
      <c r="A1561" s="213">
        <v>93954</v>
      </c>
      <c r="B1561" s="214" t="s">
        <v>783</v>
      </c>
      <c r="C1561" s="214" t="s">
        <v>91</v>
      </c>
      <c r="D1561" s="215" t="s">
        <v>3344</v>
      </c>
    </row>
    <row r="1562" spans="1:4" ht="13.5" x14ac:dyDescent="0.25">
      <c r="A1562" s="213">
        <v>93955</v>
      </c>
      <c r="B1562" s="214" t="s">
        <v>784</v>
      </c>
      <c r="C1562" s="214" t="s">
        <v>91</v>
      </c>
      <c r="D1562" s="215" t="s">
        <v>3345</v>
      </c>
    </row>
    <row r="1563" spans="1:4" ht="13.5" x14ac:dyDescent="0.25">
      <c r="A1563" s="213">
        <v>93956</v>
      </c>
      <c r="B1563" s="214" t="s">
        <v>785</v>
      </c>
      <c r="C1563" s="214" t="s">
        <v>91</v>
      </c>
      <c r="D1563" s="215" t="s">
        <v>3346</v>
      </c>
    </row>
    <row r="1564" spans="1:4" ht="13.5" x14ac:dyDescent="0.25">
      <c r="A1564" s="213">
        <v>93957</v>
      </c>
      <c r="B1564" s="214" t="s">
        <v>786</v>
      </c>
      <c r="C1564" s="214" t="s">
        <v>91</v>
      </c>
      <c r="D1564" s="215" t="s">
        <v>3347</v>
      </c>
    </row>
    <row r="1565" spans="1:4" ht="13.5" x14ac:dyDescent="0.25">
      <c r="A1565" s="213">
        <v>93958</v>
      </c>
      <c r="B1565" s="214" t="s">
        <v>787</v>
      </c>
      <c r="C1565" s="214" t="s">
        <v>91</v>
      </c>
      <c r="D1565" s="215" t="s">
        <v>3348</v>
      </c>
    </row>
    <row r="1566" spans="1:4" ht="13.5" x14ac:dyDescent="0.25">
      <c r="A1566" s="213">
        <v>93959</v>
      </c>
      <c r="B1566" s="214" t="s">
        <v>788</v>
      </c>
      <c r="C1566" s="214" t="s">
        <v>91</v>
      </c>
      <c r="D1566" s="215" t="s">
        <v>3349</v>
      </c>
    </row>
    <row r="1567" spans="1:4" ht="13.5" x14ac:dyDescent="0.25">
      <c r="A1567" s="213">
        <v>93960</v>
      </c>
      <c r="B1567" s="214" t="s">
        <v>789</v>
      </c>
      <c r="C1567" s="214" t="s">
        <v>91</v>
      </c>
      <c r="D1567" s="215" t="s">
        <v>3350</v>
      </c>
    </row>
    <row r="1568" spans="1:4" ht="13.5" x14ac:dyDescent="0.25">
      <c r="A1568" s="213">
        <v>93961</v>
      </c>
      <c r="B1568" s="214" t="s">
        <v>790</v>
      </c>
      <c r="C1568" s="214" t="s">
        <v>91</v>
      </c>
      <c r="D1568" s="215" t="s">
        <v>3351</v>
      </c>
    </row>
    <row r="1569" spans="1:4" ht="13.5" x14ac:dyDescent="0.25">
      <c r="A1569" s="213">
        <v>93962</v>
      </c>
      <c r="B1569" s="214" t="s">
        <v>791</v>
      </c>
      <c r="C1569" s="214" t="s">
        <v>91</v>
      </c>
      <c r="D1569" s="215" t="s">
        <v>3352</v>
      </c>
    </row>
    <row r="1570" spans="1:4" ht="13.5" x14ac:dyDescent="0.25">
      <c r="A1570" s="213">
        <v>93963</v>
      </c>
      <c r="B1570" s="214" t="s">
        <v>792</v>
      </c>
      <c r="C1570" s="214" t="s">
        <v>91</v>
      </c>
      <c r="D1570" s="215" t="s">
        <v>3353</v>
      </c>
    </row>
    <row r="1571" spans="1:4" ht="13.5" x14ac:dyDescent="0.25">
      <c r="A1571" s="213">
        <v>93964</v>
      </c>
      <c r="B1571" s="214" t="s">
        <v>793</v>
      </c>
      <c r="C1571" s="214" t="s">
        <v>91</v>
      </c>
      <c r="D1571" s="215" t="s">
        <v>3354</v>
      </c>
    </row>
    <row r="1572" spans="1:4" ht="13.5" x14ac:dyDescent="0.25">
      <c r="A1572" s="213">
        <v>93965</v>
      </c>
      <c r="B1572" s="214" t="s">
        <v>794</v>
      </c>
      <c r="C1572" s="214" t="s">
        <v>91</v>
      </c>
      <c r="D1572" s="215" t="s">
        <v>3355</v>
      </c>
    </row>
    <row r="1573" spans="1:4" ht="13.5" x14ac:dyDescent="0.25">
      <c r="A1573" s="213">
        <v>93966</v>
      </c>
      <c r="B1573" s="214" t="s">
        <v>795</v>
      </c>
      <c r="C1573" s="214" t="s">
        <v>91</v>
      </c>
      <c r="D1573" s="215" t="s">
        <v>3356</v>
      </c>
    </row>
    <row r="1574" spans="1:4" ht="13.5" x14ac:dyDescent="0.25">
      <c r="A1574" s="213">
        <v>93967</v>
      </c>
      <c r="B1574" s="214" t="s">
        <v>796</v>
      </c>
      <c r="C1574" s="214" t="s">
        <v>91</v>
      </c>
      <c r="D1574" s="215" t="s">
        <v>3357</v>
      </c>
    </row>
    <row r="1575" spans="1:4" ht="13.5" x14ac:dyDescent="0.25">
      <c r="A1575" s="213">
        <v>93968</v>
      </c>
      <c r="B1575" s="214" t="s">
        <v>797</v>
      </c>
      <c r="C1575" s="214" t="s">
        <v>91</v>
      </c>
      <c r="D1575" s="215" t="s">
        <v>3358</v>
      </c>
    </row>
    <row r="1576" spans="1:4" ht="13.5" x14ac:dyDescent="0.25">
      <c r="A1576" s="213">
        <v>93969</v>
      </c>
      <c r="B1576" s="214" t="s">
        <v>798</v>
      </c>
      <c r="C1576" s="214" t="s">
        <v>91</v>
      </c>
      <c r="D1576" s="215" t="s">
        <v>3359</v>
      </c>
    </row>
    <row r="1577" spans="1:4" ht="13.5" x14ac:dyDescent="0.25">
      <c r="A1577" s="213">
        <v>93970</v>
      </c>
      <c r="B1577" s="214" t="s">
        <v>799</v>
      </c>
      <c r="C1577" s="214" t="s">
        <v>91</v>
      </c>
      <c r="D1577" s="215" t="s">
        <v>3360</v>
      </c>
    </row>
    <row r="1578" spans="1:4" ht="13.5" x14ac:dyDescent="0.25">
      <c r="A1578" s="213">
        <v>93971</v>
      </c>
      <c r="B1578" s="214" t="s">
        <v>800</v>
      </c>
      <c r="C1578" s="214" t="s">
        <v>91</v>
      </c>
      <c r="D1578" s="215" t="s">
        <v>3361</v>
      </c>
    </row>
    <row r="1579" spans="1:4" ht="13.5" x14ac:dyDescent="0.25">
      <c r="A1579" s="213">
        <v>95108</v>
      </c>
      <c r="B1579" s="214" t="s">
        <v>3362</v>
      </c>
      <c r="C1579" s="214" t="s">
        <v>92</v>
      </c>
      <c r="D1579" s="215" t="s">
        <v>3363</v>
      </c>
    </row>
    <row r="1580" spans="1:4" ht="13.5" x14ac:dyDescent="0.25">
      <c r="A1580" s="213">
        <v>100332</v>
      </c>
      <c r="B1580" s="214" t="s">
        <v>3364</v>
      </c>
      <c r="C1580" s="214" t="s">
        <v>150</v>
      </c>
      <c r="D1580" s="215" t="s">
        <v>3365</v>
      </c>
    </row>
    <row r="1581" spans="1:4" ht="13.5" x14ac:dyDescent="0.25">
      <c r="A1581" s="213">
        <v>100333</v>
      </c>
      <c r="B1581" s="214" t="s">
        <v>3366</v>
      </c>
      <c r="C1581" s="214" t="s">
        <v>150</v>
      </c>
      <c r="D1581" s="215" t="s">
        <v>3367</v>
      </c>
    </row>
    <row r="1582" spans="1:4" ht="13.5" x14ac:dyDescent="0.25">
      <c r="A1582" s="213">
        <v>100334</v>
      </c>
      <c r="B1582" s="214" t="s">
        <v>3368</v>
      </c>
      <c r="C1582" s="214" t="s">
        <v>150</v>
      </c>
      <c r="D1582" s="215" t="s">
        <v>3369</v>
      </c>
    </row>
    <row r="1583" spans="1:4" ht="13.5" x14ac:dyDescent="0.25">
      <c r="A1583" s="213">
        <v>100335</v>
      </c>
      <c r="B1583" s="214" t="s">
        <v>3370</v>
      </c>
      <c r="C1583" s="214" t="s">
        <v>150</v>
      </c>
      <c r="D1583" s="215" t="s">
        <v>3371</v>
      </c>
    </row>
    <row r="1584" spans="1:4" ht="13.5" x14ac:dyDescent="0.25">
      <c r="A1584" s="213">
        <v>100341</v>
      </c>
      <c r="B1584" s="214" t="s">
        <v>3372</v>
      </c>
      <c r="C1584" s="214" t="s">
        <v>150</v>
      </c>
      <c r="D1584" s="215" t="s">
        <v>3373</v>
      </c>
    </row>
    <row r="1585" spans="1:4" ht="13.5" x14ac:dyDescent="0.25">
      <c r="A1585" s="213">
        <v>100342</v>
      </c>
      <c r="B1585" s="214" t="s">
        <v>3374</v>
      </c>
      <c r="C1585" s="214" t="s">
        <v>149</v>
      </c>
      <c r="D1585" s="215" t="s">
        <v>3375</v>
      </c>
    </row>
    <row r="1586" spans="1:4" ht="13.5" x14ac:dyDescent="0.25">
      <c r="A1586" s="213">
        <v>100343</v>
      </c>
      <c r="B1586" s="214" t="s">
        <v>3376</v>
      </c>
      <c r="C1586" s="214" t="s">
        <v>149</v>
      </c>
      <c r="D1586" s="215" t="s">
        <v>2825</v>
      </c>
    </row>
    <row r="1587" spans="1:4" ht="13.5" x14ac:dyDescent="0.25">
      <c r="A1587" s="213">
        <v>100344</v>
      </c>
      <c r="B1587" s="214" t="s">
        <v>3377</v>
      </c>
      <c r="C1587" s="214" t="s">
        <v>149</v>
      </c>
      <c r="D1587" s="215" t="s">
        <v>3378</v>
      </c>
    </row>
    <row r="1588" spans="1:4" ht="13.5" x14ac:dyDescent="0.25">
      <c r="A1588" s="213">
        <v>100345</v>
      </c>
      <c r="B1588" s="214" t="s">
        <v>3379</v>
      </c>
      <c r="C1588" s="214" t="s">
        <v>149</v>
      </c>
      <c r="D1588" s="215" t="s">
        <v>3380</v>
      </c>
    </row>
    <row r="1589" spans="1:4" ht="13.5" x14ac:dyDescent="0.25">
      <c r="A1589" s="213">
        <v>100346</v>
      </c>
      <c r="B1589" s="214" t="s">
        <v>3381</v>
      </c>
      <c r="C1589" s="214" t="s">
        <v>149</v>
      </c>
      <c r="D1589" s="215" t="s">
        <v>3382</v>
      </c>
    </row>
    <row r="1590" spans="1:4" ht="13.5" x14ac:dyDescent="0.25">
      <c r="A1590" s="213">
        <v>100347</v>
      </c>
      <c r="B1590" s="214" t="s">
        <v>3383</v>
      </c>
      <c r="C1590" s="214" t="s">
        <v>149</v>
      </c>
      <c r="D1590" s="215" t="s">
        <v>3384</v>
      </c>
    </row>
    <row r="1591" spans="1:4" ht="13.5" x14ac:dyDescent="0.25">
      <c r="A1591" s="213">
        <v>100348</v>
      </c>
      <c r="B1591" s="214" t="s">
        <v>3385</v>
      </c>
      <c r="C1591" s="214" t="s">
        <v>149</v>
      </c>
      <c r="D1591" s="215" t="s">
        <v>3386</v>
      </c>
    </row>
    <row r="1592" spans="1:4" ht="13.5" x14ac:dyDescent="0.25">
      <c r="A1592" s="213">
        <v>100349</v>
      </c>
      <c r="B1592" s="214" t="s">
        <v>3387</v>
      </c>
      <c r="C1592" s="214" t="s">
        <v>437</v>
      </c>
      <c r="D1592" s="215" t="s">
        <v>3388</v>
      </c>
    </row>
    <row r="1593" spans="1:4" ht="13.5" x14ac:dyDescent="0.25">
      <c r="A1593" s="213">
        <v>102989</v>
      </c>
      <c r="B1593" s="214" t="s">
        <v>3389</v>
      </c>
      <c r="C1593" s="214" t="s">
        <v>91</v>
      </c>
      <c r="D1593" s="215" t="s">
        <v>3390</v>
      </c>
    </row>
    <row r="1594" spans="1:4" ht="13.5" x14ac:dyDescent="0.25">
      <c r="A1594" s="213">
        <v>102990</v>
      </c>
      <c r="B1594" s="214" t="s">
        <v>3391</v>
      </c>
      <c r="C1594" s="214" t="s">
        <v>91</v>
      </c>
      <c r="D1594" s="215" t="s">
        <v>3392</v>
      </c>
    </row>
    <row r="1595" spans="1:4" ht="13.5" x14ac:dyDescent="0.25">
      <c r="A1595" s="213">
        <v>102991</v>
      </c>
      <c r="B1595" s="214" t="s">
        <v>3393</v>
      </c>
      <c r="C1595" s="214" t="s">
        <v>91</v>
      </c>
      <c r="D1595" s="215" t="s">
        <v>3394</v>
      </c>
    </row>
    <row r="1596" spans="1:4" ht="13.5" x14ac:dyDescent="0.25">
      <c r="A1596" s="213">
        <v>102992</v>
      </c>
      <c r="B1596" s="214" t="s">
        <v>3395</v>
      </c>
      <c r="C1596" s="214" t="s">
        <v>91</v>
      </c>
      <c r="D1596" s="215" t="s">
        <v>3396</v>
      </c>
    </row>
    <row r="1597" spans="1:4" ht="13.5" x14ac:dyDescent="0.25">
      <c r="A1597" s="213">
        <v>102993</v>
      </c>
      <c r="B1597" s="214" t="s">
        <v>3397</v>
      </c>
      <c r="C1597" s="214" t="s">
        <v>91</v>
      </c>
      <c r="D1597" s="215" t="s">
        <v>3398</v>
      </c>
    </row>
    <row r="1598" spans="1:4" ht="13.5" x14ac:dyDescent="0.25">
      <c r="A1598" s="213">
        <v>102994</v>
      </c>
      <c r="B1598" s="214" t="s">
        <v>3399</v>
      </c>
      <c r="C1598" s="214" t="s">
        <v>91</v>
      </c>
      <c r="D1598" s="215" t="s">
        <v>3400</v>
      </c>
    </row>
    <row r="1599" spans="1:4" ht="13.5" x14ac:dyDescent="0.25">
      <c r="A1599" s="213">
        <v>102995</v>
      </c>
      <c r="B1599" s="214" t="s">
        <v>3401</v>
      </c>
      <c r="C1599" s="214" t="s">
        <v>91</v>
      </c>
      <c r="D1599" s="215" t="s">
        <v>2021</v>
      </c>
    </row>
    <row r="1600" spans="1:4" ht="13.5" x14ac:dyDescent="0.25">
      <c r="A1600" s="213">
        <v>102996</v>
      </c>
      <c r="B1600" s="214" t="s">
        <v>3402</v>
      </c>
      <c r="C1600" s="214" t="s">
        <v>91</v>
      </c>
      <c r="D1600" s="215" t="s">
        <v>3403</v>
      </c>
    </row>
    <row r="1601" spans="1:4" ht="13.5" x14ac:dyDescent="0.25">
      <c r="A1601" s="213">
        <v>102997</v>
      </c>
      <c r="B1601" s="214" t="s">
        <v>3404</v>
      </c>
      <c r="C1601" s="214" t="s">
        <v>91</v>
      </c>
      <c r="D1601" s="215" t="s">
        <v>3405</v>
      </c>
    </row>
    <row r="1602" spans="1:4" ht="13.5" x14ac:dyDescent="0.25">
      <c r="A1602" s="213">
        <v>102998</v>
      </c>
      <c r="B1602" s="214" t="s">
        <v>3406</v>
      </c>
      <c r="C1602" s="214" t="s">
        <v>91</v>
      </c>
      <c r="D1602" s="215" t="s">
        <v>3407</v>
      </c>
    </row>
    <row r="1603" spans="1:4" ht="13.5" x14ac:dyDescent="0.25">
      <c r="A1603" s="213">
        <v>102999</v>
      </c>
      <c r="B1603" s="214" t="s">
        <v>3408</v>
      </c>
      <c r="C1603" s="214" t="s">
        <v>91</v>
      </c>
      <c r="D1603" s="215" t="s">
        <v>3409</v>
      </c>
    </row>
    <row r="1604" spans="1:4" ht="13.5" x14ac:dyDescent="0.25">
      <c r="A1604" s="213">
        <v>103000</v>
      </c>
      <c r="B1604" s="214" t="s">
        <v>3410</v>
      </c>
      <c r="C1604" s="214" t="s">
        <v>91</v>
      </c>
      <c r="D1604" s="215" t="s">
        <v>3411</v>
      </c>
    </row>
    <row r="1605" spans="1:4" ht="13.5" x14ac:dyDescent="0.25">
      <c r="A1605" s="213">
        <v>103001</v>
      </c>
      <c r="B1605" s="214" t="s">
        <v>3412</v>
      </c>
      <c r="C1605" s="214" t="s">
        <v>92</v>
      </c>
      <c r="D1605" s="215" t="s">
        <v>3413</v>
      </c>
    </row>
    <row r="1606" spans="1:4" ht="13.5" x14ac:dyDescent="0.25">
      <c r="A1606" s="213">
        <v>103002</v>
      </c>
      <c r="B1606" s="214" t="s">
        <v>3414</v>
      </c>
      <c r="C1606" s="214" t="s">
        <v>92</v>
      </c>
      <c r="D1606" s="215" t="s">
        <v>3415</v>
      </c>
    </row>
    <row r="1607" spans="1:4" ht="13.5" x14ac:dyDescent="0.25">
      <c r="A1607" s="213">
        <v>103003</v>
      </c>
      <c r="B1607" s="214" t="s">
        <v>3416</v>
      </c>
      <c r="C1607" s="214" t="s">
        <v>92</v>
      </c>
      <c r="D1607" s="215" t="s">
        <v>3417</v>
      </c>
    </row>
    <row r="1608" spans="1:4" ht="13.5" x14ac:dyDescent="0.25">
      <c r="A1608" s="213">
        <v>103005</v>
      </c>
      <c r="B1608" s="214" t="s">
        <v>3418</v>
      </c>
      <c r="C1608" s="214" t="s">
        <v>92</v>
      </c>
      <c r="D1608" s="215" t="s">
        <v>3419</v>
      </c>
    </row>
    <row r="1609" spans="1:4" ht="13.5" x14ac:dyDescent="0.25">
      <c r="A1609" s="213">
        <v>103006</v>
      </c>
      <c r="B1609" s="214" t="s">
        <v>3420</v>
      </c>
      <c r="C1609" s="214" t="s">
        <v>92</v>
      </c>
      <c r="D1609" s="215" t="s">
        <v>3421</v>
      </c>
    </row>
    <row r="1610" spans="1:4" ht="13.5" x14ac:dyDescent="0.25">
      <c r="A1610" s="213">
        <v>103007</v>
      </c>
      <c r="B1610" s="214" t="s">
        <v>3422</v>
      </c>
      <c r="C1610" s="214" t="s">
        <v>92</v>
      </c>
      <c r="D1610" s="215" t="s">
        <v>3423</v>
      </c>
    </row>
    <row r="1611" spans="1:4" ht="13.5" x14ac:dyDescent="0.25">
      <c r="A1611" s="213">
        <v>97933</v>
      </c>
      <c r="B1611" s="214" t="s">
        <v>3424</v>
      </c>
      <c r="C1611" s="214" t="s">
        <v>92</v>
      </c>
      <c r="D1611" s="215" t="s">
        <v>3425</v>
      </c>
    </row>
    <row r="1612" spans="1:4" ht="13.5" x14ac:dyDescent="0.25">
      <c r="A1612" s="213">
        <v>97934</v>
      </c>
      <c r="B1612" s="214" t="s">
        <v>3426</v>
      </c>
      <c r="C1612" s="214" t="s">
        <v>92</v>
      </c>
      <c r="D1612" s="215" t="s">
        <v>3427</v>
      </c>
    </row>
    <row r="1613" spans="1:4" ht="13.5" x14ac:dyDescent="0.25">
      <c r="A1613" s="213">
        <v>97935</v>
      </c>
      <c r="B1613" s="214" t="s">
        <v>3428</v>
      </c>
      <c r="C1613" s="214" t="s">
        <v>92</v>
      </c>
      <c r="D1613" s="215" t="s">
        <v>3429</v>
      </c>
    </row>
    <row r="1614" spans="1:4" ht="13.5" x14ac:dyDescent="0.25">
      <c r="A1614" s="213">
        <v>97936</v>
      </c>
      <c r="B1614" s="214" t="s">
        <v>3430</v>
      </c>
      <c r="C1614" s="214" t="s">
        <v>92</v>
      </c>
      <c r="D1614" s="215" t="s">
        <v>3431</v>
      </c>
    </row>
    <row r="1615" spans="1:4" ht="13.5" x14ac:dyDescent="0.25">
      <c r="A1615" s="213">
        <v>97947</v>
      </c>
      <c r="B1615" s="214" t="s">
        <v>3432</v>
      </c>
      <c r="C1615" s="214" t="s">
        <v>92</v>
      </c>
      <c r="D1615" s="215" t="s">
        <v>3433</v>
      </c>
    </row>
    <row r="1616" spans="1:4" ht="13.5" x14ac:dyDescent="0.25">
      <c r="A1616" s="213">
        <v>97948</v>
      </c>
      <c r="B1616" s="214" t="s">
        <v>3434</v>
      </c>
      <c r="C1616" s="214" t="s">
        <v>92</v>
      </c>
      <c r="D1616" s="215" t="s">
        <v>3435</v>
      </c>
    </row>
    <row r="1617" spans="1:4" ht="13.5" x14ac:dyDescent="0.25">
      <c r="A1617" s="213">
        <v>97949</v>
      </c>
      <c r="B1617" s="214" t="s">
        <v>3436</v>
      </c>
      <c r="C1617" s="214" t="s">
        <v>92</v>
      </c>
      <c r="D1617" s="215" t="s">
        <v>3437</v>
      </c>
    </row>
    <row r="1618" spans="1:4" ht="13.5" x14ac:dyDescent="0.25">
      <c r="A1618" s="213">
        <v>97950</v>
      </c>
      <c r="B1618" s="214" t="s">
        <v>3438</v>
      </c>
      <c r="C1618" s="214" t="s">
        <v>92</v>
      </c>
      <c r="D1618" s="215" t="s">
        <v>3439</v>
      </c>
    </row>
    <row r="1619" spans="1:4" ht="13.5" x14ac:dyDescent="0.25">
      <c r="A1619" s="213">
        <v>97951</v>
      </c>
      <c r="B1619" s="214" t="s">
        <v>3440</v>
      </c>
      <c r="C1619" s="214" t="s">
        <v>92</v>
      </c>
      <c r="D1619" s="215" t="s">
        <v>3441</v>
      </c>
    </row>
    <row r="1620" spans="1:4" ht="13.5" x14ac:dyDescent="0.25">
      <c r="A1620" s="213">
        <v>97952</v>
      </c>
      <c r="B1620" s="214" t="s">
        <v>3442</v>
      </c>
      <c r="C1620" s="214" t="s">
        <v>92</v>
      </c>
      <c r="D1620" s="215" t="s">
        <v>3443</v>
      </c>
    </row>
    <row r="1621" spans="1:4" ht="13.5" x14ac:dyDescent="0.25">
      <c r="A1621" s="213">
        <v>97953</v>
      </c>
      <c r="B1621" s="214" t="s">
        <v>3444</v>
      </c>
      <c r="C1621" s="214" t="s">
        <v>92</v>
      </c>
      <c r="D1621" s="215" t="s">
        <v>3445</v>
      </c>
    </row>
    <row r="1622" spans="1:4" ht="13.5" x14ac:dyDescent="0.25">
      <c r="A1622" s="213">
        <v>97955</v>
      </c>
      <c r="B1622" s="214" t="s">
        <v>3446</v>
      </c>
      <c r="C1622" s="214" t="s">
        <v>92</v>
      </c>
      <c r="D1622" s="215" t="s">
        <v>3447</v>
      </c>
    </row>
    <row r="1623" spans="1:4" ht="13.5" x14ac:dyDescent="0.25">
      <c r="A1623" s="213">
        <v>97956</v>
      </c>
      <c r="B1623" s="214" t="s">
        <v>3448</v>
      </c>
      <c r="C1623" s="214" t="s">
        <v>92</v>
      </c>
      <c r="D1623" s="215" t="s">
        <v>3449</v>
      </c>
    </row>
    <row r="1624" spans="1:4" ht="13.5" x14ac:dyDescent="0.25">
      <c r="A1624" s="213">
        <v>97957</v>
      </c>
      <c r="B1624" s="214" t="s">
        <v>3450</v>
      </c>
      <c r="C1624" s="214" t="s">
        <v>92</v>
      </c>
      <c r="D1624" s="215" t="s">
        <v>3451</v>
      </c>
    </row>
    <row r="1625" spans="1:4" ht="13.5" x14ac:dyDescent="0.25">
      <c r="A1625" s="213">
        <v>97961</v>
      </c>
      <c r="B1625" s="214" t="s">
        <v>3452</v>
      </c>
      <c r="C1625" s="214" t="s">
        <v>92</v>
      </c>
      <c r="D1625" s="215" t="s">
        <v>3453</v>
      </c>
    </row>
    <row r="1626" spans="1:4" ht="13.5" x14ac:dyDescent="0.25">
      <c r="A1626" s="213">
        <v>97973</v>
      </c>
      <c r="B1626" s="214" t="s">
        <v>3454</v>
      </c>
      <c r="C1626" s="214" t="s">
        <v>92</v>
      </c>
      <c r="D1626" s="215" t="s">
        <v>3455</v>
      </c>
    </row>
    <row r="1627" spans="1:4" ht="13.5" x14ac:dyDescent="0.25">
      <c r="A1627" s="213">
        <v>97974</v>
      </c>
      <c r="B1627" s="214" t="s">
        <v>3456</v>
      </c>
      <c r="C1627" s="214" t="s">
        <v>92</v>
      </c>
      <c r="D1627" s="215" t="s">
        <v>3457</v>
      </c>
    </row>
    <row r="1628" spans="1:4" ht="13.5" x14ac:dyDescent="0.25">
      <c r="A1628" s="213">
        <v>97975</v>
      </c>
      <c r="B1628" s="214" t="s">
        <v>3458</v>
      </c>
      <c r="C1628" s="214" t="s">
        <v>92</v>
      </c>
      <c r="D1628" s="215" t="s">
        <v>3459</v>
      </c>
    </row>
    <row r="1629" spans="1:4" ht="13.5" x14ac:dyDescent="0.25">
      <c r="A1629" s="213">
        <v>97976</v>
      </c>
      <c r="B1629" s="214" t="s">
        <v>3460</v>
      </c>
      <c r="C1629" s="214" t="s">
        <v>92</v>
      </c>
      <c r="D1629" s="215" t="s">
        <v>3461</v>
      </c>
    </row>
    <row r="1630" spans="1:4" ht="13.5" x14ac:dyDescent="0.25">
      <c r="A1630" s="213">
        <v>97977</v>
      </c>
      <c r="B1630" s="214" t="s">
        <v>3462</v>
      </c>
      <c r="C1630" s="214" t="s">
        <v>92</v>
      </c>
      <c r="D1630" s="215" t="s">
        <v>3463</v>
      </c>
    </row>
    <row r="1631" spans="1:4" ht="13.5" x14ac:dyDescent="0.25">
      <c r="A1631" s="213">
        <v>97978</v>
      </c>
      <c r="B1631" s="214" t="s">
        <v>3464</v>
      </c>
      <c r="C1631" s="214" t="s">
        <v>92</v>
      </c>
      <c r="D1631" s="215" t="s">
        <v>3465</v>
      </c>
    </row>
    <row r="1632" spans="1:4" ht="13.5" x14ac:dyDescent="0.25">
      <c r="A1632" s="213">
        <v>97980</v>
      </c>
      <c r="B1632" s="214" t="s">
        <v>3466</v>
      </c>
      <c r="C1632" s="214" t="s">
        <v>92</v>
      </c>
      <c r="D1632" s="215" t="s">
        <v>3467</v>
      </c>
    </row>
    <row r="1633" spans="1:4" ht="13.5" x14ac:dyDescent="0.25">
      <c r="A1633" s="213">
        <v>97981</v>
      </c>
      <c r="B1633" s="214" t="s">
        <v>3468</v>
      </c>
      <c r="C1633" s="214" t="s">
        <v>91</v>
      </c>
      <c r="D1633" s="215" t="s">
        <v>3469</v>
      </c>
    </row>
    <row r="1634" spans="1:4" ht="13.5" x14ac:dyDescent="0.25">
      <c r="A1634" s="213">
        <v>97983</v>
      </c>
      <c r="B1634" s="214" t="s">
        <v>3470</v>
      </c>
      <c r="C1634" s="214" t="s">
        <v>91</v>
      </c>
      <c r="D1634" s="215" t="s">
        <v>3471</v>
      </c>
    </row>
    <row r="1635" spans="1:4" ht="13.5" x14ac:dyDescent="0.25">
      <c r="A1635" s="213">
        <v>97985</v>
      </c>
      <c r="B1635" s="214" t="s">
        <v>3472</v>
      </c>
      <c r="C1635" s="214" t="s">
        <v>91</v>
      </c>
      <c r="D1635" s="215" t="s">
        <v>3473</v>
      </c>
    </row>
    <row r="1636" spans="1:4" ht="13.5" x14ac:dyDescent="0.25">
      <c r="A1636" s="213">
        <v>97987</v>
      </c>
      <c r="B1636" s="214" t="s">
        <v>3474</v>
      </c>
      <c r="C1636" s="214" t="s">
        <v>91</v>
      </c>
      <c r="D1636" s="215" t="s">
        <v>3475</v>
      </c>
    </row>
    <row r="1637" spans="1:4" ht="13.5" x14ac:dyDescent="0.25">
      <c r="A1637" s="213">
        <v>97988</v>
      </c>
      <c r="B1637" s="214" t="s">
        <v>3476</v>
      </c>
      <c r="C1637" s="214" t="s">
        <v>92</v>
      </c>
      <c r="D1637" s="215" t="s">
        <v>3477</v>
      </c>
    </row>
    <row r="1638" spans="1:4" ht="13.5" x14ac:dyDescent="0.25">
      <c r="A1638" s="213">
        <v>97989</v>
      </c>
      <c r="B1638" s="214" t="s">
        <v>3478</v>
      </c>
      <c r="C1638" s="214" t="s">
        <v>91</v>
      </c>
      <c r="D1638" s="215" t="s">
        <v>3479</v>
      </c>
    </row>
    <row r="1639" spans="1:4" ht="13.5" x14ac:dyDescent="0.25">
      <c r="A1639" s="213">
        <v>97991</v>
      </c>
      <c r="B1639" s="214" t="s">
        <v>3480</v>
      </c>
      <c r="C1639" s="214" t="s">
        <v>91</v>
      </c>
      <c r="D1639" s="215" t="s">
        <v>3481</v>
      </c>
    </row>
    <row r="1640" spans="1:4" ht="13.5" x14ac:dyDescent="0.25">
      <c r="A1640" s="213">
        <v>97992</v>
      </c>
      <c r="B1640" s="214" t="s">
        <v>3482</v>
      </c>
      <c r="C1640" s="214" t="s">
        <v>92</v>
      </c>
      <c r="D1640" s="215" t="s">
        <v>3483</v>
      </c>
    </row>
    <row r="1641" spans="1:4" ht="13.5" x14ac:dyDescent="0.25">
      <c r="A1641" s="213">
        <v>97993</v>
      </c>
      <c r="B1641" s="214" t="s">
        <v>3484</v>
      </c>
      <c r="C1641" s="214" t="s">
        <v>91</v>
      </c>
      <c r="D1641" s="215" t="s">
        <v>3485</v>
      </c>
    </row>
    <row r="1642" spans="1:4" ht="13.5" x14ac:dyDescent="0.25">
      <c r="A1642" s="213">
        <v>97994</v>
      </c>
      <c r="B1642" s="214" t="s">
        <v>3486</v>
      </c>
      <c r="C1642" s="214" t="s">
        <v>92</v>
      </c>
      <c r="D1642" s="215" t="s">
        <v>3487</v>
      </c>
    </row>
    <row r="1643" spans="1:4" ht="13.5" x14ac:dyDescent="0.25">
      <c r="A1643" s="213">
        <v>97995</v>
      </c>
      <c r="B1643" s="214" t="s">
        <v>3488</v>
      </c>
      <c r="C1643" s="214" t="s">
        <v>91</v>
      </c>
      <c r="D1643" s="215" t="s">
        <v>3489</v>
      </c>
    </row>
    <row r="1644" spans="1:4" ht="13.5" x14ac:dyDescent="0.25">
      <c r="A1644" s="213">
        <v>97996</v>
      </c>
      <c r="B1644" s="214" t="s">
        <v>3490</v>
      </c>
      <c r="C1644" s="214" t="s">
        <v>92</v>
      </c>
      <c r="D1644" s="215" t="s">
        <v>3491</v>
      </c>
    </row>
    <row r="1645" spans="1:4" ht="13.5" x14ac:dyDescent="0.25">
      <c r="A1645" s="213">
        <v>97997</v>
      </c>
      <c r="B1645" s="214" t="s">
        <v>3492</v>
      </c>
      <c r="C1645" s="214" t="s">
        <v>91</v>
      </c>
      <c r="D1645" s="215" t="s">
        <v>3493</v>
      </c>
    </row>
    <row r="1646" spans="1:4" ht="13.5" x14ac:dyDescent="0.25">
      <c r="A1646" s="213">
        <v>97999</v>
      </c>
      <c r="B1646" s="214" t="s">
        <v>3494</v>
      </c>
      <c r="C1646" s="214" t="s">
        <v>91</v>
      </c>
      <c r="D1646" s="215" t="s">
        <v>3495</v>
      </c>
    </row>
    <row r="1647" spans="1:4" ht="13.5" x14ac:dyDescent="0.25">
      <c r="A1647" s="213">
        <v>98001</v>
      </c>
      <c r="B1647" s="214" t="s">
        <v>3496</v>
      </c>
      <c r="C1647" s="214" t="s">
        <v>91</v>
      </c>
      <c r="D1647" s="215" t="s">
        <v>3497</v>
      </c>
    </row>
    <row r="1648" spans="1:4" ht="13.5" x14ac:dyDescent="0.25">
      <c r="A1648" s="213">
        <v>98002</v>
      </c>
      <c r="B1648" s="214" t="s">
        <v>3498</v>
      </c>
      <c r="C1648" s="214" t="s">
        <v>92</v>
      </c>
      <c r="D1648" s="215" t="s">
        <v>3499</v>
      </c>
    </row>
    <row r="1649" spans="1:4" ht="13.5" x14ac:dyDescent="0.25">
      <c r="A1649" s="213">
        <v>98003</v>
      </c>
      <c r="B1649" s="214" t="s">
        <v>3500</v>
      </c>
      <c r="C1649" s="214" t="s">
        <v>91</v>
      </c>
      <c r="D1649" s="215" t="s">
        <v>3501</v>
      </c>
    </row>
    <row r="1650" spans="1:4" ht="13.5" x14ac:dyDescent="0.25">
      <c r="A1650" s="213">
        <v>98005</v>
      </c>
      <c r="B1650" s="214" t="s">
        <v>3502</v>
      </c>
      <c r="C1650" s="214" t="s">
        <v>91</v>
      </c>
      <c r="D1650" s="215" t="s">
        <v>3503</v>
      </c>
    </row>
    <row r="1651" spans="1:4" ht="13.5" x14ac:dyDescent="0.25">
      <c r="A1651" s="213">
        <v>98006</v>
      </c>
      <c r="B1651" s="214" t="s">
        <v>3504</v>
      </c>
      <c r="C1651" s="214" t="s">
        <v>92</v>
      </c>
      <c r="D1651" s="215" t="s">
        <v>3505</v>
      </c>
    </row>
    <row r="1652" spans="1:4" ht="13.5" x14ac:dyDescent="0.25">
      <c r="A1652" s="213">
        <v>98007</v>
      </c>
      <c r="B1652" s="214" t="s">
        <v>3506</v>
      </c>
      <c r="C1652" s="214" t="s">
        <v>91</v>
      </c>
      <c r="D1652" s="215" t="s">
        <v>3507</v>
      </c>
    </row>
    <row r="1653" spans="1:4" ht="13.5" x14ac:dyDescent="0.25">
      <c r="A1653" s="213">
        <v>98008</v>
      </c>
      <c r="B1653" s="214" t="s">
        <v>3508</v>
      </c>
      <c r="C1653" s="214" t="s">
        <v>92</v>
      </c>
      <c r="D1653" s="215" t="s">
        <v>3509</v>
      </c>
    </row>
    <row r="1654" spans="1:4" ht="13.5" x14ac:dyDescent="0.25">
      <c r="A1654" s="213">
        <v>98009</v>
      </c>
      <c r="B1654" s="214" t="s">
        <v>3510</v>
      </c>
      <c r="C1654" s="214" t="s">
        <v>91</v>
      </c>
      <c r="D1654" s="215" t="s">
        <v>3495</v>
      </c>
    </row>
    <row r="1655" spans="1:4" ht="13.5" x14ac:dyDescent="0.25">
      <c r="A1655" s="213">
        <v>98010</v>
      </c>
      <c r="B1655" s="214" t="s">
        <v>3511</v>
      </c>
      <c r="C1655" s="214" t="s">
        <v>92</v>
      </c>
      <c r="D1655" s="215" t="s">
        <v>3512</v>
      </c>
    </row>
    <row r="1656" spans="1:4" ht="13.5" x14ac:dyDescent="0.25">
      <c r="A1656" s="213">
        <v>98011</v>
      </c>
      <c r="B1656" s="214" t="s">
        <v>3513</v>
      </c>
      <c r="C1656" s="214" t="s">
        <v>91</v>
      </c>
      <c r="D1656" s="215" t="s">
        <v>3497</v>
      </c>
    </row>
    <row r="1657" spans="1:4" ht="13.5" x14ac:dyDescent="0.25">
      <c r="A1657" s="213">
        <v>98012</v>
      </c>
      <c r="B1657" s="214" t="s">
        <v>3514</v>
      </c>
      <c r="C1657" s="214" t="s">
        <v>92</v>
      </c>
      <c r="D1657" s="215" t="s">
        <v>3515</v>
      </c>
    </row>
    <row r="1658" spans="1:4" ht="13.5" x14ac:dyDescent="0.25">
      <c r="A1658" s="213">
        <v>98013</v>
      </c>
      <c r="B1658" s="214" t="s">
        <v>3516</v>
      </c>
      <c r="C1658" s="214" t="s">
        <v>91</v>
      </c>
      <c r="D1658" s="215" t="s">
        <v>3501</v>
      </c>
    </row>
    <row r="1659" spans="1:4" ht="13.5" x14ac:dyDescent="0.25">
      <c r="A1659" s="213">
        <v>98014</v>
      </c>
      <c r="B1659" s="214" t="s">
        <v>3517</v>
      </c>
      <c r="C1659" s="214" t="s">
        <v>92</v>
      </c>
      <c r="D1659" s="215" t="s">
        <v>3518</v>
      </c>
    </row>
    <row r="1660" spans="1:4" ht="13.5" x14ac:dyDescent="0.25">
      <c r="A1660" s="213">
        <v>98015</v>
      </c>
      <c r="B1660" s="214" t="s">
        <v>3519</v>
      </c>
      <c r="C1660" s="214" t="s">
        <v>91</v>
      </c>
      <c r="D1660" s="215" t="s">
        <v>3503</v>
      </c>
    </row>
    <row r="1661" spans="1:4" ht="13.5" x14ac:dyDescent="0.25">
      <c r="A1661" s="213">
        <v>98016</v>
      </c>
      <c r="B1661" s="214" t="s">
        <v>3520</v>
      </c>
      <c r="C1661" s="214" t="s">
        <v>92</v>
      </c>
      <c r="D1661" s="215" t="s">
        <v>3521</v>
      </c>
    </row>
    <row r="1662" spans="1:4" ht="13.5" x14ac:dyDescent="0.25">
      <c r="A1662" s="213">
        <v>98017</v>
      </c>
      <c r="B1662" s="214" t="s">
        <v>3522</v>
      </c>
      <c r="C1662" s="214" t="s">
        <v>91</v>
      </c>
      <c r="D1662" s="215" t="s">
        <v>3507</v>
      </c>
    </row>
    <row r="1663" spans="1:4" ht="13.5" x14ac:dyDescent="0.25">
      <c r="A1663" s="213">
        <v>98018</v>
      </c>
      <c r="B1663" s="214" t="s">
        <v>3523</v>
      </c>
      <c r="C1663" s="214" t="s">
        <v>92</v>
      </c>
      <c r="D1663" s="215" t="s">
        <v>3524</v>
      </c>
    </row>
    <row r="1664" spans="1:4" ht="13.5" x14ac:dyDescent="0.25">
      <c r="A1664" s="213">
        <v>98019</v>
      </c>
      <c r="B1664" s="214" t="s">
        <v>3525</v>
      </c>
      <c r="C1664" s="214" t="s">
        <v>91</v>
      </c>
      <c r="D1664" s="215" t="s">
        <v>3526</v>
      </c>
    </row>
    <row r="1665" spans="1:4" ht="13.5" x14ac:dyDescent="0.25">
      <c r="A1665" s="213">
        <v>98020</v>
      </c>
      <c r="B1665" s="214" t="s">
        <v>3527</v>
      </c>
      <c r="C1665" s="214" t="s">
        <v>92</v>
      </c>
      <c r="D1665" s="215" t="s">
        <v>3528</v>
      </c>
    </row>
    <row r="1666" spans="1:4" ht="13.5" x14ac:dyDescent="0.25">
      <c r="A1666" s="213">
        <v>98021</v>
      </c>
      <c r="B1666" s="214" t="s">
        <v>3529</v>
      </c>
      <c r="C1666" s="214" t="s">
        <v>91</v>
      </c>
      <c r="D1666" s="215" t="s">
        <v>3530</v>
      </c>
    </row>
    <row r="1667" spans="1:4" ht="13.5" x14ac:dyDescent="0.25">
      <c r="A1667" s="213">
        <v>98022</v>
      </c>
      <c r="B1667" s="214" t="s">
        <v>3531</v>
      </c>
      <c r="C1667" s="214" t="s">
        <v>92</v>
      </c>
      <c r="D1667" s="215" t="s">
        <v>3532</v>
      </c>
    </row>
    <row r="1668" spans="1:4" ht="13.5" x14ac:dyDescent="0.25">
      <c r="A1668" s="213">
        <v>98023</v>
      </c>
      <c r="B1668" s="214" t="s">
        <v>3533</v>
      </c>
      <c r="C1668" s="214" t="s">
        <v>91</v>
      </c>
      <c r="D1668" s="215" t="s">
        <v>3534</v>
      </c>
    </row>
    <row r="1669" spans="1:4" ht="13.5" x14ac:dyDescent="0.25">
      <c r="A1669" s="213">
        <v>98024</v>
      </c>
      <c r="B1669" s="214" t="s">
        <v>3535</v>
      </c>
      <c r="C1669" s="214" t="s">
        <v>92</v>
      </c>
      <c r="D1669" s="215" t="s">
        <v>3536</v>
      </c>
    </row>
    <row r="1670" spans="1:4" ht="13.5" x14ac:dyDescent="0.25">
      <c r="A1670" s="213">
        <v>98025</v>
      </c>
      <c r="B1670" s="214" t="s">
        <v>3537</v>
      </c>
      <c r="C1670" s="214" t="s">
        <v>91</v>
      </c>
      <c r="D1670" s="215" t="s">
        <v>3538</v>
      </c>
    </row>
    <row r="1671" spans="1:4" ht="13.5" x14ac:dyDescent="0.25">
      <c r="A1671" s="213">
        <v>98026</v>
      </c>
      <c r="B1671" s="214" t="s">
        <v>3539</v>
      </c>
      <c r="C1671" s="214" t="s">
        <v>92</v>
      </c>
      <c r="D1671" s="215" t="s">
        <v>3540</v>
      </c>
    </row>
    <row r="1672" spans="1:4" ht="13.5" x14ac:dyDescent="0.25">
      <c r="A1672" s="213">
        <v>98027</v>
      </c>
      <c r="B1672" s="214" t="s">
        <v>3541</v>
      </c>
      <c r="C1672" s="214" t="s">
        <v>91</v>
      </c>
      <c r="D1672" s="215" t="s">
        <v>3526</v>
      </c>
    </row>
    <row r="1673" spans="1:4" ht="13.5" x14ac:dyDescent="0.25">
      <c r="A1673" s="213">
        <v>98028</v>
      </c>
      <c r="B1673" s="214" t="s">
        <v>3542</v>
      </c>
      <c r="C1673" s="214" t="s">
        <v>92</v>
      </c>
      <c r="D1673" s="215" t="s">
        <v>3543</v>
      </c>
    </row>
    <row r="1674" spans="1:4" ht="13.5" x14ac:dyDescent="0.25">
      <c r="A1674" s="213">
        <v>98029</v>
      </c>
      <c r="B1674" s="214" t="s">
        <v>3544</v>
      </c>
      <c r="C1674" s="214" t="s">
        <v>91</v>
      </c>
      <c r="D1674" s="215" t="s">
        <v>3545</v>
      </c>
    </row>
    <row r="1675" spans="1:4" ht="13.5" x14ac:dyDescent="0.25">
      <c r="A1675" s="213">
        <v>98030</v>
      </c>
      <c r="B1675" s="214" t="s">
        <v>3546</v>
      </c>
      <c r="C1675" s="214" t="s">
        <v>92</v>
      </c>
      <c r="D1675" s="215" t="s">
        <v>3547</v>
      </c>
    </row>
    <row r="1676" spans="1:4" ht="13.5" x14ac:dyDescent="0.25">
      <c r="A1676" s="213">
        <v>98031</v>
      </c>
      <c r="B1676" s="214" t="s">
        <v>3548</v>
      </c>
      <c r="C1676" s="214" t="s">
        <v>91</v>
      </c>
      <c r="D1676" s="215" t="s">
        <v>3549</v>
      </c>
    </row>
    <row r="1677" spans="1:4" ht="13.5" x14ac:dyDescent="0.25">
      <c r="A1677" s="213">
        <v>98032</v>
      </c>
      <c r="B1677" s="214" t="s">
        <v>3550</v>
      </c>
      <c r="C1677" s="214" t="s">
        <v>92</v>
      </c>
      <c r="D1677" s="215" t="s">
        <v>3551</v>
      </c>
    </row>
    <row r="1678" spans="1:4" ht="13.5" x14ac:dyDescent="0.25">
      <c r="A1678" s="213">
        <v>98033</v>
      </c>
      <c r="B1678" s="214" t="s">
        <v>3552</v>
      </c>
      <c r="C1678" s="214" t="s">
        <v>91</v>
      </c>
      <c r="D1678" s="215" t="s">
        <v>3553</v>
      </c>
    </row>
    <row r="1679" spans="1:4" ht="13.5" x14ac:dyDescent="0.25">
      <c r="A1679" s="213">
        <v>98034</v>
      </c>
      <c r="B1679" s="214" t="s">
        <v>3554</v>
      </c>
      <c r="C1679" s="214" t="s">
        <v>92</v>
      </c>
      <c r="D1679" s="215" t="s">
        <v>3555</v>
      </c>
    </row>
    <row r="1680" spans="1:4" ht="13.5" x14ac:dyDescent="0.25">
      <c r="A1680" s="213">
        <v>98035</v>
      </c>
      <c r="B1680" s="214" t="s">
        <v>3556</v>
      </c>
      <c r="C1680" s="214" t="s">
        <v>91</v>
      </c>
      <c r="D1680" s="215" t="s">
        <v>3545</v>
      </c>
    </row>
    <row r="1681" spans="1:4" ht="13.5" x14ac:dyDescent="0.25">
      <c r="A1681" s="213">
        <v>98036</v>
      </c>
      <c r="B1681" s="214" t="s">
        <v>3557</v>
      </c>
      <c r="C1681" s="214" t="s">
        <v>92</v>
      </c>
      <c r="D1681" s="215" t="s">
        <v>3558</v>
      </c>
    </row>
    <row r="1682" spans="1:4" ht="13.5" x14ac:dyDescent="0.25">
      <c r="A1682" s="213">
        <v>98037</v>
      </c>
      <c r="B1682" s="214" t="s">
        <v>3559</v>
      </c>
      <c r="C1682" s="214" t="s">
        <v>91</v>
      </c>
      <c r="D1682" s="215" t="s">
        <v>3560</v>
      </c>
    </row>
    <row r="1683" spans="1:4" ht="13.5" x14ac:dyDescent="0.25">
      <c r="A1683" s="213">
        <v>98038</v>
      </c>
      <c r="B1683" s="214" t="s">
        <v>3561</v>
      </c>
      <c r="C1683" s="214" t="s">
        <v>92</v>
      </c>
      <c r="D1683" s="215" t="s">
        <v>3562</v>
      </c>
    </row>
    <row r="1684" spans="1:4" ht="13.5" x14ac:dyDescent="0.25">
      <c r="A1684" s="213">
        <v>98039</v>
      </c>
      <c r="B1684" s="214" t="s">
        <v>3563</v>
      </c>
      <c r="C1684" s="214" t="s">
        <v>91</v>
      </c>
      <c r="D1684" s="215" t="s">
        <v>3564</v>
      </c>
    </row>
    <row r="1685" spans="1:4" ht="13.5" x14ac:dyDescent="0.25">
      <c r="A1685" s="213">
        <v>98040</v>
      </c>
      <c r="B1685" s="214" t="s">
        <v>3565</v>
      </c>
      <c r="C1685" s="214" t="s">
        <v>92</v>
      </c>
      <c r="D1685" s="215" t="s">
        <v>3566</v>
      </c>
    </row>
    <row r="1686" spans="1:4" ht="13.5" x14ac:dyDescent="0.25">
      <c r="A1686" s="213">
        <v>98041</v>
      </c>
      <c r="B1686" s="214" t="s">
        <v>3567</v>
      </c>
      <c r="C1686" s="214" t="s">
        <v>91</v>
      </c>
      <c r="D1686" s="215" t="s">
        <v>3560</v>
      </c>
    </row>
    <row r="1687" spans="1:4" ht="13.5" x14ac:dyDescent="0.25">
      <c r="A1687" s="213">
        <v>98042</v>
      </c>
      <c r="B1687" s="214" t="s">
        <v>3568</v>
      </c>
      <c r="C1687" s="214" t="s">
        <v>92</v>
      </c>
      <c r="D1687" s="215" t="s">
        <v>3569</v>
      </c>
    </row>
    <row r="1688" spans="1:4" ht="13.5" x14ac:dyDescent="0.25">
      <c r="A1688" s="213">
        <v>98043</v>
      </c>
      <c r="B1688" s="214" t="s">
        <v>3570</v>
      </c>
      <c r="C1688" s="214" t="s">
        <v>91</v>
      </c>
      <c r="D1688" s="215" t="s">
        <v>3571</v>
      </c>
    </row>
    <row r="1689" spans="1:4" ht="13.5" x14ac:dyDescent="0.25">
      <c r="A1689" s="213">
        <v>98044</v>
      </c>
      <c r="B1689" s="214" t="s">
        <v>3572</v>
      </c>
      <c r="C1689" s="214" t="s">
        <v>92</v>
      </c>
      <c r="D1689" s="215" t="s">
        <v>3573</v>
      </c>
    </row>
    <row r="1690" spans="1:4" ht="13.5" x14ac:dyDescent="0.25">
      <c r="A1690" s="213">
        <v>98045</v>
      </c>
      <c r="B1690" s="214" t="s">
        <v>3574</v>
      </c>
      <c r="C1690" s="214" t="s">
        <v>91</v>
      </c>
      <c r="D1690" s="215" t="s">
        <v>3571</v>
      </c>
    </row>
    <row r="1691" spans="1:4" ht="13.5" x14ac:dyDescent="0.25">
      <c r="A1691" s="213">
        <v>98046</v>
      </c>
      <c r="B1691" s="214" t="s">
        <v>3575</v>
      </c>
      <c r="C1691" s="214" t="s">
        <v>92</v>
      </c>
      <c r="D1691" s="215" t="s">
        <v>3576</v>
      </c>
    </row>
    <row r="1692" spans="1:4" ht="13.5" x14ac:dyDescent="0.25">
      <c r="A1692" s="213">
        <v>98047</v>
      </c>
      <c r="B1692" s="214" t="s">
        <v>3577</v>
      </c>
      <c r="C1692" s="214" t="s">
        <v>91</v>
      </c>
      <c r="D1692" s="215" t="s">
        <v>3578</v>
      </c>
    </row>
    <row r="1693" spans="1:4" ht="13.5" x14ac:dyDescent="0.25">
      <c r="A1693" s="213">
        <v>98048</v>
      </c>
      <c r="B1693" s="214" t="s">
        <v>3579</v>
      </c>
      <c r="C1693" s="214" t="s">
        <v>92</v>
      </c>
      <c r="D1693" s="215" t="s">
        <v>3580</v>
      </c>
    </row>
    <row r="1694" spans="1:4" ht="13.5" x14ac:dyDescent="0.25">
      <c r="A1694" s="213">
        <v>98049</v>
      </c>
      <c r="B1694" s="214" t="s">
        <v>3581</v>
      </c>
      <c r="C1694" s="214" t="s">
        <v>91</v>
      </c>
      <c r="D1694" s="215" t="s">
        <v>3582</v>
      </c>
    </row>
    <row r="1695" spans="1:4" ht="13.5" x14ac:dyDescent="0.25">
      <c r="A1695" s="213">
        <v>98050</v>
      </c>
      <c r="B1695" s="214" t="s">
        <v>3583</v>
      </c>
      <c r="C1695" s="214" t="s">
        <v>91</v>
      </c>
      <c r="D1695" s="215" t="s">
        <v>3584</v>
      </c>
    </row>
    <row r="1696" spans="1:4" ht="13.5" x14ac:dyDescent="0.25">
      <c r="A1696" s="213">
        <v>98051</v>
      </c>
      <c r="B1696" s="214" t="s">
        <v>3585</v>
      </c>
      <c r="C1696" s="214" t="s">
        <v>91</v>
      </c>
      <c r="D1696" s="215" t="s">
        <v>3586</v>
      </c>
    </row>
    <row r="1697" spans="1:4" ht="13.5" x14ac:dyDescent="0.25">
      <c r="A1697" s="213">
        <v>98405</v>
      </c>
      <c r="B1697" s="214" t="s">
        <v>3587</v>
      </c>
      <c r="C1697" s="214" t="s">
        <v>92</v>
      </c>
      <c r="D1697" s="215" t="s">
        <v>3588</v>
      </c>
    </row>
    <row r="1698" spans="1:4" ht="13.5" x14ac:dyDescent="0.25">
      <c r="A1698" s="213">
        <v>98406</v>
      </c>
      <c r="B1698" s="214" t="s">
        <v>3589</v>
      </c>
      <c r="C1698" s="214" t="s">
        <v>92</v>
      </c>
      <c r="D1698" s="215" t="s">
        <v>3590</v>
      </c>
    </row>
    <row r="1699" spans="1:4" ht="13.5" x14ac:dyDescent="0.25">
      <c r="A1699" s="213">
        <v>98407</v>
      </c>
      <c r="B1699" s="214" t="s">
        <v>3591</v>
      </c>
      <c r="C1699" s="214" t="s">
        <v>92</v>
      </c>
      <c r="D1699" s="215" t="s">
        <v>3592</v>
      </c>
    </row>
    <row r="1700" spans="1:4" ht="13.5" x14ac:dyDescent="0.25">
      <c r="A1700" s="213">
        <v>98408</v>
      </c>
      <c r="B1700" s="214" t="s">
        <v>3593</v>
      </c>
      <c r="C1700" s="214" t="s">
        <v>92</v>
      </c>
      <c r="D1700" s="215" t="s">
        <v>3594</v>
      </c>
    </row>
    <row r="1701" spans="1:4" ht="13.5" x14ac:dyDescent="0.25">
      <c r="A1701" s="213">
        <v>98409</v>
      </c>
      <c r="B1701" s="214" t="s">
        <v>3595</v>
      </c>
      <c r="C1701" s="214" t="s">
        <v>91</v>
      </c>
      <c r="D1701" s="215" t="s">
        <v>3596</v>
      </c>
    </row>
    <row r="1702" spans="1:4" ht="13.5" x14ac:dyDescent="0.25">
      <c r="A1702" s="213">
        <v>98410</v>
      </c>
      <c r="B1702" s="214" t="s">
        <v>3597</v>
      </c>
      <c r="C1702" s="214" t="s">
        <v>92</v>
      </c>
      <c r="D1702" s="215" t="s">
        <v>3598</v>
      </c>
    </row>
    <row r="1703" spans="1:4" ht="13.5" x14ac:dyDescent="0.25">
      <c r="A1703" s="213">
        <v>99240</v>
      </c>
      <c r="B1703" s="214" t="s">
        <v>3599</v>
      </c>
      <c r="C1703" s="214" t="s">
        <v>91</v>
      </c>
      <c r="D1703" s="215" t="s">
        <v>3600</v>
      </c>
    </row>
    <row r="1704" spans="1:4" ht="13.5" x14ac:dyDescent="0.25">
      <c r="A1704" s="213">
        <v>99241</v>
      </c>
      <c r="B1704" s="214" t="s">
        <v>3601</v>
      </c>
      <c r="C1704" s="214" t="s">
        <v>91</v>
      </c>
      <c r="D1704" s="215" t="s">
        <v>3602</v>
      </c>
    </row>
    <row r="1705" spans="1:4" ht="13.5" x14ac:dyDescent="0.25">
      <c r="A1705" s="213">
        <v>99242</v>
      </c>
      <c r="B1705" s="214" t="s">
        <v>3603</v>
      </c>
      <c r="C1705" s="214" t="s">
        <v>92</v>
      </c>
      <c r="D1705" s="215" t="s">
        <v>3604</v>
      </c>
    </row>
    <row r="1706" spans="1:4" ht="13.5" x14ac:dyDescent="0.25">
      <c r="A1706" s="213">
        <v>99243</v>
      </c>
      <c r="B1706" s="214" t="s">
        <v>3605</v>
      </c>
      <c r="C1706" s="214" t="s">
        <v>91</v>
      </c>
      <c r="D1706" s="215" t="s">
        <v>3606</v>
      </c>
    </row>
    <row r="1707" spans="1:4" ht="13.5" x14ac:dyDescent="0.25">
      <c r="A1707" s="213">
        <v>99244</v>
      </c>
      <c r="B1707" s="214" t="s">
        <v>3607</v>
      </c>
      <c r="C1707" s="214" t="s">
        <v>92</v>
      </c>
      <c r="D1707" s="215" t="s">
        <v>3608</v>
      </c>
    </row>
    <row r="1708" spans="1:4" ht="13.5" x14ac:dyDescent="0.25">
      <c r="A1708" s="213">
        <v>99246</v>
      </c>
      <c r="B1708" s="214" t="s">
        <v>3609</v>
      </c>
      <c r="C1708" s="214" t="s">
        <v>91</v>
      </c>
      <c r="D1708" s="215" t="s">
        <v>3610</v>
      </c>
    </row>
    <row r="1709" spans="1:4" ht="13.5" x14ac:dyDescent="0.25">
      <c r="A1709" s="213">
        <v>99247</v>
      </c>
      <c r="B1709" s="214" t="s">
        <v>3611</v>
      </c>
      <c r="C1709" s="214" t="s">
        <v>91</v>
      </c>
      <c r="D1709" s="215" t="s">
        <v>3612</v>
      </c>
    </row>
    <row r="1710" spans="1:4" ht="13.5" x14ac:dyDescent="0.25">
      <c r="A1710" s="213">
        <v>99248</v>
      </c>
      <c r="B1710" s="214" t="s">
        <v>3613</v>
      </c>
      <c r="C1710" s="214" t="s">
        <v>92</v>
      </c>
      <c r="D1710" s="215" t="s">
        <v>3614</v>
      </c>
    </row>
    <row r="1711" spans="1:4" ht="13.5" x14ac:dyDescent="0.25">
      <c r="A1711" s="213">
        <v>99249</v>
      </c>
      <c r="B1711" s="214" t="s">
        <v>3615</v>
      </c>
      <c r="C1711" s="214" t="s">
        <v>91</v>
      </c>
      <c r="D1711" s="215" t="s">
        <v>3616</v>
      </c>
    </row>
    <row r="1712" spans="1:4" ht="13.5" x14ac:dyDescent="0.25">
      <c r="A1712" s="213">
        <v>99252</v>
      </c>
      <c r="B1712" s="214" t="s">
        <v>3617</v>
      </c>
      <c r="C1712" s="214" t="s">
        <v>92</v>
      </c>
      <c r="D1712" s="215" t="s">
        <v>3618</v>
      </c>
    </row>
    <row r="1713" spans="1:4" ht="13.5" x14ac:dyDescent="0.25">
      <c r="A1713" s="213">
        <v>99254</v>
      </c>
      <c r="B1713" s="214" t="s">
        <v>3619</v>
      </c>
      <c r="C1713" s="214" t="s">
        <v>91</v>
      </c>
      <c r="D1713" s="215" t="s">
        <v>3620</v>
      </c>
    </row>
    <row r="1714" spans="1:4" ht="13.5" x14ac:dyDescent="0.25">
      <c r="A1714" s="213">
        <v>99256</v>
      </c>
      <c r="B1714" s="214" t="s">
        <v>3621</v>
      </c>
      <c r="C1714" s="214" t="s">
        <v>92</v>
      </c>
      <c r="D1714" s="215" t="s">
        <v>3622</v>
      </c>
    </row>
    <row r="1715" spans="1:4" ht="13.5" x14ac:dyDescent="0.25">
      <c r="A1715" s="213">
        <v>99259</v>
      </c>
      <c r="B1715" s="214" t="s">
        <v>3623</v>
      </c>
      <c r="C1715" s="214" t="s">
        <v>92</v>
      </c>
      <c r="D1715" s="215" t="s">
        <v>3624</v>
      </c>
    </row>
    <row r="1716" spans="1:4" ht="13.5" x14ac:dyDescent="0.25">
      <c r="A1716" s="213">
        <v>99261</v>
      </c>
      <c r="B1716" s="214" t="s">
        <v>3625</v>
      </c>
      <c r="C1716" s="214" t="s">
        <v>91</v>
      </c>
      <c r="D1716" s="215" t="s">
        <v>3626</v>
      </c>
    </row>
    <row r="1717" spans="1:4" ht="13.5" x14ac:dyDescent="0.25">
      <c r="A1717" s="213">
        <v>99263</v>
      </c>
      <c r="B1717" s="214" t="s">
        <v>3627</v>
      </c>
      <c r="C1717" s="214" t="s">
        <v>91</v>
      </c>
      <c r="D1717" s="215" t="s">
        <v>3628</v>
      </c>
    </row>
    <row r="1718" spans="1:4" ht="13.5" x14ac:dyDescent="0.25">
      <c r="A1718" s="213">
        <v>99265</v>
      </c>
      <c r="B1718" s="214" t="s">
        <v>3629</v>
      </c>
      <c r="C1718" s="214" t="s">
        <v>92</v>
      </c>
      <c r="D1718" s="215" t="s">
        <v>3630</v>
      </c>
    </row>
    <row r="1719" spans="1:4" ht="13.5" x14ac:dyDescent="0.25">
      <c r="A1719" s="213">
        <v>99266</v>
      </c>
      <c r="B1719" s="214" t="s">
        <v>3631</v>
      </c>
      <c r="C1719" s="214" t="s">
        <v>91</v>
      </c>
      <c r="D1719" s="215" t="s">
        <v>3602</v>
      </c>
    </row>
    <row r="1720" spans="1:4" ht="13.5" x14ac:dyDescent="0.25">
      <c r="A1720" s="213">
        <v>99267</v>
      </c>
      <c r="B1720" s="214" t="s">
        <v>3632</v>
      </c>
      <c r="C1720" s="214" t="s">
        <v>92</v>
      </c>
      <c r="D1720" s="215" t="s">
        <v>3633</v>
      </c>
    </row>
    <row r="1721" spans="1:4" ht="13.5" x14ac:dyDescent="0.25">
      <c r="A1721" s="213">
        <v>99268</v>
      </c>
      <c r="B1721" s="214" t="s">
        <v>3634</v>
      </c>
      <c r="C1721" s="214" t="s">
        <v>92</v>
      </c>
      <c r="D1721" s="215" t="s">
        <v>3635</v>
      </c>
    </row>
    <row r="1722" spans="1:4" ht="13.5" x14ac:dyDescent="0.25">
      <c r="A1722" s="213">
        <v>99269</v>
      </c>
      <c r="B1722" s="214" t="s">
        <v>3636</v>
      </c>
      <c r="C1722" s="214" t="s">
        <v>91</v>
      </c>
      <c r="D1722" s="215" t="s">
        <v>3612</v>
      </c>
    </row>
    <row r="1723" spans="1:4" ht="13.5" x14ac:dyDescent="0.25">
      <c r="A1723" s="213">
        <v>99270</v>
      </c>
      <c r="B1723" s="214" t="s">
        <v>3637</v>
      </c>
      <c r="C1723" s="214" t="s">
        <v>92</v>
      </c>
      <c r="D1723" s="215" t="s">
        <v>3638</v>
      </c>
    </row>
    <row r="1724" spans="1:4" ht="13.5" x14ac:dyDescent="0.25">
      <c r="A1724" s="213">
        <v>99271</v>
      </c>
      <c r="B1724" s="214" t="s">
        <v>3639</v>
      </c>
      <c r="C1724" s="214" t="s">
        <v>92</v>
      </c>
      <c r="D1724" s="215" t="s">
        <v>3640</v>
      </c>
    </row>
    <row r="1725" spans="1:4" ht="13.5" x14ac:dyDescent="0.25">
      <c r="A1725" s="213">
        <v>99272</v>
      </c>
      <c r="B1725" s="214" t="s">
        <v>3641</v>
      </c>
      <c r="C1725" s="214" t="s">
        <v>92</v>
      </c>
      <c r="D1725" s="215" t="s">
        <v>3642</v>
      </c>
    </row>
    <row r="1726" spans="1:4" ht="13.5" x14ac:dyDescent="0.25">
      <c r="A1726" s="213">
        <v>99273</v>
      </c>
      <c r="B1726" s="214" t="s">
        <v>3643</v>
      </c>
      <c r="C1726" s="214" t="s">
        <v>92</v>
      </c>
      <c r="D1726" s="215" t="s">
        <v>3644</v>
      </c>
    </row>
    <row r="1727" spans="1:4" ht="13.5" x14ac:dyDescent="0.25">
      <c r="A1727" s="213">
        <v>99274</v>
      </c>
      <c r="B1727" s="214" t="s">
        <v>3645</v>
      </c>
      <c r="C1727" s="214" t="s">
        <v>92</v>
      </c>
      <c r="D1727" s="215" t="s">
        <v>3646</v>
      </c>
    </row>
    <row r="1728" spans="1:4" ht="13.5" x14ac:dyDescent="0.25">
      <c r="A1728" s="213">
        <v>99275</v>
      </c>
      <c r="B1728" s="214" t="s">
        <v>3647</v>
      </c>
      <c r="C1728" s="214" t="s">
        <v>92</v>
      </c>
      <c r="D1728" s="215" t="s">
        <v>3648</v>
      </c>
    </row>
    <row r="1729" spans="1:4" ht="13.5" x14ac:dyDescent="0.25">
      <c r="A1729" s="213">
        <v>99276</v>
      </c>
      <c r="B1729" s="214" t="s">
        <v>3649</v>
      </c>
      <c r="C1729" s="214" t="s">
        <v>91</v>
      </c>
      <c r="D1729" s="215" t="s">
        <v>3650</v>
      </c>
    </row>
    <row r="1730" spans="1:4" ht="13.5" x14ac:dyDescent="0.25">
      <c r="A1730" s="213">
        <v>99277</v>
      </c>
      <c r="B1730" s="214" t="s">
        <v>3651</v>
      </c>
      <c r="C1730" s="214" t="s">
        <v>91</v>
      </c>
      <c r="D1730" s="215" t="s">
        <v>3628</v>
      </c>
    </row>
    <row r="1731" spans="1:4" ht="13.5" x14ac:dyDescent="0.25">
      <c r="A1731" s="213">
        <v>99278</v>
      </c>
      <c r="B1731" s="214" t="s">
        <v>3652</v>
      </c>
      <c r="C1731" s="214" t="s">
        <v>91</v>
      </c>
      <c r="D1731" s="215" t="s">
        <v>3653</v>
      </c>
    </row>
    <row r="1732" spans="1:4" ht="13.5" x14ac:dyDescent="0.25">
      <c r="A1732" s="213">
        <v>99279</v>
      </c>
      <c r="B1732" s="214" t="s">
        <v>3654</v>
      </c>
      <c r="C1732" s="214" t="s">
        <v>92</v>
      </c>
      <c r="D1732" s="215" t="s">
        <v>3655</v>
      </c>
    </row>
    <row r="1733" spans="1:4" ht="13.5" x14ac:dyDescent="0.25">
      <c r="A1733" s="213">
        <v>99280</v>
      </c>
      <c r="B1733" s="214" t="s">
        <v>3656</v>
      </c>
      <c r="C1733" s="214" t="s">
        <v>92</v>
      </c>
      <c r="D1733" s="215" t="s">
        <v>3657</v>
      </c>
    </row>
    <row r="1734" spans="1:4" ht="13.5" x14ac:dyDescent="0.25">
      <c r="A1734" s="213">
        <v>99281</v>
      </c>
      <c r="B1734" s="214" t="s">
        <v>3658</v>
      </c>
      <c r="C1734" s="214" t="s">
        <v>91</v>
      </c>
      <c r="D1734" s="215" t="s">
        <v>3650</v>
      </c>
    </row>
    <row r="1735" spans="1:4" ht="13.5" x14ac:dyDescent="0.25">
      <c r="A1735" s="213">
        <v>99282</v>
      </c>
      <c r="B1735" s="214" t="s">
        <v>3659</v>
      </c>
      <c r="C1735" s="214" t="s">
        <v>91</v>
      </c>
      <c r="D1735" s="215" t="s">
        <v>3660</v>
      </c>
    </row>
    <row r="1736" spans="1:4" ht="13.5" x14ac:dyDescent="0.25">
      <c r="A1736" s="213">
        <v>99283</v>
      </c>
      <c r="B1736" s="214" t="s">
        <v>3661</v>
      </c>
      <c r="C1736" s="214" t="s">
        <v>91</v>
      </c>
      <c r="D1736" s="215" t="s">
        <v>3662</v>
      </c>
    </row>
    <row r="1737" spans="1:4" ht="13.5" x14ac:dyDescent="0.25">
      <c r="A1737" s="213">
        <v>99284</v>
      </c>
      <c r="B1737" s="214" t="s">
        <v>3663</v>
      </c>
      <c r="C1737" s="214" t="s">
        <v>92</v>
      </c>
      <c r="D1737" s="215" t="s">
        <v>3664</v>
      </c>
    </row>
    <row r="1738" spans="1:4" ht="13.5" x14ac:dyDescent="0.25">
      <c r="A1738" s="213">
        <v>99285</v>
      </c>
      <c r="B1738" s="214" t="s">
        <v>3665</v>
      </c>
      <c r="C1738" s="214" t="s">
        <v>92</v>
      </c>
      <c r="D1738" s="215" t="s">
        <v>3666</v>
      </c>
    </row>
    <row r="1739" spans="1:4" ht="13.5" x14ac:dyDescent="0.25">
      <c r="A1739" s="213">
        <v>99286</v>
      </c>
      <c r="B1739" s="214" t="s">
        <v>3667</v>
      </c>
      <c r="C1739" s="214" t="s">
        <v>92</v>
      </c>
      <c r="D1739" s="215" t="s">
        <v>3668</v>
      </c>
    </row>
    <row r="1740" spans="1:4" ht="13.5" x14ac:dyDescent="0.25">
      <c r="A1740" s="213">
        <v>99287</v>
      </c>
      <c r="B1740" s="214" t="s">
        <v>3669</v>
      </c>
      <c r="C1740" s="214" t="s">
        <v>92</v>
      </c>
      <c r="D1740" s="215" t="s">
        <v>3670</v>
      </c>
    </row>
    <row r="1741" spans="1:4" ht="13.5" x14ac:dyDescent="0.25">
      <c r="A1741" s="213">
        <v>99288</v>
      </c>
      <c r="B1741" s="214" t="s">
        <v>3671</v>
      </c>
      <c r="C1741" s="214" t="s">
        <v>91</v>
      </c>
      <c r="D1741" s="215" t="s">
        <v>3672</v>
      </c>
    </row>
    <row r="1742" spans="1:4" ht="13.5" x14ac:dyDescent="0.25">
      <c r="A1742" s="213">
        <v>99289</v>
      </c>
      <c r="B1742" s="214" t="s">
        <v>3673</v>
      </c>
      <c r="C1742" s="214" t="s">
        <v>91</v>
      </c>
      <c r="D1742" s="215" t="s">
        <v>3674</v>
      </c>
    </row>
    <row r="1743" spans="1:4" ht="13.5" x14ac:dyDescent="0.25">
      <c r="A1743" s="213">
        <v>99290</v>
      </c>
      <c r="B1743" s="214" t="s">
        <v>3675</v>
      </c>
      <c r="C1743" s="214" t="s">
        <v>92</v>
      </c>
      <c r="D1743" s="215" t="s">
        <v>3676</v>
      </c>
    </row>
    <row r="1744" spans="1:4" ht="13.5" x14ac:dyDescent="0.25">
      <c r="A1744" s="213">
        <v>99291</v>
      </c>
      <c r="B1744" s="214" t="s">
        <v>3677</v>
      </c>
      <c r="C1744" s="214" t="s">
        <v>91</v>
      </c>
      <c r="D1744" s="215" t="s">
        <v>3674</v>
      </c>
    </row>
    <row r="1745" spans="1:4" ht="13.5" x14ac:dyDescent="0.25">
      <c r="A1745" s="213">
        <v>99292</v>
      </c>
      <c r="B1745" s="214" t="s">
        <v>3678</v>
      </c>
      <c r="C1745" s="214" t="s">
        <v>92</v>
      </c>
      <c r="D1745" s="215" t="s">
        <v>3679</v>
      </c>
    </row>
    <row r="1746" spans="1:4" ht="13.5" x14ac:dyDescent="0.25">
      <c r="A1746" s="213">
        <v>99293</v>
      </c>
      <c r="B1746" s="214" t="s">
        <v>3680</v>
      </c>
      <c r="C1746" s="214" t="s">
        <v>91</v>
      </c>
      <c r="D1746" s="215" t="s">
        <v>3681</v>
      </c>
    </row>
    <row r="1747" spans="1:4" ht="13.5" x14ac:dyDescent="0.25">
      <c r="A1747" s="213">
        <v>99294</v>
      </c>
      <c r="B1747" s="214" t="s">
        <v>3682</v>
      </c>
      <c r="C1747" s="214" t="s">
        <v>92</v>
      </c>
      <c r="D1747" s="215" t="s">
        <v>3683</v>
      </c>
    </row>
    <row r="1748" spans="1:4" ht="13.5" x14ac:dyDescent="0.25">
      <c r="A1748" s="213">
        <v>99296</v>
      </c>
      <c r="B1748" s="214" t="s">
        <v>3684</v>
      </c>
      <c r="C1748" s="214" t="s">
        <v>91</v>
      </c>
      <c r="D1748" s="215" t="s">
        <v>3685</v>
      </c>
    </row>
    <row r="1749" spans="1:4" ht="13.5" x14ac:dyDescent="0.25">
      <c r="A1749" s="213">
        <v>99297</v>
      </c>
      <c r="B1749" s="214" t="s">
        <v>3686</v>
      </c>
      <c r="C1749" s="214" t="s">
        <v>91</v>
      </c>
      <c r="D1749" s="215" t="s">
        <v>3687</v>
      </c>
    </row>
    <row r="1750" spans="1:4" ht="13.5" x14ac:dyDescent="0.25">
      <c r="A1750" s="213">
        <v>99298</v>
      </c>
      <c r="B1750" s="214" t="s">
        <v>3688</v>
      </c>
      <c r="C1750" s="214" t="s">
        <v>92</v>
      </c>
      <c r="D1750" s="215" t="s">
        <v>3689</v>
      </c>
    </row>
    <row r="1751" spans="1:4" ht="13.5" x14ac:dyDescent="0.25">
      <c r="A1751" s="213">
        <v>99299</v>
      </c>
      <c r="B1751" s="214" t="s">
        <v>3690</v>
      </c>
      <c r="C1751" s="214" t="s">
        <v>91</v>
      </c>
      <c r="D1751" s="215" t="s">
        <v>3691</v>
      </c>
    </row>
    <row r="1752" spans="1:4" ht="13.5" x14ac:dyDescent="0.25">
      <c r="A1752" s="213">
        <v>99300</v>
      </c>
      <c r="B1752" s="214" t="s">
        <v>3692</v>
      </c>
      <c r="C1752" s="214" t="s">
        <v>92</v>
      </c>
      <c r="D1752" s="215" t="s">
        <v>3693</v>
      </c>
    </row>
    <row r="1753" spans="1:4" ht="13.5" x14ac:dyDescent="0.25">
      <c r="A1753" s="213">
        <v>99301</v>
      </c>
      <c r="B1753" s="214" t="s">
        <v>3694</v>
      </c>
      <c r="C1753" s="214" t="s">
        <v>92</v>
      </c>
      <c r="D1753" s="215" t="s">
        <v>3695</v>
      </c>
    </row>
    <row r="1754" spans="1:4" ht="13.5" x14ac:dyDescent="0.25">
      <c r="A1754" s="213">
        <v>99302</v>
      </c>
      <c r="B1754" s="214" t="s">
        <v>3696</v>
      </c>
      <c r="C1754" s="214" t="s">
        <v>91</v>
      </c>
      <c r="D1754" s="215" t="s">
        <v>3697</v>
      </c>
    </row>
    <row r="1755" spans="1:4" ht="13.5" x14ac:dyDescent="0.25">
      <c r="A1755" s="213">
        <v>99303</v>
      </c>
      <c r="B1755" s="214" t="s">
        <v>3698</v>
      </c>
      <c r="C1755" s="214" t="s">
        <v>92</v>
      </c>
      <c r="D1755" s="215" t="s">
        <v>3699</v>
      </c>
    </row>
    <row r="1756" spans="1:4" ht="13.5" x14ac:dyDescent="0.25">
      <c r="A1756" s="213">
        <v>99304</v>
      </c>
      <c r="B1756" s="214" t="s">
        <v>3700</v>
      </c>
      <c r="C1756" s="214" t="s">
        <v>91</v>
      </c>
      <c r="D1756" s="215" t="s">
        <v>3701</v>
      </c>
    </row>
    <row r="1757" spans="1:4" ht="13.5" x14ac:dyDescent="0.25">
      <c r="A1757" s="213">
        <v>99305</v>
      </c>
      <c r="B1757" s="214" t="s">
        <v>3702</v>
      </c>
      <c r="C1757" s="214" t="s">
        <v>92</v>
      </c>
      <c r="D1757" s="215" t="s">
        <v>3703</v>
      </c>
    </row>
    <row r="1758" spans="1:4" ht="13.5" x14ac:dyDescent="0.25">
      <c r="A1758" s="213">
        <v>99306</v>
      </c>
      <c r="B1758" s="214" t="s">
        <v>3704</v>
      </c>
      <c r="C1758" s="214" t="s">
        <v>91</v>
      </c>
      <c r="D1758" s="215" t="s">
        <v>3697</v>
      </c>
    </row>
    <row r="1759" spans="1:4" ht="13.5" x14ac:dyDescent="0.25">
      <c r="A1759" s="213">
        <v>99307</v>
      </c>
      <c r="B1759" s="214" t="s">
        <v>3705</v>
      </c>
      <c r="C1759" s="214" t="s">
        <v>91</v>
      </c>
      <c r="D1759" s="215" t="s">
        <v>3706</v>
      </c>
    </row>
    <row r="1760" spans="1:4" ht="13.5" x14ac:dyDescent="0.25">
      <c r="A1760" s="213">
        <v>99308</v>
      </c>
      <c r="B1760" s="214" t="s">
        <v>3707</v>
      </c>
      <c r="C1760" s="214" t="s">
        <v>92</v>
      </c>
      <c r="D1760" s="215" t="s">
        <v>3708</v>
      </c>
    </row>
    <row r="1761" spans="1:4" ht="13.5" x14ac:dyDescent="0.25">
      <c r="A1761" s="213">
        <v>99309</v>
      </c>
      <c r="B1761" s="214" t="s">
        <v>3709</v>
      </c>
      <c r="C1761" s="214" t="s">
        <v>91</v>
      </c>
      <c r="D1761" s="215" t="s">
        <v>3710</v>
      </c>
    </row>
    <row r="1762" spans="1:4" ht="13.5" x14ac:dyDescent="0.25">
      <c r="A1762" s="213">
        <v>99310</v>
      </c>
      <c r="B1762" s="214" t="s">
        <v>3711</v>
      </c>
      <c r="C1762" s="214" t="s">
        <v>92</v>
      </c>
      <c r="D1762" s="215" t="s">
        <v>3712</v>
      </c>
    </row>
    <row r="1763" spans="1:4" ht="13.5" x14ac:dyDescent="0.25">
      <c r="A1763" s="213">
        <v>99311</v>
      </c>
      <c r="B1763" s="214" t="s">
        <v>3713</v>
      </c>
      <c r="C1763" s="214" t="s">
        <v>91</v>
      </c>
      <c r="D1763" s="215" t="s">
        <v>3710</v>
      </c>
    </row>
    <row r="1764" spans="1:4" ht="13.5" x14ac:dyDescent="0.25">
      <c r="A1764" s="213">
        <v>99312</v>
      </c>
      <c r="B1764" s="214" t="s">
        <v>3714</v>
      </c>
      <c r="C1764" s="214" t="s">
        <v>92</v>
      </c>
      <c r="D1764" s="215" t="s">
        <v>3715</v>
      </c>
    </row>
    <row r="1765" spans="1:4" ht="13.5" x14ac:dyDescent="0.25">
      <c r="A1765" s="213">
        <v>99313</v>
      </c>
      <c r="B1765" s="214" t="s">
        <v>3716</v>
      </c>
      <c r="C1765" s="214" t="s">
        <v>92</v>
      </c>
      <c r="D1765" s="215" t="s">
        <v>3717</v>
      </c>
    </row>
    <row r="1766" spans="1:4" ht="13.5" x14ac:dyDescent="0.25">
      <c r="A1766" s="213">
        <v>99314</v>
      </c>
      <c r="B1766" s="214" t="s">
        <v>3718</v>
      </c>
      <c r="C1766" s="214" t="s">
        <v>91</v>
      </c>
      <c r="D1766" s="215" t="s">
        <v>3719</v>
      </c>
    </row>
    <row r="1767" spans="1:4" ht="13.5" x14ac:dyDescent="0.25">
      <c r="A1767" s="213">
        <v>99315</v>
      </c>
      <c r="B1767" s="214" t="s">
        <v>3720</v>
      </c>
      <c r="C1767" s="214" t="s">
        <v>92</v>
      </c>
      <c r="D1767" s="215" t="s">
        <v>3721</v>
      </c>
    </row>
    <row r="1768" spans="1:4" ht="13.5" x14ac:dyDescent="0.25">
      <c r="A1768" s="213">
        <v>99317</v>
      </c>
      <c r="B1768" s="214" t="s">
        <v>3722</v>
      </c>
      <c r="C1768" s="214" t="s">
        <v>91</v>
      </c>
      <c r="D1768" s="215" t="s">
        <v>3723</v>
      </c>
    </row>
    <row r="1769" spans="1:4" ht="13.5" x14ac:dyDescent="0.25">
      <c r="A1769" s="213">
        <v>99318</v>
      </c>
      <c r="B1769" s="214" t="s">
        <v>3724</v>
      </c>
      <c r="C1769" s="214" t="s">
        <v>91</v>
      </c>
      <c r="D1769" s="215" t="s">
        <v>3725</v>
      </c>
    </row>
    <row r="1770" spans="1:4" ht="13.5" x14ac:dyDescent="0.25">
      <c r="A1770" s="213">
        <v>99319</v>
      </c>
      <c r="B1770" s="214" t="s">
        <v>3726</v>
      </c>
      <c r="C1770" s="214" t="s">
        <v>91</v>
      </c>
      <c r="D1770" s="215" t="s">
        <v>3727</v>
      </c>
    </row>
    <row r="1771" spans="1:4" ht="13.5" x14ac:dyDescent="0.25">
      <c r="A1771" s="213">
        <v>99320</v>
      </c>
      <c r="B1771" s="214" t="s">
        <v>3728</v>
      </c>
      <c r="C1771" s="214" t="s">
        <v>92</v>
      </c>
      <c r="D1771" s="215" t="s">
        <v>3729</v>
      </c>
    </row>
    <row r="1772" spans="1:4" ht="13.5" x14ac:dyDescent="0.25">
      <c r="A1772" s="213">
        <v>99321</v>
      </c>
      <c r="B1772" s="214" t="s">
        <v>3730</v>
      </c>
      <c r="C1772" s="214" t="s">
        <v>91</v>
      </c>
      <c r="D1772" s="215" t="s">
        <v>3731</v>
      </c>
    </row>
    <row r="1773" spans="1:4" ht="13.5" x14ac:dyDescent="0.25">
      <c r="A1773" s="213">
        <v>99322</v>
      </c>
      <c r="B1773" s="214" t="s">
        <v>3732</v>
      </c>
      <c r="C1773" s="214" t="s">
        <v>92</v>
      </c>
      <c r="D1773" s="215" t="s">
        <v>3733</v>
      </c>
    </row>
    <row r="1774" spans="1:4" ht="13.5" x14ac:dyDescent="0.25">
      <c r="A1774" s="213">
        <v>99323</v>
      </c>
      <c r="B1774" s="214" t="s">
        <v>3734</v>
      </c>
      <c r="C1774" s="214" t="s">
        <v>91</v>
      </c>
      <c r="D1774" s="215" t="s">
        <v>3687</v>
      </c>
    </row>
    <row r="1775" spans="1:4" ht="13.5" x14ac:dyDescent="0.25">
      <c r="A1775" s="213">
        <v>99324</v>
      </c>
      <c r="B1775" s="214" t="s">
        <v>3735</v>
      </c>
      <c r="C1775" s="214" t="s">
        <v>92</v>
      </c>
      <c r="D1775" s="215" t="s">
        <v>3736</v>
      </c>
    </row>
    <row r="1776" spans="1:4" ht="13.5" x14ac:dyDescent="0.25">
      <c r="A1776" s="213">
        <v>99325</v>
      </c>
      <c r="B1776" s="214" t="s">
        <v>3737</v>
      </c>
      <c r="C1776" s="214" t="s">
        <v>91</v>
      </c>
      <c r="D1776" s="215" t="s">
        <v>3691</v>
      </c>
    </row>
    <row r="1777" spans="1:4" ht="13.5" x14ac:dyDescent="0.25">
      <c r="A1777" s="213">
        <v>99326</v>
      </c>
      <c r="B1777" s="214" t="s">
        <v>3738</v>
      </c>
      <c r="C1777" s="214" t="s">
        <v>92</v>
      </c>
      <c r="D1777" s="215" t="s">
        <v>3739</v>
      </c>
    </row>
    <row r="1778" spans="1:4" ht="13.5" x14ac:dyDescent="0.25">
      <c r="A1778" s="213">
        <v>99327</v>
      </c>
      <c r="B1778" s="214" t="s">
        <v>3740</v>
      </c>
      <c r="C1778" s="214" t="s">
        <v>91</v>
      </c>
      <c r="D1778" s="215" t="s">
        <v>3741</v>
      </c>
    </row>
    <row r="1779" spans="1:4" ht="13.5" x14ac:dyDescent="0.25">
      <c r="A1779" s="213">
        <v>101800</v>
      </c>
      <c r="B1779" s="214" t="s">
        <v>3742</v>
      </c>
      <c r="C1779" s="214" t="s">
        <v>92</v>
      </c>
      <c r="D1779" s="215" t="s">
        <v>3743</v>
      </c>
    </row>
    <row r="1780" spans="1:4" ht="13.5" x14ac:dyDescent="0.25">
      <c r="A1780" s="213">
        <v>101801</v>
      </c>
      <c r="B1780" s="214" t="s">
        <v>3744</v>
      </c>
      <c r="C1780" s="214" t="s">
        <v>92</v>
      </c>
      <c r="D1780" s="215" t="s">
        <v>3745</v>
      </c>
    </row>
    <row r="1781" spans="1:4" ht="13.5" x14ac:dyDescent="0.25">
      <c r="A1781" s="213">
        <v>101806</v>
      </c>
      <c r="B1781" s="214" t="s">
        <v>3746</v>
      </c>
      <c r="C1781" s="214" t="s">
        <v>92</v>
      </c>
      <c r="D1781" s="215" t="s">
        <v>3747</v>
      </c>
    </row>
    <row r="1782" spans="1:4" ht="13.5" x14ac:dyDescent="0.25">
      <c r="A1782" s="213">
        <v>101807</v>
      </c>
      <c r="B1782" s="214" t="s">
        <v>3748</v>
      </c>
      <c r="C1782" s="214" t="s">
        <v>92</v>
      </c>
      <c r="D1782" s="215" t="s">
        <v>3749</v>
      </c>
    </row>
    <row r="1783" spans="1:4" ht="13.5" x14ac:dyDescent="0.25">
      <c r="A1783" s="213">
        <v>101808</v>
      </c>
      <c r="B1783" s="214" t="s">
        <v>3750</v>
      </c>
      <c r="C1783" s="214" t="s">
        <v>92</v>
      </c>
      <c r="D1783" s="215" t="s">
        <v>3751</v>
      </c>
    </row>
    <row r="1784" spans="1:4" ht="13.5" x14ac:dyDescent="0.25">
      <c r="A1784" s="213">
        <v>101809</v>
      </c>
      <c r="B1784" s="214" t="s">
        <v>3752</v>
      </c>
      <c r="C1784" s="214" t="s">
        <v>92</v>
      </c>
      <c r="D1784" s="215" t="s">
        <v>3753</v>
      </c>
    </row>
    <row r="1785" spans="1:4" ht="13.5" x14ac:dyDescent="0.25">
      <c r="A1785" s="213">
        <v>102139</v>
      </c>
      <c r="B1785" s="214" t="s">
        <v>3754</v>
      </c>
      <c r="C1785" s="214" t="s">
        <v>92</v>
      </c>
      <c r="D1785" s="215" t="s">
        <v>3755</v>
      </c>
    </row>
    <row r="1786" spans="1:4" ht="13.5" x14ac:dyDescent="0.25">
      <c r="A1786" s="213">
        <v>102141</v>
      </c>
      <c r="B1786" s="214" t="s">
        <v>3756</v>
      </c>
      <c r="C1786" s="214" t="s">
        <v>92</v>
      </c>
      <c r="D1786" s="215" t="s">
        <v>3757</v>
      </c>
    </row>
    <row r="1787" spans="1:4" ht="13.5" x14ac:dyDescent="0.25">
      <c r="A1787" s="213">
        <v>102142</v>
      </c>
      <c r="B1787" s="214" t="s">
        <v>3758</v>
      </c>
      <c r="C1787" s="214" t="s">
        <v>92</v>
      </c>
      <c r="D1787" s="215" t="s">
        <v>3759</v>
      </c>
    </row>
    <row r="1788" spans="1:4" ht="13.5" x14ac:dyDescent="0.25">
      <c r="A1788" s="213">
        <v>102457</v>
      </c>
      <c r="B1788" s="214" t="s">
        <v>3760</v>
      </c>
      <c r="C1788" s="214" t="s">
        <v>92</v>
      </c>
      <c r="D1788" s="215" t="s">
        <v>3761</v>
      </c>
    </row>
    <row r="1789" spans="1:4" ht="13.5" x14ac:dyDescent="0.25">
      <c r="A1789" s="213">
        <v>94263</v>
      </c>
      <c r="B1789" s="214" t="s">
        <v>3762</v>
      </c>
      <c r="C1789" s="214" t="s">
        <v>91</v>
      </c>
      <c r="D1789" s="215" t="s">
        <v>3763</v>
      </c>
    </row>
    <row r="1790" spans="1:4" ht="13.5" x14ac:dyDescent="0.25">
      <c r="A1790" s="213">
        <v>94264</v>
      </c>
      <c r="B1790" s="214" t="s">
        <v>3764</v>
      </c>
      <c r="C1790" s="214" t="s">
        <v>91</v>
      </c>
      <c r="D1790" s="215" t="s">
        <v>3765</v>
      </c>
    </row>
    <row r="1791" spans="1:4" ht="13.5" x14ac:dyDescent="0.25">
      <c r="A1791" s="213">
        <v>94265</v>
      </c>
      <c r="B1791" s="214" t="s">
        <v>3766</v>
      </c>
      <c r="C1791" s="214" t="s">
        <v>91</v>
      </c>
      <c r="D1791" s="215" t="s">
        <v>3767</v>
      </c>
    </row>
    <row r="1792" spans="1:4" ht="13.5" x14ac:dyDescent="0.25">
      <c r="A1792" s="213">
        <v>94266</v>
      </c>
      <c r="B1792" s="214" t="s">
        <v>3768</v>
      </c>
      <c r="C1792" s="214" t="s">
        <v>91</v>
      </c>
      <c r="D1792" s="215" t="s">
        <v>3769</v>
      </c>
    </row>
    <row r="1793" spans="1:4" ht="13.5" x14ac:dyDescent="0.25">
      <c r="A1793" s="213">
        <v>94267</v>
      </c>
      <c r="B1793" s="214" t="s">
        <v>3770</v>
      </c>
      <c r="C1793" s="214" t="s">
        <v>91</v>
      </c>
      <c r="D1793" s="215" t="s">
        <v>3771</v>
      </c>
    </row>
    <row r="1794" spans="1:4" ht="13.5" x14ac:dyDescent="0.25">
      <c r="A1794" s="213">
        <v>94268</v>
      </c>
      <c r="B1794" s="214" t="s">
        <v>3772</v>
      </c>
      <c r="C1794" s="214" t="s">
        <v>91</v>
      </c>
      <c r="D1794" s="215" t="s">
        <v>3773</v>
      </c>
    </row>
    <row r="1795" spans="1:4" ht="13.5" x14ac:dyDescent="0.25">
      <c r="A1795" s="213">
        <v>94269</v>
      </c>
      <c r="B1795" s="214" t="s">
        <v>3774</v>
      </c>
      <c r="C1795" s="214" t="s">
        <v>91</v>
      </c>
      <c r="D1795" s="215" t="s">
        <v>3775</v>
      </c>
    </row>
    <row r="1796" spans="1:4" ht="13.5" x14ac:dyDescent="0.25">
      <c r="A1796" s="213">
        <v>94270</v>
      </c>
      <c r="B1796" s="214" t="s">
        <v>3776</v>
      </c>
      <c r="C1796" s="214" t="s">
        <v>91</v>
      </c>
      <c r="D1796" s="215" t="s">
        <v>3777</v>
      </c>
    </row>
    <row r="1797" spans="1:4" ht="13.5" x14ac:dyDescent="0.25">
      <c r="A1797" s="213">
        <v>94271</v>
      </c>
      <c r="B1797" s="214" t="s">
        <v>3778</v>
      </c>
      <c r="C1797" s="214" t="s">
        <v>91</v>
      </c>
      <c r="D1797" s="215" t="s">
        <v>3779</v>
      </c>
    </row>
    <row r="1798" spans="1:4" ht="13.5" x14ac:dyDescent="0.25">
      <c r="A1798" s="213">
        <v>94272</v>
      </c>
      <c r="B1798" s="214" t="s">
        <v>3780</v>
      </c>
      <c r="C1798" s="214" t="s">
        <v>91</v>
      </c>
      <c r="D1798" s="215" t="s">
        <v>3781</v>
      </c>
    </row>
    <row r="1799" spans="1:4" ht="13.5" x14ac:dyDescent="0.25">
      <c r="A1799" s="213">
        <v>94273</v>
      </c>
      <c r="B1799" s="214" t="s">
        <v>801</v>
      </c>
      <c r="C1799" s="214" t="s">
        <v>91</v>
      </c>
      <c r="D1799" s="215" t="s">
        <v>3782</v>
      </c>
    </row>
    <row r="1800" spans="1:4" ht="13.5" x14ac:dyDescent="0.25">
      <c r="A1800" s="213">
        <v>94274</v>
      </c>
      <c r="B1800" s="214" t="s">
        <v>802</v>
      </c>
      <c r="C1800" s="214" t="s">
        <v>91</v>
      </c>
      <c r="D1800" s="215" t="s">
        <v>3783</v>
      </c>
    </row>
    <row r="1801" spans="1:4" ht="13.5" x14ac:dyDescent="0.25">
      <c r="A1801" s="213">
        <v>94275</v>
      </c>
      <c r="B1801" s="214" t="s">
        <v>3784</v>
      </c>
      <c r="C1801" s="214" t="s">
        <v>91</v>
      </c>
      <c r="D1801" s="215" t="s">
        <v>3785</v>
      </c>
    </row>
    <row r="1802" spans="1:4" ht="13.5" x14ac:dyDescent="0.25">
      <c r="A1802" s="213">
        <v>94276</v>
      </c>
      <c r="B1802" s="214" t="s">
        <v>3786</v>
      </c>
      <c r="C1802" s="214" t="s">
        <v>91</v>
      </c>
      <c r="D1802" s="215" t="s">
        <v>2716</v>
      </c>
    </row>
    <row r="1803" spans="1:4" ht="13.5" x14ac:dyDescent="0.25">
      <c r="A1803" s="213">
        <v>94277</v>
      </c>
      <c r="B1803" s="214" t="s">
        <v>3787</v>
      </c>
      <c r="C1803" s="214" t="s">
        <v>91</v>
      </c>
      <c r="D1803" s="215" t="s">
        <v>3788</v>
      </c>
    </row>
    <row r="1804" spans="1:4" ht="13.5" x14ac:dyDescent="0.25">
      <c r="A1804" s="213">
        <v>94278</v>
      </c>
      <c r="B1804" s="214" t="s">
        <v>3789</v>
      </c>
      <c r="C1804" s="214" t="s">
        <v>91</v>
      </c>
      <c r="D1804" s="215" t="s">
        <v>3790</v>
      </c>
    </row>
    <row r="1805" spans="1:4" ht="13.5" x14ac:dyDescent="0.25">
      <c r="A1805" s="213">
        <v>94279</v>
      </c>
      <c r="B1805" s="214" t="s">
        <v>3791</v>
      </c>
      <c r="C1805" s="214" t="s">
        <v>91</v>
      </c>
      <c r="D1805" s="215" t="s">
        <v>3792</v>
      </c>
    </row>
    <row r="1806" spans="1:4" ht="13.5" x14ac:dyDescent="0.25">
      <c r="A1806" s="213">
        <v>94280</v>
      </c>
      <c r="B1806" s="214" t="s">
        <v>3793</v>
      </c>
      <c r="C1806" s="214" t="s">
        <v>91</v>
      </c>
      <c r="D1806" s="215" t="s">
        <v>3794</v>
      </c>
    </row>
    <row r="1807" spans="1:4" ht="13.5" x14ac:dyDescent="0.25">
      <c r="A1807" s="213">
        <v>94281</v>
      </c>
      <c r="B1807" s="214" t="s">
        <v>803</v>
      </c>
      <c r="C1807" s="214" t="s">
        <v>91</v>
      </c>
      <c r="D1807" s="215" t="s">
        <v>3773</v>
      </c>
    </row>
    <row r="1808" spans="1:4" ht="13.5" x14ac:dyDescent="0.25">
      <c r="A1808" s="213">
        <v>94282</v>
      </c>
      <c r="B1808" s="214" t="s">
        <v>804</v>
      </c>
      <c r="C1808" s="214" t="s">
        <v>91</v>
      </c>
      <c r="D1808" s="215" t="s">
        <v>3795</v>
      </c>
    </row>
    <row r="1809" spans="1:4" ht="13.5" x14ac:dyDescent="0.25">
      <c r="A1809" s="213">
        <v>94283</v>
      </c>
      <c r="B1809" s="214" t="s">
        <v>805</v>
      </c>
      <c r="C1809" s="214" t="s">
        <v>91</v>
      </c>
      <c r="D1809" s="215" t="s">
        <v>3796</v>
      </c>
    </row>
    <row r="1810" spans="1:4" ht="13.5" x14ac:dyDescent="0.25">
      <c r="A1810" s="213">
        <v>94284</v>
      </c>
      <c r="B1810" s="214" t="s">
        <v>806</v>
      </c>
      <c r="C1810" s="214" t="s">
        <v>91</v>
      </c>
      <c r="D1810" s="215" t="s">
        <v>3797</v>
      </c>
    </row>
    <row r="1811" spans="1:4" ht="13.5" x14ac:dyDescent="0.25">
      <c r="A1811" s="213">
        <v>94285</v>
      </c>
      <c r="B1811" s="214" t="s">
        <v>807</v>
      </c>
      <c r="C1811" s="214" t="s">
        <v>91</v>
      </c>
      <c r="D1811" s="215" t="s">
        <v>3798</v>
      </c>
    </row>
    <row r="1812" spans="1:4" ht="13.5" x14ac:dyDescent="0.25">
      <c r="A1812" s="213">
        <v>94286</v>
      </c>
      <c r="B1812" s="214" t="s">
        <v>808</v>
      </c>
      <c r="C1812" s="214" t="s">
        <v>91</v>
      </c>
      <c r="D1812" s="215" t="s">
        <v>3799</v>
      </c>
    </row>
    <row r="1813" spans="1:4" ht="13.5" x14ac:dyDescent="0.25">
      <c r="A1813" s="213">
        <v>94287</v>
      </c>
      <c r="B1813" s="214" t="s">
        <v>809</v>
      </c>
      <c r="C1813" s="214" t="s">
        <v>91</v>
      </c>
      <c r="D1813" s="215" t="s">
        <v>3800</v>
      </c>
    </row>
    <row r="1814" spans="1:4" ht="13.5" x14ac:dyDescent="0.25">
      <c r="A1814" s="213">
        <v>94288</v>
      </c>
      <c r="B1814" s="214" t="s">
        <v>810</v>
      </c>
      <c r="C1814" s="214" t="s">
        <v>91</v>
      </c>
      <c r="D1814" s="215" t="s">
        <v>3801</v>
      </c>
    </row>
    <row r="1815" spans="1:4" ht="13.5" x14ac:dyDescent="0.25">
      <c r="A1815" s="213">
        <v>94289</v>
      </c>
      <c r="B1815" s="214" t="s">
        <v>811</v>
      </c>
      <c r="C1815" s="214" t="s">
        <v>91</v>
      </c>
      <c r="D1815" s="215" t="s">
        <v>3802</v>
      </c>
    </row>
    <row r="1816" spans="1:4" ht="13.5" x14ac:dyDescent="0.25">
      <c r="A1816" s="213">
        <v>94290</v>
      </c>
      <c r="B1816" s="214" t="s">
        <v>812</v>
      </c>
      <c r="C1816" s="214" t="s">
        <v>91</v>
      </c>
      <c r="D1816" s="215" t="s">
        <v>3803</v>
      </c>
    </row>
    <row r="1817" spans="1:4" ht="13.5" x14ac:dyDescent="0.25">
      <c r="A1817" s="213">
        <v>94291</v>
      </c>
      <c r="B1817" s="214" t="s">
        <v>813</v>
      </c>
      <c r="C1817" s="214" t="s">
        <v>91</v>
      </c>
      <c r="D1817" s="215" t="s">
        <v>3804</v>
      </c>
    </row>
    <row r="1818" spans="1:4" ht="13.5" x14ac:dyDescent="0.25">
      <c r="A1818" s="213">
        <v>94292</v>
      </c>
      <c r="B1818" s="214" t="s">
        <v>814</v>
      </c>
      <c r="C1818" s="214" t="s">
        <v>91</v>
      </c>
      <c r="D1818" s="215" t="s">
        <v>3805</v>
      </c>
    </row>
    <row r="1819" spans="1:4" ht="13.5" x14ac:dyDescent="0.25">
      <c r="A1819" s="213">
        <v>94293</v>
      </c>
      <c r="B1819" s="214" t="s">
        <v>815</v>
      </c>
      <c r="C1819" s="214" t="s">
        <v>91</v>
      </c>
      <c r="D1819" s="215" t="s">
        <v>3806</v>
      </c>
    </row>
    <row r="1820" spans="1:4" ht="13.5" x14ac:dyDescent="0.25">
      <c r="A1820" s="213">
        <v>94294</v>
      </c>
      <c r="B1820" s="214" t="s">
        <v>816</v>
      </c>
      <c r="C1820" s="214" t="s">
        <v>91</v>
      </c>
      <c r="D1820" s="215" t="s">
        <v>3807</v>
      </c>
    </row>
    <row r="1821" spans="1:4" ht="13.5" x14ac:dyDescent="0.25">
      <c r="A1821" s="213">
        <v>104491</v>
      </c>
      <c r="B1821" s="214" t="s">
        <v>3808</v>
      </c>
      <c r="C1821" s="214" t="s">
        <v>91</v>
      </c>
      <c r="D1821" s="215" t="s">
        <v>3809</v>
      </c>
    </row>
    <row r="1822" spans="1:4" ht="13.5" x14ac:dyDescent="0.25">
      <c r="A1822" s="213">
        <v>104492</v>
      </c>
      <c r="B1822" s="214" t="s">
        <v>3810</v>
      </c>
      <c r="C1822" s="214" t="s">
        <v>91</v>
      </c>
      <c r="D1822" s="215" t="s">
        <v>3811</v>
      </c>
    </row>
    <row r="1823" spans="1:4" ht="13.5" x14ac:dyDescent="0.25">
      <c r="A1823" s="213">
        <v>104494</v>
      </c>
      <c r="B1823" s="214" t="s">
        <v>3812</v>
      </c>
      <c r="C1823" s="214" t="s">
        <v>91</v>
      </c>
      <c r="D1823" s="215" t="s">
        <v>3813</v>
      </c>
    </row>
    <row r="1824" spans="1:4" ht="13.5" x14ac:dyDescent="0.25">
      <c r="A1824" s="213">
        <v>104497</v>
      </c>
      <c r="B1824" s="214" t="s">
        <v>3814</v>
      </c>
      <c r="C1824" s="214" t="s">
        <v>91</v>
      </c>
      <c r="D1824" s="215" t="s">
        <v>3815</v>
      </c>
    </row>
    <row r="1825" spans="1:4" ht="13.5" x14ac:dyDescent="0.25">
      <c r="A1825" s="213">
        <v>104515</v>
      </c>
      <c r="B1825" s="214" t="s">
        <v>3816</v>
      </c>
      <c r="C1825" s="214" t="s">
        <v>150</v>
      </c>
      <c r="D1825" s="215" t="s">
        <v>3817</v>
      </c>
    </row>
    <row r="1826" spans="1:4" ht="13.5" x14ac:dyDescent="0.25">
      <c r="A1826" s="213">
        <v>102727</v>
      </c>
      <c r="B1826" s="214" t="s">
        <v>3818</v>
      </c>
      <c r="C1826" s="214" t="s">
        <v>150</v>
      </c>
      <c r="D1826" s="215" t="s">
        <v>3819</v>
      </c>
    </row>
    <row r="1827" spans="1:4" ht="13.5" x14ac:dyDescent="0.25">
      <c r="A1827" s="213">
        <v>102728</v>
      </c>
      <c r="B1827" s="214" t="s">
        <v>3820</v>
      </c>
      <c r="C1827" s="214" t="s">
        <v>149</v>
      </c>
      <c r="D1827" s="215" t="s">
        <v>2457</v>
      </c>
    </row>
    <row r="1828" spans="1:4" ht="13.5" x14ac:dyDescent="0.25">
      <c r="A1828" s="213">
        <v>102729</v>
      </c>
      <c r="B1828" s="214" t="s">
        <v>3821</v>
      </c>
      <c r="C1828" s="214" t="s">
        <v>149</v>
      </c>
      <c r="D1828" s="215" t="s">
        <v>3822</v>
      </c>
    </row>
    <row r="1829" spans="1:4" ht="13.5" x14ac:dyDescent="0.25">
      <c r="A1829" s="213">
        <v>102730</v>
      </c>
      <c r="B1829" s="214" t="s">
        <v>3823</v>
      </c>
      <c r="C1829" s="214" t="s">
        <v>149</v>
      </c>
      <c r="D1829" s="215" t="s">
        <v>3824</v>
      </c>
    </row>
    <row r="1830" spans="1:4" ht="13.5" x14ac:dyDescent="0.25">
      <c r="A1830" s="213">
        <v>102731</v>
      </c>
      <c r="B1830" s="214" t="s">
        <v>3825</v>
      </c>
      <c r="C1830" s="214" t="s">
        <v>149</v>
      </c>
      <c r="D1830" s="215" t="s">
        <v>3826</v>
      </c>
    </row>
    <row r="1831" spans="1:4" ht="13.5" x14ac:dyDescent="0.25">
      <c r="A1831" s="213">
        <v>102732</v>
      </c>
      <c r="B1831" s="214" t="s">
        <v>3827</v>
      </c>
      <c r="C1831" s="214" t="s">
        <v>149</v>
      </c>
      <c r="D1831" s="215" t="s">
        <v>3828</v>
      </c>
    </row>
    <row r="1832" spans="1:4" ht="13.5" x14ac:dyDescent="0.25">
      <c r="A1832" s="213">
        <v>102733</v>
      </c>
      <c r="B1832" s="214" t="s">
        <v>3829</v>
      </c>
      <c r="C1832" s="214" t="s">
        <v>149</v>
      </c>
      <c r="D1832" s="215" t="s">
        <v>3830</v>
      </c>
    </row>
    <row r="1833" spans="1:4" ht="13.5" x14ac:dyDescent="0.25">
      <c r="A1833" s="213">
        <v>102734</v>
      </c>
      <c r="B1833" s="214" t="s">
        <v>3831</v>
      </c>
      <c r="C1833" s="214" t="s">
        <v>149</v>
      </c>
      <c r="D1833" s="215" t="s">
        <v>3832</v>
      </c>
    </row>
    <row r="1834" spans="1:4" ht="13.5" x14ac:dyDescent="0.25">
      <c r="A1834" s="213">
        <v>102735</v>
      </c>
      <c r="B1834" s="214" t="s">
        <v>3833</v>
      </c>
      <c r="C1834" s="214" t="s">
        <v>149</v>
      </c>
      <c r="D1834" s="215" t="s">
        <v>3834</v>
      </c>
    </row>
    <row r="1835" spans="1:4" ht="13.5" x14ac:dyDescent="0.25">
      <c r="A1835" s="213">
        <v>102736</v>
      </c>
      <c r="B1835" s="214" t="s">
        <v>3835</v>
      </c>
      <c r="C1835" s="214" t="s">
        <v>437</v>
      </c>
      <c r="D1835" s="215" t="s">
        <v>3836</v>
      </c>
    </row>
    <row r="1836" spans="1:4" ht="13.5" x14ac:dyDescent="0.25">
      <c r="A1836" s="213">
        <v>102737</v>
      </c>
      <c r="B1836" s="214" t="s">
        <v>3837</v>
      </c>
      <c r="C1836" s="214" t="s">
        <v>92</v>
      </c>
      <c r="D1836" s="215" t="s">
        <v>3838</v>
      </c>
    </row>
    <row r="1837" spans="1:4" ht="13.5" x14ac:dyDescent="0.25">
      <c r="A1837" s="213">
        <v>102738</v>
      </c>
      <c r="B1837" s="214" t="s">
        <v>3839</v>
      </c>
      <c r="C1837" s="214" t="s">
        <v>92</v>
      </c>
      <c r="D1837" s="215" t="s">
        <v>3840</v>
      </c>
    </row>
    <row r="1838" spans="1:4" ht="13.5" x14ac:dyDescent="0.25">
      <c r="A1838" s="213">
        <v>102739</v>
      </c>
      <c r="B1838" s="214" t="s">
        <v>3841</v>
      </c>
      <c r="C1838" s="214" t="s">
        <v>92</v>
      </c>
      <c r="D1838" s="215" t="s">
        <v>3842</v>
      </c>
    </row>
    <row r="1839" spans="1:4" ht="13.5" x14ac:dyDescent="0.25">
      <c r="A1839" s="213">
        <v>102740</v>
      </c>
      <c r="B1839" s="214" t="s">
        <v>3843</v>
      </c>
      <c r="C1839" s="214" t="s">
        <v>92</v>
      </c>
      <c r="D1839" s="215" t="s">
        <v>3844</v>
      </c>
    </row>
    <row r="1840" spans="1:4" ht="13.5" x14ac:dyDescent="0.25">
      <c r="A1840" s="213">
        <v>102741</v>
      </c>
      <c r="B1840" s="214" t="s">
        <v>3845</v>
      </c>
      <c r="C1840" s="214" t="s">
        <v>92</v>
      </c>
      <c r="D1840" s="215" t="s">
        <v>3846</v>
      </c>
    </row>
    <row r="1841" spans="1:4" ht="13.5" x14ac:dyDescent="0.25">
      <c r="A1841" s="213">
        <v>102742</v>
      </c>
      <c r="B1841" s="214" t="s">
        <v>3847</v>
      </c>
      <c r="C1841" s="214" t="s">
        <v>92</v>
      </c>
      <c r="D1841" s="215" t="s">
        <v>3848</v>
      </c>
    </row>
    <row r="1842" spans="1:4" ht="13.5" x14ac:dyDescent="0.25">
      <c r="A1842" s="213">
        <v>102743</v>
      </c>
      <c r="B1842" s="214" t="s">
        <v>3849</v>
      </c>
      <c r="C1842" s="214" t="s">
        <v>92</v>
      </c>
      <c r="D1842" s="215" t="s">
        <v>3850</v>
      </c>
    </row>
    <row r="1843" spans="1:4" ht="13.5" x14ac:dyDescent="0.25">
      <c r="A1843" s="213">
        <v>102744</v>
      </c>
      <c r="B1843" s="214" t="s">
        <v>3851</v>
      </c>
      <c r="C1843" s="214" t="s">
        <v>92</v>
      </c>
      <c r="D1843" s="215" t="s">
        <v>3852</v>
      </c>
    </row>
    <row r="1844" spans="1:4" ht="13.5" x14ac:dyDescent="0.25">
      <c r="A1844" s="213">
        <v>102745</v>
      </c>
      <c r="B1844" s="214" t="s">
        <v>3853</v>
      </c>
      <c r="C1844" s="214" t="s">
        <v>92</v>
      </c>
      <c r="D1844" s="215" t="s">
        <v>3854</v>
      </c>
    </row>
    <row r="1845" spans="1:4" ht="13.5" x14ac:dyDescent="0.25">
      <c r="A1845" s="213">
        <v>102746</v>
      </c>
      <c r="B1845" s="214" t="s">
        <v>3855</v>
      </c>
      <c r="C1845" s="214" t="s">
        <v>92</v>
      </c>
      <c r="D1845" s="215" t="s">
        <v>3856</v>
      </c>
    </row>
    <row r="1846" spans="1:4" ht="13.5" x14ac:dyDescent="0.25">
      <c r="A1846" s="213">
        <v>102747</v>
      </c>
      <c r="B1846" s="214" t="s">
        <v>3857</v>
      </c>
      <c r="C1846" s="214" t="s">
        <v>92</v>
      </c>
      <c r="D1846" s="215" t="s">
        <v>3858</v>
      </c>
    </row>
    <row r="1847" spans="1:4" ht="13.5" x14ac:dyDescent="0.25">
      <c r="A1847" s="213">
        <v>102748</v>
      </c>
      <c r="B1847" s="214" t="s">
        <v>3859</v>
      </c>
      <c r="C1847" s="214" t="s">
        <v>92</v>
      </c>
      <c r="D1847" s="215" t="s">
        <v>3860</v>
      </c>
    </row>
    <row r="1848" spans="1:4" ht="13.5" x14ac:dyDescent="0.25">
      <c r="A1848" s="213">
        <v>102749</v>
      </c>
      <c r="B1848" s="214" t="s">
        <v>3861</v>
      </c>
      <c r="C1848" s="214" t="s">
        <v>92</v>
      </c>
      <c r="D1848" s="215" t="s">
        <v>3862</v>
      </c>
    </row>
    <row r="1849" spans="1:4" ht="13.5" x14ac:dyDescent="0.25">
      <c r="A1849" s="213">
        <v>102750</v>
      </c>
      <c r="B1849" s="214" t="s">
        <v>3863</v>
      </c>
      <c r="C1849" s="214" t="s">
        <v>92</v>
      </c>
      <c r="D1849" s="215" t="s">
        <v>3864</v>
      </c>
    </row>
    <row r="1850" spans="1:4" ht="13.5" x14ac:dyDescent="0.25">
      <c r="A1850" s="213">
        <v>102751</v>
      </c>
      <c r="B1850" s="214" t="s">
        <v>3865</v>
      </c>
      <c r="C1850" s="214" t="s">
        <v>92</v>
      </c>
      <c r="D1850" s="215" t="s">
        <v>3866</v>
      </c>
    </row>
    <row r="1851" spans="1:4" ht="13.5" x14ac:dyDescent="0.25">
      <c r="A1851" s="213">
        <v>102752</v>
      </c>
      <c r="B1851" s="214" t="s">
        <v>3867</v>
      </c>
      <c r="C1851" s="214" t="s">
        <v>92</v>
      </c>
      <c r="D1851" s="215" t="s">
        <v>3868</v>
      </c>
    </row>
    <row r="1852" spans="1:4" ht="13.5" x14ac:dyDescent="0.25">
      <c r="A1852" s="213">
        <v>102753</v>
      </c>
      <c r="B1852" s="214" t="s">
        <v>3869</v>
      </c>
      <c r="C1852" s="214" t="s">
        <v>92</v>
      </c>
      <c r="D1852" s="215" t="s">
        <v>3870</v>
      </c>
    </row>
    <row r="1853" spans="1:4" ht="13.5" x14ac:dyDescent="0.25">
      <c r="A1853" s="213">
        <v>102754</v>
      </c>
      <c r="B1853" s="214" t="s">
        <v>3871</v>
      </c>
      <c r="C1853" s="214" t="s">
        <v>92</v>
      </c>
      <c r="D1853" s="215" t="s">
        <v>3872</v>
      </c>
    </row>
    <row r="1854" spans="1:4" ht="13.5" x14ac:dyDescent="0.25">
      <c r="A1854" s="213">
        <v>102755</v>
      </c>
      <c r="B1854" s="214" t="s">
        <v>3873</v>
      </c>
      <c r="C1854" s="214" t="s">
        <v>92</v>
      </c>
      <c r="D1854" s="215" t="s">
        <v>3874</v>
      </c>
    </row>
    <row r="1855" spans="1:4" ht="13.5" x14ac:dyDescent="0.25">
      <c r="A1855" s="213">
        <v>102756</v>
      </c>
      <c r="B1855" s="214" t="s">
        <v>3875</v>
      </c>
      <c r="C1855" s="214" t="s">
        <v>92</v>
      </c>
      <c r="D1855" s="215" t="s">
        <v>3876</v>
      </c>
    </row>
    <row r="1856" spans="1:4" ht="13.5" x14ac:dyDescent="0.25">
      <c r="A1856" s="213">
        <v>102757</v>
      </c>
      <c r="B1856" s="214" t="s">
        <v>3877</v>
      </c>
      <c r="C1856" s="214" t="s">
        <v>92</v>
      </c>
      <c r="D1856" s="215" t="s">
        <v>3878</v>
      </c>
    </row>
    <row r="1857" spans="1:4" ht="13.5" x14ac:dyDescent="0.25">
      <c r="A1857" s="213">
        <v>102758</v>
      </c>
      <c r="B1857" s="214" t="s">
        <v>3879</v>
      </c>
      <c r="C1857" s="214" t="s">
        <v>92</v>
      </c>
      <c r="D1857" s="215" t="s">
        <v>3880</v>
      </c>
    </row>
    <row r="1858" spans="1:4" ht="13.5" x14ac:dyDescent="0.25">
      <c r="A1858" s="213">
        <v>102759</v>
      </c>
      <c r="B1858" s="214" t="s">
        <v>3881</v>
      </c>
      <c r="C1858" s="214" t="s">
        <v>92</v>
      </c>
      <c r="D1858" s="215" t="s">
        <v>3882</v>
      </c>
    </row>
    <row r="1859" spans="1:4" ht="13.5" x14ac:dyDescent="0.25">
      <c r="A1859" s="213">
        <v>102760</v>
      </c>
      <c r="B1859" s="214" t="s">
        <v>3883</v>
      </c>
      <c r="C1859" s="214" t="s">
        <v>92</v>
      </c>
      <c r="D1859" s="215" t="s">
        <v>3884</v>
      </c>
    </row>
    <row r="1860" spans="1:4" ht="13.5" x14ac:dyDescent="0.25">
      <c r="A1860" s="213">
        <v>102761</v>
      </c>
      <c r="B1860" s="214" t="s">
        <v>3885</v>
      </c>
      <c r="C1860" s="214" t="s">
        <v>92</v>
      </c>
      <c r="D1860" s="215" t="s">
        <v>3886</v>
      </c>
    </row>
    <row r="1861" spans="1:4" ht="13.5" x14ac:dyDescent="0.25">
      <c r="A1861" s="213">
        <v>102762</v>
      </c>
      <c r="B1861" s="214" t="s">
        <v>3887</v>
      </c>
      <c r="C1861" s="214" t="s">
        <v>92</v>
      </c>
      <c r="D1861" s="215" t="s">
        <v>3888</v>
      </c>
    </row>
    <row r="1862" spans="1:4" ht="13.5" x14ac:dyDescent="0.25">
      <c r="A1862" s="213">
        <v>102763</v>
      </c>
      <c r="B1862" s="214" t="s">
        <v>3889</v>
      </c>
      <c r="C1862" s="214" t="s">
        <v>92</v>
      </c>
      <c r="D1862" s="215" t="s">
        <v>3890</v>
      </c>
    </row>
    <row r="1863" spans="1:4" ht="13.5" x14ac:dyDescent="0.25">
      <c r="A1863" s="213">
        <v>102764</v>
      </c>
      <c r="B1863" s="214" t="s">
        <v>3891</v>
      </c>
      <c r="C1863" s="214" t="s">
        <v>92</v>
      </c>
      <c r="D1863" s="215" t="s">
        <v>3892</v>
      </c>
    </row>
    <row r="1864" spans="1:4" ht="13.5" x14ac:dyDescent="0.25">
      <c r="A1864" s="213">
        <v>102765</v>
      </c>
      <c r="B1864" s="214" t="s">
        <v>3893</v>
      </c>
      <c r="C1864" s="214" t="s">
        <v>92</v>
      </c>
      <c r="D1864" s="215" t="s">
        <v>3894</v>
      </c>
    </row>
    <row r="1865" spans="1:4" ht="13.5" x14ac:dyDescent="0.25">
      <c r="A1865" s="213">
        <v>102766</v>
      </c>
      <c r="B1865" s="214" t="s">
        <v>3895</v>
      </c>
      <c r="C1865" s="214" t="s">
        <v>92</v>
      </c>
      <c r="D1865" s="215" t="s">
        <v>3896</v>
      </c>
    </row>
    <row r="1866" spans="1:4" ht="13.5" x14ac:dyDescent="0.25">
      <c r="A1866" s="213">
        <v>102767</v>
      </c>
      <c r="B1866" s="214" t="s">
        <v>3897</v>
      </c>
      <c r="C1866" s="214" t="s">
        <v>92</v>
      </c>
      <c r="D1866" s="215" t="s">
        <v>3898</v>
      </c>
    </row>
    <row r="1867" spans="1:4" ht="13.5" x14ac:dyDescent="0.25">
      <c r="A1867" s="213">
        <v>102768</v>
      </c>
      <c r="B1867" s="214" t="s">
        <v>3899</v>
      </c>
      <c r="C1867" s="214" t="s">
        <v>92</v>
      </c>
      <c r="D1867" s="215" t="s">
        <v>3900</v>
      </c>
    </row>
    <row r="1868" spans="1:4" ht="13.5" x14ac:dyDescent="0.25">
      <c r="A1868" s="213">
        <v>102769</v>
      </c>
      <c r="B1868" s="214" t="s">
        <v>3901</v>
      </c>
      <c r="C1868" s="214" t="s">
        <v>92</v>
      </c>
      <c r="D1868" s="215" t="s">
        <v>3902</v>
      </c>
    </row>
    <row r="1869" spans="1:4" ht="13.5" x14ac:dyDescent="0.25">
      <c r="A1869" s="213">
        <v>102770</v>
      </c>
      <c r="B1869" s="214" t="s">
        <v>3903</v>
      </c>
      <c r="C1869" s="214" t="s">
        <v>92</v>
      </c>
      <c r="D1869" s="215" t="s">
        <v>3904</v>
      </c>
    </row>
    <row r="1870" spans="1:4" ht="13.5" x14ac:dyDescent="0.25">
      <c r="A1870" s="213">
        <v>102771</v>
      </c>
      <c r="B1870" s="214" t="s">
        <v>3905</v>
      </c>
      <c r="C1870" s="214" t="s">
        <v>92</v>
      </c>
      <c r="D1870" s="215" t="s">
        <v>3906</v>
      </c>
    </row>
    <row r="1871" spans="1:4" ht="13.5" x14ac:dyDescent="0.25">
      <c r="A1871" s="213">
        <v>102772</v>
      </c>
      <c r="B1871" s="214" t="s">
        <v>3907</v>
      </c>
      <c r="C1871" s="214" t="s">
        <v>92</v>
      </c>
      <c r="D1871" s="215" t="s">
        <v>3908</v>
      </c>
    </row>
    <row r="1872" spans="1:4" ht="13.5" x14ac:dyDescent="0.25">
      <c r="A1872" s="213">
        <v>102773</v>
      </c>
      <c r="B1872" s="214" t="s">
        <v>3909</v>
      </c>
      <c r="C1872" s="214" t="s">
        <v>92</v>
      </c>
      <c r="D1872" s="215" t="s">
        <v>3910</v>
      </c>
    </row>
    <row r="1873" spans="1:4" ht="13.5" x14ac:dyDescent="0.25">
      <c r="A1873" s="213">
        <v>102774</v>
      </c>
      <c r="B1873" s="214" t="s">
        <v>3911</v>
      </c>
      <c r="C1873" s="214" t="s">
        <v>92</v>
      </c>
      <c r="D1873" s="215" t="s">
        <v>3910</v>
      </c>
    </row>
    <row r="1874" spans="1:4" ht="13.5" x14ac:dyDescent="0.25">
      <c r="A1874" s="213">
        <v>102775</v>
      </c>
      <c r="B1874" s="214" t="s">
        <v>3912</v>
      </c>
      <c r="C1874" s="214" t="s">
        <v>92</v>
      </c>
      <c r="D1874" s="215" t="s">
        <v>3913</v>
      </c>
    </row>
    <row r="1875" spans="1:4" ht="13.5" x14ac:dyDescent="0.25">
      <c r="A1875" s="213">
        <v>102776</v>
      </c>
      <c r="B1875" s="214" t="s">
        <v>3914</v>
      </c>
      <c r="C1875" s="214" t="s">
        <v>92</v>
      </c>
      <c r="D1875" s="215" t="s">
        <v>3913</v>
      </c>
    </row>
    <row r="1876" spans="1:4" ht="13.5" x14ac:dyDescent="0.25">
      <c r="A1876" s="213">
        <v>102777</v>
      </c>
      <c r="B1876" s="214" t="s">
        <v>3915</v>
      </c>
      <c r="C1876" s="214" t="s">
        <v>92</v>
      </c>
      <c r="D1876" s="215" t="s">
        <v>3916</v>
      </c>
    </row>
    <row r="1877" spans="1:4" ht="13.5" x14ac:dyDescent="0.25">
      <c r="A1877" s="213">
        <v>102778</v>
      </c>
      <c r="B1877" s="214" t="s">
        <v>3917</v>
      </c>
      <c r="C1877" s="214" t="s">
        <v>92</v>
      </c>
      <c r="D1877" s="215" t="s">
        <v>3918</v>
      </c>
    </row>
    <row r="1878" spans="1:4" ht="13.5" x14ac:dyDescent="0.25">
      <c r="A1878" s="213">
        <v>102779</v>
      </c>
      <c r="B1878" s="214" t="s">
        <v>3919</v>
      </c>
      <c r="C1878" s="214" t="s">
        <v>92</v>
      </c>
      <c r="D1878" s="215" t="s">
        <v>3910</v>
      </c>
    </row>
    <row r="1879" spans="1:4" ht="13.5" x14ac:dyDescent="0.25">
      <c r="A1879" s="213">
        <v>102780</v>
      </c>
      <c r="B1879" s="214" t="s">
        <v>3920</v>
      </c>
      <c r="C1879" s="214" t="s">
        <v>92</v>
      </c>
      <c r="D1879" s="215" t="s">
        <v>3921</v>
      </c>
    </row>
    <row r="1880" spans="1:4" ht="13.5" x14ac:dyDescent="0.25">
      <c r="A1880" s="213">
        <v>102781</v>
      </c>
      <c r="B1880" s="214" t="s">
        <v>3922</v>
      </c>
      <c r="C1880" s="214" t="s">
        <v>92</v>
      </c>
      <c r="D1880" s="215" t="s">
        <v>3923</v>
      </c>
    </row>
    <row r="1881" spans="1:4" ht="13.5" x14ac:dyDescent="0.25">
      <c r="A1881" s="213">
        <v>102782</v>
      </c>
      <c r="B1881" s="214" t="s">
        <v>3924</v>
      </c>
      <c r="C1881" s="214" t="s">
        <v>92</v>
      </c>
      <c r="D1881" s="215" t="s">
        <v>3925</v>
      </c>
    </row>
    <row r="1882" spans="1:4" ht="13.5" x14ac:dyDescent="0.25">
      <c r="A1882" s="213">
        <v>102783</v>
      </c>
      <c r="B1882" s="214" t="s">
        <v>3926</v>
      </c>
      <c r="C1882" s="214" t="s">
        <v>92</v>
      </c>
      <c r="D1882" s="215" t="s">
        <v>3927</v>
      </c>
    </row>
    <row r="1883" spans="1:4" ht="13.5" x14ac:dyDescent="0.25">
      <c r="A1883" s="213">
        <v>102784</v>
      </c>
      <c r="B1883" s="214" t="s">
        <v>3928</v>
      </c>
      <c r="C1883" s="214" t="s">
        <v>92</v>
      </c>
      <c r="D1883" s="215" t="s">
        <v>3929</v>
      </c>
    </row>
    <row r="1884" spans="1:4" ht="13.5" x14ac:dyDescent="0.25">
      <c r="A1884" s="213">
        <v>102785</v>
      </c>
      <c r="B1884" s="214" t="s">
        <v>3930</v>
      </c>
      <c r="C1884" s="214" t="s">
        <v>92</v>
      </c>
      <c r="D1884" s="215" t="s">
        <v>3921</v>
      </c>
    </row>
    <row r="1885" spans="1:4" ht="13.5" x14ac:dyDescent="0.25">
      <c r="A1885" s="213">
        <v>102786</v>
      </c>
      <c r="B1885" s="214" t="s">
        <v>3931</v>
      </c>
      <c r="C1885" s="214" t="s">
        <v>92</v>
      </c>
      <c r="D1885" s="215" t="s">
        <v>3932</v>
      </c>
    </row>
    <row r="1886" spans="1:4" ht="13.5" x14ac:dyDescent="0.25">
      <c r="A1886" s="213">
        <v>102787</v>
      </c>
      <c r="B1886" s="214" t="s">
        <v>3933</v>
      </c>
      <c r="C1886" s="214" t="s">
        <v>92</v>
      </c>
      <c r="D1886" s="215" t="s">
        <v>3925</v>
      </c>
    </row>
    <row r="1887" spans="1:4" ht="13.5" x14ac:dyDescent="0.25">
      <c r="A1887" s="213">
        <v>102788</v>
      </c>
      <c r="B1887" s="214" t="s">
        <v>3934</v>
      </c>
      <c r="C1887" s="214" t="s">
        <v>92</v>
      </c>
      <c r="D1887" s="215" t="s">
        <v>3935</v>
      </c>
    </row>
    <row r="1888" spans="1:4" ht="13.5" x14ac:dyDescent="0.25">
      <c r="A1888" s="213">
        <v>102789</v>
      </c>
      <c r="B1888" s="214" t="s">
        <v>3936</v>
      </c>
      <c r="C1888" s="214" t="s">
        <v>92</v>
      </c>
      <c r="D1888" s="215" t="s">
        <v>3937</v>
      </c>
    </row>
    <row r="1889" spans="1:4" ht="13.5" x14ac:dyDescent="0.25">
      <c r="A1889" s="213">
        <v>102790</v>
      </c>
      <c r="B1889" s="214" t="s">
        <v>3938</v>
      </c>
      <c r="C1889" s="214" t="s">
        <v>92</v>
      </c>
      <c r="D1889" s="215" t="s">
        <v>3939</v>
      </c>
    </row>
    <row r="1890" spans="1:4" ht="13.5" x14ac:dyDescent="0.25">
      <c r="A1890" s="213">
        <v>102791</v>
      </c>
      <c r="B1890" s="214" t="s">
        <v>3940</v>
      </c>
      <c r="C1890" s="214" t="s">
        <v>92</v>
      </c>
      <c r="D1890" s="215" t="s">
        <v>3941</v>
      </c>
    </row>
    <row r="1891" spans="1:4" ht="13.5" x14ac:dyDescent="0.25">
      <c r="A1891" s="213">
        <v>102792</v>
      </c>
      <c r="B1891" s="214" t="s">
        <v>3942</v>
      </c>
      <c r="C1891" s="214" t="s">
        <v>92</v>
      </c>
      <c r="D1891" s="215" t="s">
        <v>3943</v>
      </c>
    </row>
    <row r="1892" spans="1:4" ht="13.5" x14ac:dyDescent="0.25">
      <c r="A1892" s="213">
        <v>102793</v>
      </c>
      <c r="B1892" s="214" t="s">
        <v>3944</v>
      </c>
      <c r="C1892" s="214" t="s">
        <v>92</v>
      </c>
      <c r="D1892" s="215" t="s">
        <v>3945</v>
      </c>
    </row>
    <row r="1893" spans="1:4" ht="13.5" x14ac:dyDescent="0.25">
      <c r="A1893" s="213">
        <v>102794</v>
      </c>
      <c r="B1893" s="214" t="s">
        <v>3946</v>
      </c>
      <c r="C1893" s="214" t="s">
        <v>92</v>
      </c>
      <c r="D1893" s="215" t="s">
        <v>3947</v>
      </c>
    </row>
    <row r="1894" spans="1:4" ht="13.5" x14ac:dyDescent="0.25">
      <c r="A1894" s="213">
        <v>102795</v>
      </c>
      <c r="B1894" s="214" t="s">
        <v>3948</v>
      </c>
      <c r="C1894" s="214" t="s">
        <v>92</v>
      </c>
      <c r="D1894" s="215" t="s">
        <v>3949</v>
      </c>
    </row>
    <row r="1895" spans="1:4" ht="13.5" x14ac:dyDescent="0.25">
      <c r="A1895" s="213">
        <v>102796</v>
      </c>
      <c r="B1895" s="214" t="s">
        <v>3950</v>
      </c>
      <c r="C1895" s="214" t="s">
        <v>92</v>
      </c>
      <c r="D1895" s="215" t="s">
        <v>3951</v>
      </c>
    </row>
    <row r="1896" spans="1:4" ht="13.5" x14ac:dyDescent="0.25">
      <c r="A1896" s="213">
        <v>102797</v>
      </c>
      <c r="B1896" s="214" t="s">
        <v>3952</v>
      </c>
      <c r="C1896" s="214" t="s">
        <v>92</v>
      </c>
      <c r="D1896" s="215" t="s">
        <v>3953</v>
      </c>
    </row>
    <row r="1897" spans="1:4" ht="13.5" x14ac:dyDescent="0.25">
      <c r="A1897" s="213">
        <v>102798</v>
      </c>
      <c r="B1897" s="214" t="s">
        <v>3954</v>
      </c>
      <c r="C1897" s="214" t="s">
        <v>92</v>
      </c>
      <c r="D1897" s="215" t="s">
        <v>3955</v>
      </c>
    </row>
    <row r="1898" spans="1:4" ht="13.5" x14ac:dyDescent="0.25">
      <c r="A1898" s="213">
        <v>102799</v>
      </c>
      <c r="B1898" s="214" t="s">
        <v>3956</v>
      </c>
      <c r="C1898" s="214" t="s">
        <v>92</v>
      </c>
      <c r="D1898" s="215" t="s">
        <v>3957</v>
      </c>
    </row>
    <row r="1899" spans="1:4" ht="13.5" x14ac:dyDescent="0.25">
      <c r="A1899" s="213">
        <v>102800</v>
      </c>
      <c r="B1899" s="214" t="s">
        <v>3958</v>
      </c>
      <c r="C1899" s="214" t="s">
        <v>92</v>
      </c>
      <c r="D1899" s="215" t="s">
        <v>3959</v>
      </c>
    </row>
    <row r="1900" spans="1:4" ht="13.5" x14ac:dyDescent="0.25">
      <c r="A1900" s="213">
        <v>102801</v>
      </c>
      <c r="B1900" s="214" t="s">
        <v>3960</v>
      </c>
      <c r="C1900" s="214" t="s">
        <v>92</v>
      </c>
      <c r="D1900" s="215" t="s">
        <v>3961</v>
      </c>
    </row>
    <row r="1901" spans="1:4" ht="13.5" x14ac:dyDescent="0.25">
      <c r="A1901" s="213">
        <v>102802</v>
      </c>
      <c r="B1901" s="214" t="s">
        <v>3962</v>
      </c>
      <c r="C1901" s="214" t="s">
        <v>92</v>
      </c>
      <c r="D1901" s="215" t="s">
        <v>3963</v>
      </c>
    </row>
    <row r="1902" spans="1:4" ht="13.5" x14ac:dyDescent="0.25">
      <c r="A1902" s="213">
        <v>101570</v>
      </c>
      <c r="B1902" s="214" t="s">
        <v>3964</v>
      </c>
      <c r="C1902" s="214" t="s">
        <v>150</v>
      </c>
      <c r="D1902" s="215" t="s">
        <v>3965</v>
      </c>
    </row>
    <row r="1903" spans="1:4" ht="13.5" x14ac:dyDescent="0.25">
      <c r="A1903" s="213">
        <v>101571</v>
      </c>
      <c r="B1903" s="214" t="s">
        <v>3966</v>
      </c>
      <c r="C1903" s="214" t="s">
        <v>150</v>
      </c>
      <c r="D1903" s="215" t="s">
        <v>3967</v>
      </c>
    </row>
    <row r="1904" spans="1:4" ht="13.5" x14ac:dyDescent="0.25">
      <c r="A1904" s="213">
        <v>101572</v>
      </c>
      <c r="B1904" s="214" t="s">
        <v>3968</v>
      </c>
      <c r="C1904" s="214" t="s">
        <v>150</v>
      </c>
      <c r="D1904" s="215" t="s">
        <v>3969</v>
      </c>
    </row>
    <row r="1905" spans="1:4" ht="13.5" x14ac:dyDescent="0.25">
      <c r="A1905" s="213">
        <v>101573</v>
      </c>
      <c r="B1905" s="214" t="s">
        <v>3970</v>
      </c>
      <c r="C1905" s="214" t="s">
        <v>150</v>
      </c>
      <c r="D1905" s="215" t="s">
        <v>3971</v>
      </c>
    </row>
    <row r="1906" spans="1:4" ht="13.5" x14ac:dyDescent="0.25">
      <c r="A1906" s="213">
        <v>101574</v>
      </c>
      <c r="B1906" s="214" t="s">
        <v>3972</v>
      </c>
      <c r="C1906" s="214" t="s">
        <v>150</v>
      </c>
      <c r="D1906" s="215" t="s">
        <v>3973</v>
      </c>
    </row>
    <row r="1907" spans="1:4" ht="13.5" x14ac:dyDescent="0.25">
      <c r="A1907" s="213">
        <v>101575</v>
      </c>
      <c r="B1907" s="214" t="s">
        <v>3974</v>
      </c>
      <c r="C1907" s="214" t="s">
        <v>150</v>
      </c>
      <c r="D1907" s="215" t="s">
        <v>1855</v>
      </c>
    </row>
    <row r="1908" spans="1:4" ht="13.5" x14ac:dyDescent="0.25">
      <c r="A1908" s="213">
        <v>101576</v>
      </c>
      <c r="B1908" s="214" t="s">
        <v>1073</v>
      </c>
      <c r="C1908" s="214" t="s">
        <v>150</v>
      </c>
      <c r="D1908" s="215" t="s">
        <v>3975</v>
      </c>
    </row>
    <row r="1909" spans="1:4" ht="13.5" x14ac:dyDescent="0.25">
      <c r="A1909" s="213">
        <v>101577</v>
      </c>
      <c r="B1909" s="214" t="s">
        <v>3976</v>
      </c>
      <c r="C1909" s="214" t="s">
        <v>150</v>
      </c>
      <c r="D1909" s="215" t="s">
        <v>3977</v>
      </c>
    </row>
    <row r="1910" spans="1:4" ht="13.5" x14ac:dyDescent="0.25">
      <c r="A1910" s="213">
        <v>101578</v>
      </c>
      <c r="B1910" s="214" t="s">
        <v>1074</v>
      </c>
      <c r="C1910" s="214" t="s">
        <v>150</v>
      </c>
      <c r="D1910" s="215" t="s">
        <v>3978</v>
      </c>
    </row>
    <row r="1911" spans="1:4" ht="13.5" x14ac:dyDescent="0.25">
      <c r="A1911" s="213">
        <v>101579</v>
      </c>
      <c r="B1911" s="214" t="s">
        <v>1075</v>
      </c>
      <c r="C1911" s="214" t="s">
        <v>150</v>
      </c>
      <c r="D1911" s="215" t="s">
        <v>3979</v>
      </c>
    </row>
    <row r="1912" spans="1:4" ht="13.5" x14ac:dyDescent="0.25">
      <c r="A1912" s="213">
        <v>101580</v>
      </c>
      <c r="B1912" s="214" t="s">
        <v>3980</v>
      </c>
      <c r="C1912" s="214" t="s">
        <v>150</v>
      </c>
      <c r="D1912" s="215" t="s">
        <v>3981</v>
      </c>
    </row>
    <row r="1913" spans="1:4" ht="13.5" x14ac:dyDescent="0.25">
      <c r="A1913" s="213">
        <v>101581</v>
      </c>
      <c r="B1913" s="214" t="s">
        <v>1076</v>
      </c>
      <c r="C1913" s="214" t="s">
        <v>150</v>
      </c>
      <c r="D1913" s="215" t="s">
        <v>3982</v>
      </c>
    </row>
    <row r="1914" spans="1:4" ht="13.5" x14ac:dyDescent="0.25">
      <c r="A1914" s="213">
        <v>101582</v>
      </c>
      <c r="B1914" s="214" t="s">
        <v>3983</v>
      </c>
      <c r="C1914" s="214" t="s">
        <v>150</v>
      </c>
      <c r="D1914" s="215" t="s">
        <v>3984</v>
      </c>
    </row>
    <row r="1915" spans="1:4" ht="13.5" x14ac:dyDescent="0.25">
      <c r="A1915" s="213">
        <v>101583</v>
      </c>
      <c r="B1915" s="214" t="s">
        <v>3985</v>
      </c>
      <c r="C1915" s="214" t="s">
        <v>150</v>
      </c>
      <c r="D1915" s="215" t="s">
        <v>3986</v>
      </c>
    </row>
    <row r="1916" spans="1:4" ht="13.5" x14ac:dyDescent="0.25">
      <c r="A1916" s="213">
        <v>101584</v>
      </c>
      <c r="B1916" s="214" t="s">
        <v>3987</v>
      </c>
      <c r="C1916" s="214" t="s">
        <v>150</v>
      </c>
      <c r="D1916" s="215" t="s">
        <v>3988</v>
      </c>
    </row>
    <row r="1917" spans="1:4" ht="13.5" x14ac:dyDescent="0.25">
      <c r="A1917" s="213">
        <v>101585</v>
      </c>
      <c r="B1917" s="214" t="s">
        <v>3989</v>
      </c>
      <c r="C1917" s="214" t="s">
        <v>150</v>
      </c>
      <c r="D1917" s="215" t="s">
        <v>3990</v>
      </c>
    </row>
    <row r="1918" spans="1:4" ht="13.5" x14ac:dyDescent="0.25">
      <c r="A1918" s="213">
        <v>101586</v>
      </c>
      <c r="B1918" s="214" t="s">
        <v>3991</v>
      </c>
      <c r="C1918" s="214" t="s">
        <v>150</v>
      </c>
      <c r="D1918" s="215" t="s">
        <v>3992</v>
      </c>
    </row>
    <row r="1919" spans="1:4" ht="13.5" x14ac:dyDescent="0.25">
      <c r="A1919" s="213">
        <v>101587</v>
      </c>
      <c r="B1919" s="214" t="s">
        <v>3993</v>
      </c>
      <c r="C1919" s="214" t="s">
        <v>150</v>
      </c>
      <c r="D1919" s="215" t="s">
        <v>3994</v>
      </c>
    </row>
    <row r="1920" spans="1:4" ht="13.5" x14ac:dyDescent="0.25">
      <c r="A1920" s="213">
        <v>101588</v>
      </c>
      <c r="B1920" s="214" t="s">
        <v>3995</v>
      </c>
      <c r="C1920" s="214" t="s">
        <v>150</v>
      </c>
      <c r="D1920" s="215" t="s">
        <v>3996</v>
      </c>
    </row>
    <row r="1921" spans="1:4" ht="13.5" x14ac:dyDescent="0.25">
      <c r="A1921" s="213">
        <v>101589</v>
      </c>
      <c r="B1921" s="214" t="s">
        <v>3997</v>
      </c>
      <c r="C1921" s="214" t="s">
        <v>150</v>
      </c>
      <c r="D1921" s="215" t="s">
        <v>3998</v>
      </c>
    </row>
    <row r="1922" spans="1:4" ht="13.5" x14ac:dyDescent="0.25">
      <c r="A1922" s="213">
        <v>101590</v>
      </c>
      <c r="B1922" s="214" t="s">
        <v>3999</v>
      </c>
      <c r="C1922" s="214" t="s">
        <v>150</v>
      </c>
      <c r="D1922" s="215" t="s">
        <v>4000</v>
      </c>
    </row>
    <row r="1923" spans="1:4" ht="13.5" x14ac:dyDescent="0.25">
      <c r="A1923" s="213">
        <v>101591</v>
      </c>
      <c r="B1923" s="214" t="s">
        <v>4001</v>
      </c>
      <c r="C1923" s="214" t="s">
        <v>150</v>
      </c>
      <c r="D1923" s="215" t="s">
        <v>4002</v>
      </c>
    </row>
    <row r="1924" spans="1:4" ht="13.5" x14ac:dyDescent="0.25">
      <c r="A1924" s="213">
        <v>101592</v>
      </c>
      <c r="B1924" s="214" t="s">
        <v>4003</v>
      </c>
      <c r="C1924" s="214" t="s">
        <v>150</v>
      </c>
      <c r="D1924" s="215" t="s">
        <v>4004</v>
      </c>
    </row>
    <row r="1925" spans="1:4" ht="13.5" x14ac:dyDescent="0.25">
      <c r="A1925" s="213">
        <v>101593</v>
      </c>
      <c r="B1925" s="214" t="s">
        <v>4005</v>
      </c>
      <c r="C1925" s="214" t="s">
        <v>150</v>
      </c>
      <c r="D1925" s="215" t="s">
        <v>4006</v>
      </c>
    </row>
    <row r="1926" spans="1:4" ht="13.5" x14ac:dyDescent="0.25">
      <c r="A1926" s="213">
        <v>101600</v>
      </c>
      <c r="B1926" s="214" t="s">
        <v>4007</v>
      </c>
      <c r="C1926" s="214" t="s">
        <v>150</v>
      </c>
      <c r="D1926" s="215" t="s">
        <v>4008</v>
      </c>
    </row>
    <row r="1927" spans="1:4" ht="13.5" x14ac:dyDescent="0.25">
      <c r="A1927" s="213">
        <v>101601</v>
      </c>
      <c r="B1927" s="214" t="s">
        <v>4009</v>
      </c>
      <c r="C1927" s="214" t="s">
        <v>150</v>
      </c>
      <c r="D1927" s="215" t="s">
        <v>4010</v>
      </c>
    </row>
    <row r="1928" spans="1:4" ht="13.5" x14ac:dyDescent="0.25">
      <c r="A1928" s="213">
        <v>101602</v>
      </c>
      <c r="B1928" s="214" t="s">
        <v>4011</v>
      </c>
      <c r="C1928" s="214" t="s">
        <v>150</v>
      </c>
      <c r="D1928" s="215" t="s">
        <v>4012</v>
      </c>
    </row>
    <row r="1929" spans="1:4" ht="13.5" x14ac:dyDescent="0.25">
      <c r="A1929" s="213">
        <v>101603</v>
      </c>
      <c r="B1929" s="214" t="s">
        <v>4013</v>
      </c>
      <c r="C1929" s="214" t="s">
        <v>150</v>
      </c>
      <c r="D1929" s="215" t="s">
        <v>4014</v>
      </c>
    </row>
    <row r="1930" spans="1:4" ht="13.5" x14ac:dyDescent="0.25">
      <c r="A1930" s="213">
        <v>101604</v>
      </c>
      <c r="B1930" s="214" t="s">
        <v>4015</v>
      </c>
      <c r="C1930" s="214" t="s">
        <v>150</v>
      </c>
      <c r="D1930" s="215" t="s">
        <v>4016</v>
      </c>
    </row>
    <row r="1931" spans="1:4" ht="13.5" x14ac:dyDescent="0.25">
      <c r="A1931" s="213">
        <v>101605</v>
      </c>
      <c r="B1931" s="214" t="s">
        <v>4017</v>
      </c>
      <c r="C1931" s="214" t="s">
        <v>150</v>
      </c>
      <c r="D1931" s="215" t="s">
        <v>4018</v>
      </c>
    </row>
    <row r="1932" spans="1:4" ht="13.5" x14ac:dyDescent="0.25">
      <c r="A1932" s="213">
        <v>90788</v>
      </c>
      <c r="B1932" s="214" t="s">
        <v>4019</v>
      </c>
      <c r="C1932" s="214" t="s">
        <v>92</v>
      </c>
      <c r="D1932" s="215" t="s">
        <v>4020</v>
      </c>
    </row>
    <row r="1933" spans="1:4" ht="13.5" x14ac:dyDescent="0.25">
      <c r="A1933" s="213">
        <v>90789</v>
      </c>
      <c r="B1933" s="214" t="s">
        <v>4021</v>
      </c>
      <c r="C1933" s="214" t="s">
        <v>92</v>
      </c>
      <c r="D1933" s="215" t="s">
        <v>4022</v>
      </c>
    </row>
    <row r="1934" spans="1:4" ht="13.5" x14ac:dyDescent="0.25">
      <c r="A1934" s="213">
        <v>90790</v>
      </c>
      <c r="B1934" s="214" t="s">
        <v>4023</v>
      </c>
      <c r="C1934" s="214" t="s">
        <v>92</v>
      </c>
      <c r="D1934" s="215" t="s">
        <v>4024</v>
      </c>
    </row>
    <row r="1935" spans="1:4" ht="13.5" x14ac:dyDescent="0.25">
      <c r="A1935" s="213">
        <v>90791</v>
      </c>
      <c r="B1935" s="214" t="s">
        <v>4025</v>
      </c>
      <c r="C1935" s="214" t="s">
        <v>92</v>
      </c>
      <c r="D1935" s="215" t="s">
        <v>4026</v>
      </c>
    </row>
    <row r="1936" spans="1:4" ht="13.5" x14ac:dyDescent="0.25">
      <c r="A1936" s="213">
        <v>90793</v>
      </c>
      <c r="B1936" s="214" t="s">
        <v>4027</v>
      </c>
      <c r="C1936" s="214" t="s">
        <v>92</v>
      </c>
      <c r="D1936" s="215" t="s">
        <v>4028</v>
      </c>
    </row>
    <row r="1937" spans="1:4" ht="13.5" x14ac:dyDescent="0.25">
      <c r="A1937" s="213">
        <v>90794</v>
      </c>
      <c r="B1937" s="214" t="s">
        <v>4029</v>
      </c>
      <c r="C1937" s="214" t="s">
        <v>92</v>
      </c>
      <c r="D1937" s="215" t="s">
        <v>4030</v>
      </c>
    </row>
    <row r="1938" spans="1:4" ht="13.5" x14ac:dyDescent="0.25">
      <c r="A1938" s="213">
        <v>90795</v>
      </c>
      <c r="B1938" s="214" t="s">
        <v>4031</v>
      </c>
      <c r="C1938" s="214" t="s">
        <v>92</v>
      </c>
      <c r="D1938" s="215" t="s">
        <v>4032</v>
      </c>
    </row>
    <row r="1939" spans="1:4" ht="13.5" x14ac:dyDescent="0.25">
      <c r="A1939" s="213">
        <v>90796</v>
      </c>
      <c r="B1939" s="214" t="s">
        <v>4033</v>
      </c>
      <c r="C1939" s="214" t="s">
        <v>92</v>
      </c>
      <c r="D1939" s="215" t="s">
        <v>4034</v>
      </c>
    </row>
    <row r="1940" spans="1:4" ht="13.5" x14ac:dyDescent="0.25">
      <c r="A1940" s="213">
        <v>90797</v>
      </c>
      <c r="B1940" s="214" t="s">
        <v>4035</v>
      </c>
      <c r="C1940" s="214" t="s">
        <v>92</v>
      </c>
      <c r="D1940" s="215" t="s">
        <v>4036</v>
      </c>
    </row>
    <row r="1941" spans="1:4" ht="13.5" x14ac:dyDescent="0.25">
      <c r="A1941" s="213">
        <v>90798</v>
      </c>
      <c r="B1941" s="214" t="s">
        <v>4037</v>
      </c>
      <c r="C1941" s="214" t="s">
        <v>92</v>
      </c>
      <c r="D1941" s="215" t="s">
        <v>4038</v>
      </c>
    </row>
    <row r="1942" spans="1:4" ht="13.5" x14ac:dyDescent="0.25">
      <c r="A1942" s="213">
        <v>90799</v>
      </c>
      <c r="B1942" s="214" t="s">
        <v>4039</v>
      </c>
      <c r="C1942" s="214" t="s">
        <v>92</v>
      </c>
      <c r="D1942" s="215" t="s">
        <v>4040</v>
      </c>
    </row>
    <row r="1943" spans="1:4" ht="13.5" x14ac:dyDescent="0.25">
      <c r="A1943" s="213">
        <v>90801</v>
      </c>
      <c r="B1943" s="214" t="s">
        <v>4041</v>
      </c>
      <c r="C1943" s="214" t="s">
        <v>92</v>
      </c>
      <c r="D1943" s="215" t="s">
        <v>4042</v>
      </c>
    </row>
    <row r="1944" spans="1:4" ht="13.5" x14ac:dyDescent="0.25">
      <c r="A1944" s="213">
        <v>90806</v>
      </c>
      <c r="B1944" s="214" t="s">
        <v>4043</v>
      </c>
      <c r="C1944" s="214" t="s">
        <v>92</v>
      </c>
      <c r="D1944" s="215" t="s">
        <v>4044</v>
      </c>
    </row>
    <row r="1945" spans="1:4" ht="13.5" x14ac:dyDescent="0.25">
      <c r="A1945" s="213">
        <v>90820</v>
      </c>
      <c r="B1945" s="214" t="s">
        <v>4045</v>
      </c>
      <c r="C1945" s="214" t="s">
        <v>92</v>
      </c>
      <c r="D1945" s="215" t="s">
        <v>4046</v>
      </c>
    </row>
    <row r="1946" spans="1:4" ht="13.5" x14ac:dyDescent="0.25">
      <c r="A1946" s="213">
        <v>90821</v>
      </c>
      <c r="B1946" s="214" t="s">
        <v>4047</v>
      </c>
      <c r="C1946" s="214" t="s">
        <v>92</v>
      </c>
      <c r="D1946" s="215" t="s">
        <v>1215</v>
      </c>
    </row>
    <row r="1947" spans="1:4" ht="13.5" x14ac:dyDescent="0.25">
      <c r="A1947" s="213">
        <v>90822</v>
      </c>
      <c r="B1947" s="214" t="s">
        <v>4048</v>
      </c>
      <c r="C1947" s="214" t="s">
        <v>92</v>
      </c>
      <c r="D1947" s="215" t="s">
        <v>4049</v>
      </c>
    </row>
    <row r="1948" spans="1:4" ht="13.5" x14ac:dyDescent="0.25">
      <c r="A1948" s="213">
        <v>90823</v>
      </c>
      <c r="B1948" s="214" t="s">
        <v>4050</v>
      </c>
      <c r="C1948" s="214" t="s">
        <v>92</v>
      </c>
      <c r="D1948" s="215" t="s">
        <v>4051</v>
      </c>
    </row>
    <row r="1949" spans="1:4" ht="13.5" x14ac:dyDescent="0.25">
      <c r="A1949" s="213">
        <v>90824</v>
      </c>
      <c r="B1949" s="214" t="s">
        <v>4052</v>
      </c>
      <c r="C1949" s="214" t="s">
        <v>92</v>
      </c>
      <c r="D1949" s="215" t="s">
        <v>4053</v>
      </c>
    </row>
    <row r="1950" spans="1:4" ht="13.5" x14ac:dyDescent="0.25">
      <c r="A1950" s="213">
        <v>90825</v>
      </c>
      <c r="B1950" s="214" t="s">
        <v>4054</v>
      </c>
      <c r="C1950" s="214" t="s">
        <v>92</v>
      </c>
      <c r="D1950" s="215" t="s">
        <v>4055</v>
      </c>
    </row>
    <row r="1951" spans="1:4" ht="13.5" x14ac:dyDescent="0.25">
      <c r="A1951" s="213">
        <v>90830</v>
      </c>
      <c r="B1951" s="214" t="s">
        <v>4056</v>
      </c>
      <c r="C1951" s="214" t="s">
        <v>92</v>
      </c>
      <c r="D1951" s="215" t="s">
        <v>4057</v>
      </c>
    </row>
    <row r="1952" spans="1:4" ht="13.5" x14ac:dyDescent="0.25">
      <c r="A1952" s="213">
        <v>90831</v>
      </c>
      <c r="B1952" s="214" t="s">
        <v>4058</v>
      </c>
      <c r="C1952" s="214" t="s">
        <v>92</v>
      </c>
      <c r="D1952" s="215" t="s">
        <v>4059</v>
      </c>
    </row>
    <row r="1953" spans="1:4" ht="13.5" x14ac:dyDescent="0.25">
      <c r="A1953" s="213">
        <v>90841</v>
      </c>
      <c r="B1953" s="214" t="s">
        <v>4060</v>
      </c>
      <c r="C1953" s="214" t="s">
        <v>92</v>
      </c>
      <c r="D1953" s="215" t="s">
        <v>4061</v>
      </c>
    </row>
    <row r="1954" spans="1:4" ht="13.5" x14ac:dyDescent="0.25">
      <c r="A1954" s="213">
        <v>90842</v>
      </c>
      <c r="B1954" s="214" t="s">
        <v>4062</v>
      </c>
      <c r="C1954" s="214" t="s">
        <v>92</v>
      </c>
      <c r="D1954" s="215" t="s">
        <v>4063</v>
      </c>
    </row>
    <row r="1955" spans="1:4" ht="13.5" x14ac:dyDescent="0.25">
      <c r="A1955" s="213">
        <v>90843</v>
      </c>
      <c r="B1955" s="214" t="s">
        <v>4064</v>
      </c>
      <c r="C1955" s="214" t="s">
        <v>92</v>
      </c>
      <c r="D1955" s="215" t="s">
        <v>4065</v>
      </c>
    </row>
    <row r="1956" spans="1:4" ht="13.5" x14ac:dyDescent="0.25">
      <c r="A1956" s="213">
        <v>90844</v>
      </c>
      <c r="B1956" s="214" t="s">
        <v>4066</v>
      </c>
      <c r="C1956" s="214" t="s">
        <v>92</v>
      </c>
      <c r="D1956" s="215" t="s">
        <v>4067</v>
      </c>
    </row>
    <row r="1957" spans="1:4" ht="13.5" x14ac:dyDescent="0.25">
      <c r="A1957" s="213">
        <v>90845</v>
      </c>
      <c r="B1957" s="214" t="s">
        <v>4068</v>
      </c>
      <c r="C1957" s="214" t="s">
        <v>92</v>
      </c>
      <c r="D1957" s="215" t="s">
        <v>4069</v>
      </c>
    </row>
    <row r="1958" spans="1:4" ht="13.5" x14ac:dyDescent="0.25">
      <c r="A1958" s="213">
        <v>90846</v>
      </c>
      <c r="B1958" s="214" t="s">
        <v>4070</v>
      </c>
      <c r="C1958" s="214" t="s">
        <v>92</v>
      </c>
      <c r="D1958" s="215" t="s">
        <v>4071</v>
      </c>
    </row>
    <row r="1959" spans="1:4" ht="13.5" x14ac:dyDescent="0.25">
      <c r="A1959" s="213">
        <v>90847</v>
      </c>
      <c r="B1959" s="214" t="s">
        <v>4072</v>
      </c>
      <c r="C1959" s="214" t="s">
        <v>92</v>
      </c>
      <c r="D1959" s="215" t="s">
        <v>4073</v>
      </c>
    </row>
    <row r="1960" spans="1:4" ht="13.5" x14ac:dyDescent="0.25">
      <c r="A1960" s="213">
        <v>90848</v>
      </c>
      <c r="B1960" s="214" t="s">
        <v>4074</v>
      </c>
      <c r="C1960" s="214" t="s">
        <v>92</v>
      </c>
      <c r="D1960" s="215" t="s">
        <v>4075</v>
      </c>
    </row>
    <row r="1961" spans="1:4" ht="13.5" x14ac:dyDescent="0.25">
      <c r="A1961" s="213">
        <v>90849</v>
      </c>
      <c r="B1961" s="214" t="s">
        <v>4076</v>
      </c>
      <c r="C1961" s="214" t="s">
        <v>92</v>
      </c>
      <c r="D1961" s="215" t="s">
        <v>4077</v>
      </c>
    </row>
    <row r="1962" spans="1:4" ht="13.5" x14ac:dyDescent="0.25">
      <c r="A1962" s="213">
        <v>90850</v>
      </c>
      <c r="B1962" s="214" t="s">
        <v>4078</v>
      </c>
      <c r="C1962" s="214" t="s">
        <v>92</v>
      </c>
      <c r="D1962" s="215" t="s">
        <v>4079</v>
      </c>
    </row>
    <row r="1963" spans="1:4" ht="13.5" x14ac:dyDescent="0.25">
      <c r="A1963" s="213">
        <v>90851</v>
      </c>
      <c r="B1963" s="214" t="s">
        <v>4080</v>
      </c>
      <c r="C1963" s="214" t="s">
        <v>92</v>
      </c>
      <c r="D1963" s="215" t="s">
        <v>4081</v>
      </c>
    </row>
    <row r="1964" spans="1:4" ht="13.5" x14ac:dyDescent="0.25">
      <c r="A1964" s="213">
        <v>90852</v>
      </c>
      <c r="B1964" s="214" t="s">
        <v>4082</v>
      </c>
      <c r="C1964" s="214" t="s">
        <v>92</v>
      </c>
      <c r="D1964" s="215" t="s">
        <v>4083</v>
      </c>
    </row>
    <row r="1965" spans="1:4" ht="13.5" x14ac:dyDescent="0.25">
      <c r="A1965" s="213">
        <v>91009</v>
      </c>
      <c r="B1965" s="214" t="s">
        <v>4084</v>
      </c>
      <c r="C1965" s="214" t="s">
        <v>92</v>
      </c>
      <c r="D1965" s="215" t="s">
        <v>4085</v>
      </c>
    </row>
    <row r="1966" spans="1:4" ht="13.5" x14ac:dyDescent="0.25">
      <c r="A1966" s="213">
        <v>91010</v>
      </c>
      <c r="B1966" s="214" t="s">
        <v>4086</v>
      </c>
      <c r="C1966" s="214" t="s">
        <v>92</v>
      </c>
      <c r="D1966" s="215" t="s">
        <v>4087</v>
      </c>
    </row>
    <row r="1967" spans="1:4" ht="13.5" x14ac:dyDescent="0.25">
      <c r="A1967" s="213">
        <v>91011</v>
      </c>
      <c r="B1967" s="214" t="s">
        <v>4088</v>
      </c>
      <c r="C1967" s="214" t="s">
        <v>92</v>
      </c>
      <c r="D1967" s="215" t="s">
        <v>4089</v>
      </c>
    </row>
    <row r="1968" spans="1:4" ht="13.5" x14ac:dyDescent="0.25">
      <c r="A1968" s="213">
        <v>91012</v>
      </c>
      <c r="B1968" s="214" t="s">
        <v>4090</v>
      </c>
      <c r="C1968" s="214" t="s">
        <v>92</v>
      </c>
      <c r="D1968" s="215" t="s">
        <v>4091</v>
      </c>
    </row>
    <row r="1969" spans="1:4" ht="13.5" x14ac:dyDescent="0.25">
      <c r="A1969" s="213">
        <v>91013</v>
      </c>
      <c r="B1969" s="214" t="s">
        <v>4092</v>
      </c>
      <c r="C1969" s="214" t="s">
        <v>92</v>
      </c>
      <c r="D1969" s="215" t="s">
        <v>4093</v>
      </c>
    </row>
    <row r="1970" spans="1:4" ht="13.5" x14ac:dyDescent="0.25">
      <c r="A1970" s="213">
        <v>91014</v>
      </c>
      <c r="B1970" s="214" t="s">
        <v>4094</v>
      </c>
      <c r="C1970" s="214" t="s">
        <v>92</v>
      </c>
      <c r="D1970" s="215" t="s">
        <v>4095</v>
      </c>
    </row>
    <row r="1971" spans="1:4" ht="13.5" x14ac:dyDescent="0.25">
      <c r="A1971" s="213">
        <v>91015</v>
      </c>
      <c r="B1971" s="214" t="s">
        <v>4096</v>
      </c>
      <c r="C1971" s="214" t="s">
        <v>92</v>
      </c>
      <c r="D1971" s="215" t="s">
        <v>4097</v>
      </c>
    </row>
    <row r="1972" spans="1:4" ht="13.5" x14ac:dyDescent="0.25">
      <c r="A1972" s="213">
        <v>91016</v>
      </c>
      <c r="B1972" s="214" t="s">
        <v>4098</v>
      </c>
      <c r="C1972" s="214" t="s">
        <v>92</v>
      </c>
      <c r="D1972" s="215" t="s">
        <v>4099</v>
      </c>
    </row>
    <row r="1973" spans="1:4" ht="13.5" x14ac:dyDescent="0.25">
      <c r="A1973" s="213">
        <v>91287</v>
      </c>
      <c r="B1973" s="214" t="s">
        <v>4100</v>
      </c>
      <c r="C1973" s="214" t="s">
        <v>92</v>
      </c>
      <c r="D1973" s="215" t="s">
        <v>4101</v>
      </c>
    </row>
    <row r="1974" spans="1:4" ht="13.5" x14ac:dyDescent="0.25">
      <c r="A1974" s="213">
        <v>91292</v>
      </c>
      <c r="B1974" s="214" t="s">
        <v>4102</v>
      </c>
      <c r="C1974" s="214" t="s">
        <v>92</v>
      </c>
      <c r="D1974" s="215" t="s">
        <v>4103</v>
      </c>
    </row>
    <row r="1975" spans="1:4" ht="13.5" x14ac:dyDescent="0.25">
      <c r="A1975" s="213">
        <v>91295</v>
      </c>
      <c r="B1975" s="214" t="s">
        <v>4104</v>
      </c>
      <c r="C1975" s="214" t="s">
        <v>92</v>
      </c>
      <c r="D1975" s="215" t="s">
        <v>4105</v>
      </c>
    </row>
    <row r="1976" spans="1:4" ht="13.5" x14ac:dyDescent="0.25">
      <c r="A1976" s="213">
        <v>91296</v>
      </c>
      <c r="B1976" s="214" t="s">
        <v>4106</v>
      </c>
      <c r="C1976" s="214" t="s">
        <v>92</v>
      </c>
      <c r="D1976" s="215" t="s">
        <v>4107</v>
      </c>
    </row>
    <row r="1977" spans="1:4" ht="13.5" x14ac:dyDescent="0.25">
      <c r="A1977" s="213">
        <v>91297</v>
      </c>
      <c r="B1977" s="214" t="s">
        <v>4108</v>
      </c>
      <c r="C1977" s="214" t="s">
        <v>92</v>
      </c>
      <c r="D1977" s="215" t="s">
        <v>4109</v>
      </c>
    </row>
    <row r="1978" spans="1:4" ht="13.5" x14ac:dyDescent="0.25">
      <c r="A1978" s="213">
        <v>91298</v>
      </c>
      <c r="B1978" s="214" t="s">
        <v>4110</v>
      </c>
      <c r="C1978" s="214" t="s">
        <v>92</v>
      </c>
      <c r="D1978" s="215" t="s">
        <v>4111</v>
      </c>
    </row>
    <row r="1979" spans="1:4" ht="13.5" x14ac:dyDescent="0.25">
      <c r="A1979" s="213">
        <v>91299</v>
      </c>
      <c r="B1979" s="214" t="s">
        <v>4112</v>
      </c>
      <c r="C1979" s="214" t="s">
        <v>92</v>
      </c>
      <c r="D1979" s="215" t="s">
        <v>4113</v>
      </c>
    </row>
    <row r="1980" spans="1:4" ht="13.5" x14ac:dyDescent="0.25">
      <c r="A1980" s="213">
        <v>91304</v>
      </c>
      <c r="B1980" s="214" t="s">
        <v>4114</v>
      </c>
      <c r="C1980" s="214" t="s">
        <v>92</v>
      </c>
      <c r="D1980" s="215" t="s">
        <v>4115</v>
      </c>
    </row>
    <row r="1981" spans="1:4" ht="13.5" x14ac:dyDescent="0.25">
      <c r="A1981" s="213">
        <v>91305</v>
      </c>
      <c r="B1981" s="214" t="s">
        <v>4116</v>
      </c>
      <c r="C1981" s="214" t="s">
        <v>92</v>
      </c>
      <c r="D1981" s="215" t="s">
        <v>4117</v>
      </c>
    </row>
    <row r="1982" spans="1:4" ht="13.5" x14ac:dyDescent="0.25">
      <c r="A1982" s="213">
        <v>91306</v>
      </c>
      <c r="B1982" s="214" t="s">
        <v>4118</v>
      </c>
      <c r="C1982" s="214" t="s">
        <v>92</v>
      </c>
      <c r="D1982" s="215" t="s">
        <v>4059</v>
      </c>
    </row>
    <row r="1983" spans="1:4" ht="13.5" x14ac:dyDescent="0.25">
      <c r="A1983" s="213">
        <v>91307</v>
      </c>
      <c r="B1983" s="214" t="s">
        <v>4119</v>
      </c>
      <c r="C1983" s="214" t="s">
        <v>92</v>
      </c>
      <c r="D1983" s="215" t="s">
        <v>4120</v>
      </c>
    </row>
    <row r="1984" spans="1:4" ht="13.5" x14ac:dyDescent="0.25">
      <c r="A1984" s="213">
        <v>91312</v>
      </c>
      <c r="B1984" s="214" t="s">
        <v>4121</v>
      </c>
      <c r="C1984" s="214" t="s">
        <v>92</v>
      </c>
      <c r="D1984" s="215" t="s">
        <v>4122</v>
      </c>
    </row>
    <row r="1985" spans="1:4" ht="13.5" x14ac:dyDescent="0.25">
      <c r="A1985" s="213">
        <v>91313</v>
      </c>
      <c r="B1985" s="214" t="s">
        <v>4123</v>
      </c>
      <c r="C1985" s="214" t="s">
        <v>92</v>
      </c>
      <c r="D1985" s="215" t="s">
        <v>4124</v>
      </c>
    </row>
    <row r="1986" spans="1:4" ht="13.5" x14ac:dyDescent="0.25">
      <c r="A1986" s="213">
        <v>91314</v>
      </c>
      <c r="B1986" s="214" t="s">
        <v>4125</v>
      </c>
      <c r="C1986" s="214" t="s">
        <v>92</v>
      </c>
      <c r="D1986" s="215" t="s">
        <v>4126</v>
      </c>
    </row>
    <row r="1987" spans="1:4" ht="13.5" x14ac:dyDescent="0.25">
      <c r="A1987" s="213">
        <v>91315</v>
      </c>
      <c r="B1987" s="214" t="s">
        <v>4127</v>
      </c>
      <c r="C1987" s="214" t="s">
        <v>92</v>
      </c>
      <c r="D1987" s="215" t="s">
        <v>4128</v>
      </c>
    </row>
    <row r="1988" spans="1:4" ht="13.5" x14ac:dyDescent="0.25">
      <c r="A1988" s="213">
        <v>91316</v>
      </c>
      <c r="B1988" s="214" t="s">
        <v>4129</v>
      </c>
      <c r="C1988" s="214" t="s">
        <v>92</v>
      </c>
      <c r="D1988" s="215" t="s">
        <v>4130</v>
      </c>
    </row>
    <row r="1989" spans="1:4" ht="13.5" x14ac:dyDescent="0.25">
      <c r="A1989" s="213">
        <v>91317</v>
      </c>
      <c r="B1989" s="214" t="s">
        <v>4131</v>
      </c>
      <c r="C1989" s="214" t="s">
        <v>92</v>
      </c>
      <c r="D1989" s="215" t="s">
        <v>4132</v>
      </c>
    </row>
    <row r="1990" spans="1:4" ht="13.5" x14ac:dyDescent="0.25">
      <c r="A1990" s="213">
        <v>91318</v>
      </c>
      <c r="B1990" s="214" t="s">
        <v>4133</v>
      </c>
      <c r="C1990" s="214" t="s">
        <v>92</v>
      </c>
      <c r="D1990" s="215" t="s">
        <v>4134</v>
      </c>
    </row>
    <row r="1991" spans="1:4" ht="13.5" x14ac:dyDescent="0.25">
      <c r="A1991" s="213">
        <v>91319</v>
      </c>
      <c r="B1991" s="214" t="s">
        <v>4135</v>
      </c>
      <c r="C1991" s="214" t="s">
        <v>92</v>
      </c>
      <c r="D1991" s="215" t="s">
        <v>4136</v>
      </c>
    </row>
    <row r="1992" spans="1:4" ht="13.5" x14ac:dyDescent="0.25">
      <c r="A1992" s="213">
        <v>91320</v>
      </c>
      <c r="B1992" s="214" t="s">
        <v>4137</v>
      </c>
      <c r="C1992" s="214" t="s">
        <v>92</v>
      </c>
      <c r="D1992" s="215" t="s">
        <v>4138</v>
      </c>
    </row>
    <row r="1993" spans="1:4" ht="13.5" x14ac:dyDescent="0.25">
      <c r="A1993" s="213">
        <v>91321</v>
      </c>
      <c r="B1993" s="214" t="s">
        <v>4139</v>
      </c>
      <c r="C1993" s="214" t="s">
        <v>92</v>
      </c>
      <c r="D1993" s="215" t="s">
        <v>4140</v>
      </c>
    </row>
    <row r="1994" spans="1:4" ht="13.5" x14ac:dyDescent="0.25">
      <c r="A1994" s="213">
        <v>91322</v>
      </c>
      <c r="B1994" s="214" t="s">
        <v>4141</v>
      </c>
      <c r="C1994" s="214" t="s">
        <v>92</v>
      </c>
      <c r="D1994" s="215" t="s">
        <v>4142</v>
      </c>
    </row>
    <row r="1995" spans="1:4" ht="13.5" x14ac:dyDescent="0.25">
      <c r="A1995" s="213">
        <v>91323</v>
      </c>
      <c r="B1995" s="214" t="s">
        <v>4143</v>
      </c>
      <c r="C1995" s="214" t="s">
        <v>92</v>
      </c>
      <c r="D1995" s="215" t="s">
        <v>4144</v>
      </c>
    </row>
    <row r="1996" spans="1:4" ht="13.5" x14ac:dyDescent="0.25">
      <c r="A1996" s="213">
        <v>91324</v>
      </c>
      <c r="B1996" s="214" t="s">
        <v>4145</v>
      </c>
      <c r="C1996" s="214" t="s">
        <v>92</v>
      </c>
      <c r="D1996" s="215" t="s">
        <v>4146</v>
      </c>
    </row>
    <row r="1997" spans="1:4" ht="13.5" x14ac:dyDescent="0.25">
      <c r="A1997" s="213">
        <v>91325</v>
      </c>
      <c r="B1997" s="214" t="s">
        <v>4147</v>
      </c>
      <c r="C1997" s="214" t="s">
        <v>92</v>
      </c>
      <c r="D1997" s="215" t="s">
        <v>4148</v>
      </c>
    </row>
    <row r="1998" spans="1:4" ht="13.5" x14ac:dyDescent="0.25">
      <c r="A1998" s="213">
        <v>91326</v>
      </c>
      <c r="B1998" s="214" t="s">
        <v>4149</v>
      </c>
      <c r="C1998" s="214" t="s">
        <v>92</v>
      </c>
      <c r="D1998" s="215" t="s">
        <v>4150</v>
      </c>
    </row>
    <row r="1999" spans="1:4" ht="13.5" x14ac:dyDescent="0.25">
      <c r="A1999" s="213">
        <v>91327</v>
      </c>
      <c r="B1999" s="214" t="s">
        <v>4151</v>
      </c>
      <c r="C1999" s="214" t="s">
        <v>92</v>
      </c>
      <c r="D1999" s="215" t="s">
        <v>4152</v>
      </c>
    </row>
    <row r="2000" spans="1:4" ht="13.5" x14ac:dyDescent="0.25">
      <c r="A2000" s="213">
        <v>91328</v>
      </c>
      <c r="B2000" s="214" t="s">
        <v>4153</v>
      </c>
      <c r="C2000" s="214" t="s">
        <v>92</v>
      </c>
      <c r="D2000" s="215" t="s">
        <v>4154</v>
      </c>
    </row>
    <row r="2001" spans="1:4" ht="13.5" x14ac:dyDescent="0.25">
      <c r="A2001" s="213">
        <v>91329</v>
      </c>
      <c r="B2001" s="214" t="s">
        <v>4155</v>
      </c>
      <c r="C2001" s="214" t="s">
        <v>92</v>
      </c>
      <c r="D2001" s="215" t="s">
        <v>4156</v>
      </c>
    </row>
    <row r="2002" spans="1:4" ht="13.5" x14ac:dyDescent="0.25">
      <c r="A2002" s="213">
        <v>91330</v>
      </c>
      <c r="B2002" s="214" t="s">
        <v>4157</v>
      </c>
      <c r="C2002" s="214" t="s">
        <v>92</v>
      </c>
      <c r="D2002" s="215" t="s">
        <v>4158</v>
      </c>
    </row>
    <row r="2003" spans="1:4" ht="13.5" x14ac:dyDescent="0.25">
      <c r="A2003" s="213">
        <v>91331</v>
      </c>
      <c r="B2003" s="214" t="s">
        <v>4159</v>
      </c>
      <c r="C2003" s="214" t="s">
        <v>92</v>
      </c>
      <c r="D2003" s="215" t="s">
        <v>4160</v>
      </c>
    </row>
    <row r="2004" spans="1:4" ht="13.5" x14ac:dyDescent="0.25">
      <c r="A2004" s="213">
        <v>91332</v>
      </c>
      <c r="B2004" s="214" t="s">
        <v>4161</v>
      </c>
      <c r="C2004" s="214" t="s">
        <v>92</v>
      </c>
      <c r="D2004" s="215" t="s">
        <v>4162</v>
      </c>
    </row>
    <row r="2005" spans="1:4" ht="13.5" x14ac:dyDescent="0.25">
      <c r="A2005" s="213">
        <v>91333</v>
      </c>
      <c r="B2005" s="214" t="s">
        <v>4163</v>
      </c>
      <c r="C2005" s="214" t="s">
        <v>92</v>
      </c>
      <c r="D2005" s="215" t="s">
        <v>4164</v>
      </c>
    </row>
    <row r="2006" spans="1:4" ht="13.5" x14ac:dyDescent="0.25">
      <c r="A2006" s="213">
        <v>91334</v>
      </c>
      <c r="B2006" s="214" t="s">
        <v>4165</v>
      </c>
      <c r="C2006" s="214" t="s">
        <v>92</v>
      </c>
      <c r="D2006" s="215" t="s">
        <v>4166</v>
      </c>
    </row>
    <row r="2007" spans="1:4" ht="13.5" x14ac:dyDescent="0.25">
      <c r="A2007" s="213">
        <v>91335</v>
      </c>
      <c r="B2007" s="214" t="s">
        <v>4167</v>
      </c>
      <c r="C2007" s="214" t="s">
        <v>92</v>
      </c>
      <c r="D2007" s="215" t="s">
        <v>4168</v>
      </c>
    </row>
    <row r="2008" spans="1:4" ht="13.5" x14ac:dyDescent="0.25">
      <c r="A2008" s="213">
        <v>91336</v>
      </c>
      <c r="B2008" s="214" t="s">
        <v>4169</v>
      </c>
      <c r="C2008" s="214" t="s">
        <v>92</v>
      </c>
      <c r="D2008" s="215" t="s">
        <v>4170</v>
      </c>
    </row>
    <row r="2009" spans="1:4" ht="13.5" x14ac:dyDescent="0.25">
      <c r="A2009" s="213">
        <v>91337</v>
      </c>
      <c r="B2009" s="214" t="s">
        <v>4171</v>
      </c>
      <c r="C2009" s="214" t="s">
        <v>92</v>
      </c>
      <c r="D2009" s="215" t="s">
        <v>4172</v>
      </c>
    </row>
    <row r="2010" spans="1:4" ht="13.5" x14ac:dyDescent="0.25">
      <c r="A2010" s="213">
        <v>100659</v>
      </c>
      <c r="B2010" s="214" t="s">
        <v>4173</v>
      </c>
      <c r="C2010" s="214" t="s">
        <v>91</v>
      </c>
      <c r="D2010" s="215" t="s">
        <v>4174</v>
      </c>
    </row>
    <row r="2011" spans="1:4" ht="13.5" x14ac:dyDescent="0.25">
      <c r="A2011" s="213">
        <v>100660</v>
      </c>
      <c r="B2011" s="214" t="s">
        <v>4175</v>
      </c>
      <c r="C2011" s="214" t="s">
        <v>91</v>
      </c>
      <c r="D2011" s="215" t="s">
        <v>4176</v>
      </c>
    </row>
    <row r="2012" spans="1:4" ht="13.5" x14ac:dyDescent="0.25">
      <c r="A2012" s="213">
        <v>100675</v>
      </c>
      <c r="B2012" s="214" t="s">
        <v>4177</v>
      </c>
      <c r="C2012" s="214" t="s">
        <v>92</v>
      </c>
      <c r="D2012" s="215" t="s">
        <v>4178</v>
      </c>
    </row>
    <row r="2013" spans="1:4" ht="13.5" x14ac:dyDescent="0.25">
      <c r="A2013" s="213">
        <v>100676</v>
      </c>
      <c r="B2013" s="214" t="s">
        <v>4179</v>
      </c>
      <c r="C2013" s="214" t="s">
        <v>92</v>
      </c>
      <c r="D2013" s="215" t="s">
        <v>4180</v>
      </c>
    </row>
    <row r="2014" spans="1:4" ht="13.5" x14ac:dyDescent="0.25">
      <c r="A2014" s="213">
        <v>100678</v>
      </c>
      <c r="B2014" s="214" t="s">
        <v>4181</v>
      </c>
      <c r="C2014" s="214" t="s">
        <v>92</v>
      </c>
      <c r="D2014" s="215" t="s">
        <v>4182</v>
      </c>
    </row>
    <row r="2015" spans="1:4" ht="13.5" x14ac:dyDescent="0.25">
      <c r="A2015" s="213">
        <v>100679</v>
      </c>
      <c r="B2015" s="214" t="s">
        <v>4183</v>
      </c>
      <c r="C2015" s="214" t="s">
        <v>92</v>
      </c>
      <c r="D2015" s="215" t="s">
        <v>4184</v>
      </c>
    </row>
    <row r="2016" spans="1:4" ht="13.5" x14ac:dyDescent="0.25">
      <c r="A2016" s="213">
        <v>100680</v>
      </c>
      <c r="B2016" s="214" t="s">
        <v>4185</v>
      </c>
      <c r="C2016" s="214" t="s">
        <v>92</v>
      </c>
      <c r="D2016" s="215" t="s">
        <v>4186</v>
      </c>
    </row>
    <row r="2017" spans="1:4" ht="13.5" x14ac:dyDescent="0.25">
      <c r="A2017" s="213">
        <v>100681</v>
      </c>
      <c r="B2017" s="214" t="s">
        <v>4187</v>
      </c>
      <c r="C2017" s="214" t="s">
        <v>92</v>
      </c>
      <c r="D2017" s="215" t="s">
        <v>4188</v>
      </c>
    </row>
    <row r="2018" spans="1:4" ht="13.5" x14ac:dyDescent="0.25">
      <c r="A2018" s="213">
        <v>100682</v>
      </c>
      <c r="B2018" s="214" t="s">
        <v>4189</v>
      </c>
      <c r="C2018" s="214" t="s">
        <v>92</v>
      </c>
      <c r="D2018" s="215" t="s">
        <v>4190</v>
      </c>
    </row>
    <row r="2019" spans="1:4" ht="13.5" x14ac:dyDescent="0.25">
      <c r="A2019" s="213">
        <v>100683</v>
      </c>
      <c r="B2019" s="214" t="s">
        <v>4191</v>
      </c>
      <c r="C2019" s="214" t="s">
        <v>92</v>
      </c>
      <c r="D2019" s="215" t="s">
        <v>4192</v>
      </c>
    </row>
    <row r="2020" spans="1:4" ht="13.5" x14ac:dyDescent="0.25">
      <c r="A2020" s="213">
        <v>100684</v>
      </c>
      <c r="B2020" s="214" t="s">
        <v>4193</v>
      </c>
      <c r="C2020" s="214" t="s">
        <v>92</v>
      </c>
      <c r="D2020" s="215" t="s">
        <v>4194</v>
      </c>
    </row>
    <row r="2021" spans="1:4" ht="13.5" x14ac:dyDescent="0.25">
      <c r="A2021" s="213">
        <v>100685</v>
      </c>
      <c r="B2021" s="214" t="s">
        <v>4195</v>
      </c>
      <c r="C2021" s="214" t="s">
        <v>92</v>
      </c>
      <c r="D2021" s="215" t="s">
        <v>4196</v>
      </c>
    </row>
    <row r="2022" spans="1:4" ht="13.5" x14ac:dyDescent="0.25">
      <c r="A2022" s="213">
        <v>100686</v>
      </c>
      <c r="B2022" s="214" t="s">
        <v>4197</v>
      </c>
      <c r="C2022" s="214" t="s">
        <v>92</v>
      </c>
      <c r="D2022" s="215" t="s">
        <v>4198</v>
      </c>
    </row>
    <row r="2023" spans="1:4" ht="13.5" x14ac:dyDescent="0.25">
      <c r="A2023" s="213">
        <v>100687</v>
      </c>
      <c r="B2023" s="214" t="s">
        <v>4199</v>
      </c>
      <c r="C2023" s="214" t="s">
        <v>92</v>
      </c>
      <c r="D2023" s="215" t="s">
        <v>4200</v>
      </c>
    </row>
    <row r="2024" spans="1:4" ht="13.5" x14ac:dyDescent="0.25">
      <c r="A2024" s="213">
        <v>100688</v>
      </c>
      <c r="B2024" s="214" t="s">
        <v>4201</v>
      </c>
      <c r="C2024" s="214" t="s">
        <v>92</v>
      </c>
      <c r="D2024" s="215" t="s">
        <v>4202</v>
      </c>
    </row>
    <row r="2025" spans="1:4" ht="13.5" x14ac:dyDescent="0.25">
      <c r="A2025" s="213">
        <v>100689</v>
      </c>
      <c r="B2025" s="214" t="s">
        <v>4203</v>
      </c>
      <c r="C2025" s="214" t="s">
        <v>92</v>
      </c>
      <c r="D2025" s="215" t="s">
        <v>4204</v>
      </c>
    </row>
    <row r="2026" spans="1:4" ht="13.5" x14ac:dyDescent="0.25">
      <c r="A2026" s="213">
        <v>100690</v>
      </c>
      <c r="B2026" s="214" t="s">
        <v>4205</v>
      </c>
      <c r="C2026" s="214" t="s">
        <v>92</v>
      </c>
      <c r="D2026" s="215" t="s">
        <v>4206</v>
      </c>
    </row>
    <row r="2027" spans="1:4" ht="13.5" x14ac:dyDescent="0.25">
      <c r="A2027" s="213">
        <v>100691</v>
      </c>
      <c r="B2027" s="214" t="s">
        <v>4207</v>
      </c>
      <c r="C2027" s="214" t="s">
        <v>92</v>
      </c>
      <c r="D2027" s="215" t="s">
        <v>4208</v>
      </c>
    </row>
    <row r="2028" spans="1:4" ht="13.5" x14ac:dyDescent="0.25">
      <c r="A2028" s="213">
        <v>100692</v>
      </c>
      <c r="B2028" s="214" t="s">
        <v>4209</v>
      </c>
      <c r="C2028" s="214" t="s">
        <v>92</v>
      </c>
      <c r="D2028" s="215" t="s">
        <v>4210</v>
      </c>
    </row>
    <row r="2029" spans="1:4" ht="13.5" x14ac:dyDescent="0.25">
      <c r="A2029" s="213">
        <v>100693</v>
      </c>
      <c r="B2029" s="214" t="s">
        <v>4211</v>
      </c>
      <c r="C2029" s="214" t="s">
        <v>92</v>
      </c>
      <c r="D2029" s="215" t="s">
        <v>4212</v>
      </c>
    </row>
    <row r="2030" spans="1:4" ht="13.5" x14ac:dyDescent="0.25">
      <c r="A2030" s="213">
        <v>100694</v>
      </c>
      <c r="B2030" s="214" t="s">
        <v>4213</v>
      </c>
      <c r="C2030" s="214" t="s">
        <v>92</v>
      </c>
      <c r="D2030" s="215" t="s">
        <v>4214</v>
      </c>
    </row>
    <row r="2031" spans="1:4" ht="13.5" x14ac:dyDescent="0.25">
      <c r="A2031" s="213">
        <v>100695</v>
      </c>
      <c r="B2031" s="214" t="s">
        <v>4215</v>
      </c>
      <c r="C2031" s="214" t="s">
        <v>92</v>
      </c>
      <c r="D2031" s="215" t="s">
        <v>4216</v>
      </c>
    </row>
    <row r="2032" spans="1:4" ht="13.5" x14ac:dyDescent="0.25">
      <c r="A2032" s="213">
        <v>100696</v>
      </c>
      <c r="B2032" s="214" t="s">
        <v>4217</v>
      </c>
      <c r="C2032" s="214" t="s">
        <v>92</v>
      </c>
      <c r="D2032" s="215" t="s">
        <v>4218</v>
      </c>
    </row>
    <row r="2033" spans="1:4" ht="13.5" x14ac:dyDescent="0.25">
      <c r="A2033" s="213">
        <v>100697</v>
      </c>
      <c r="B2033" s="214" t="s">
        <v>4219</v>
      </c>
      <c r="C2033" s="214" t="s">
        <v>92</v>
      </c>
      <c r="D2033" s="215" t="s">
        <v>4220</v>
      </c>
    </row>
    <row r="2034" spans="1:4" ht="13.5" x14ac:dyDescent="0.25">
      <c r="A2034" s="213">
        <v>100698</v>
      </c>
      <c r="B2034" s="214" t="s">
        <v>4221</v>
      </c>
      <c r="C2034" s="214" t="s">
        <v>92</v>
      </c>
      <c r="D2034" s="215" t="s">
        <v>4222</v>
      </c>
    </row>
    <row r="2035" spans="1:4" ht="13.5" x14ac:dyDescent="0.25">
      <c r="A2035" s="213">
        <v>100699</v>
      </c>
      <c r="B2035" s="214" t="s">
        <v>4223</v>
      </c>
      <c r="C2035" s="214" t="s">
        <v>92</v>
      </c>
      <c r="D2035" s="215" t="s">
        <v>4224</v>
      </c>
    </row>
    <row r="2036" spans="1:4" ht="13.5" x14ac:dyDescent="0.25">
      <c r="A2036" s="213">
        <v>100700</v>
      </c>
      <c r="B2036" s="214" t="s">
        <v>4225</v>
      </c>
      <c r="C2036" s="214" t="s">
        <v>92</v>
      </c>
      <c r="D2036" s="215" t="s">
        <v>4226</v>
      </c>
    </row>
    <row r="2037" spans="1:4" ht="13.5" x14ac:dyDescent="0.25">
      <c r="A2037" s="213">
        <v>100712</v>
      </c>
      <c r="B2037" s="214" t="s">
        <v>4227</v>
      </c>
      <c r="C2037" s="214" t="s">
        <v>92</v>
      </c>
      <c r="D2037" s="215" t="s">
        <v>4228</v>
      </c>
    </row>
    <row r="2038" spans="1:4" ht="13.5" x14ac:dyDescent="0.25">
      <c r="A2038" s="213">
        <v>100665</v>
      </c>
      <c r="B2038" s="214" t="s">
        <v>4229</v>
      </c>
      <c r="C2038" s="214" t="s">
        <v>150</v>
      </c>
      <c r="D2038" s="215" t="s">
        <v>4230</v>
      </c>
    </row>
    <row r="2039" spans="1:4" ht="13.5" x14ac:dyDescent="0.25">
      <c r="A2039" s="213">
        <v>100666</v>
      </c>
      <c r="B2039" s="214" t="s">
        <v>4231</v>
      </c>
      <c r="C2039" s="214" t="s">
        <v>150</v>
      </c>
      <c r="D2039" s="215" t="s">
        <v>4232</v>
      </c>
    </row>
    <row r="2040" spans="1:4" ht="13.5" x14ac:dyDescent="0.25">
      <c r="A2040" s="213">
        <v>100667</v>
      </c>
      <c r="B2040" s="214" t="s">
        <v>4233</v>
      </c>
      <c r="C2040" s="214" t="s">
        <v>150</v>
      </c>
      <c r="D2040" s="215" t="s">
        <v>4234</v>
      </c>
    </row>
    <row r="2041" spans="1:4" ht="13.5" x14ac:dyDescent="0.25">
      <c r="A2041" s="213">
        <v>100668</v>
      </c>
      <c r="B2041" s="214" t="s">
        <v>4235</v>
      </c>
      <c r="C2041" s="214" t="s">
        <v>150</v>
      </c>
      <c r="D2041" s="215" t="s">
        <v>4236</v>
      </c>
    </row>
    <row r="2042" spans="1:4" ht="13.5" x14ac:dyDescent="0.25">
      <c r="A2042" s="213">
        <v>100669</v>
      </c>
      <c r="B2042" s="214" t="s">
        <v>4237</v>
      </c>
      <c r="C2042" s="214" t="s">
        <v>150</v>
      </c>
      <c r="D2042" s="215" t="s">
        <v>4238</v>
      </c>
    </row>
    <row r="2043" spans="1:4" ht="13.5" x14ac:dyDescent="0.25">
      <c r="A2043" s="213">
        <v>100670</v>
      </c>
      <c r="B2043" s="214" t="s">
        <v>4239</v>
      </c>
      <c r="C2043" s="214" t="s">
        <v>150</v>
      </c>
      <c r="D2043" s="215" t="s">
        <v>4240</v>
      </c>
    </row>
    <row r="2044" spans="1:4" ht="13.5" x14ac:dyDescent="0.25">
      <c r="A2044" s="213">
        <v>100671</v>
      </c>
      <c r="B2044" s="214" t="s">
        <v>4241</v>
      </c>
      <c r="C2044" s="214" t="s">
        <v>150</v>
      </c>
      <c r="D2044" s="215" t="s">
        <v>4242</v>
      </c>
    </row>
    <row r="2045" spans="1:4" ht="13.5" x14ac:dyDescent="0.25">
      <c r="A2045" s="213">
        <v>100672</v>
      </c>
      <c r="B2045" s="214" t="s">
        <v>4243</v>
      </c>
      <c r="C2045" s="214" t="s">
        <v>150</v>
      </c>
      <c r="D2045" s="215" t="s">
        <v>4244</v>
      </c>
    </row>
    <row r="2046" spans="1:4" ht="13.5" x14ac:dyDescent="0.25">
      <c r="A2046" s="213">
        <v>100701</v>
      </c>
      <c r="B2046" s="214" t="s">
        <v>4245</v>
      </c>
      <c r="C2046" s="214" t="s">
        <v>150</v>
      </c>
      <c r="D2046" s="215" t="s">
        <v>4246</v>
      </c>
    </row>
    <row r="2047" spans="1:4" ht="13.5" x14ac:dyDescent="0.25">
      <c r="A2047" s="213">
        <v>94559</v>
      </c>
      <c r="B2047" s="214" t="s">
        <v>4247</v>
      </c>
      <c r="C2047" s="214" t="s">
        <v>150</v>
      </c>
      <c r="D2047" s="215" t="s">
        <v>4248</v>
      </c>
    </row>
    <row r="2048" spans="1:4" ht="13.5" x14ac:dyDescent="0.25">
      <c r="A2048" s="213">
        <v>94562</v>
      </c>
      <c r="B2048" s="214" t="s">
        <v>4249</v>
      </c>
      <c r="C2048" s="214" t="s">
        <v>150</v>
      </c>
      <c r="D2048" s="215" t="s">
        <v>4250</v>
      </c>
    </row>
    <row r="2049" spans="1:4" ht="13.5" x14ac:dyDescent="0.25">
      <c r="A2049" s="213">
        <v>94587</v>
      </c>
      <c r="B2049" s="214" t="s">
        <v>4251</v>
      </c>
      <c r="C2049" s="214" t="s">
        <v>91</v>
      </c>
      <c r="D2049" s="215" t="s">
        <v>4252</v>
      </c>
    </row>
    <row r="2050" spans="1:4" ht="13.5" x14ac:dyDescent="0.25">
      <c r="A2050" s="213">
        <v>94588</v>
      </c>
      <c r="B2050" s="214" t="s">
        <v>4253</v>
      </c>
      <c r="C2050" s="214" t="s">
        <v>91</v>
      </c>
      <c r="D2050" s="215" t="s">
        <v>4254</v>
      </c>
    </row>
    <row r="2051" spans="1:4" ht="13.5" x14ac:dyDescent="0.25">
      <c r="A2051" s="213">
        <v>99837</v>
      </c>
      <c r="B2051" s="214" t="s">
        <v>4255</v>
      </c>
      <c r="C2051" s="214" t="s">
        <v>91</v>
      </c>
      <c r="D2051" s="215" t="s">
        <v>4256</v>
      </c>
    </row>
    <row r="2052" spans="1:4" ht="13.5" x14ac:dyDescent="0.25">
      <c r="A2052" s="213">
        <v>99839</v>
      </c>
      <c r="B2052" s="214" t="s">
        <v>4257</v>
      </c>
      <c r="C2052" s="214" t="s">
        <v>91</v>
      </c>
      <c r="D2052" s="215" t="s">
        <v>4258</v>
      </c>
    </row>
    <row r="2053" spans="1:4" ht="13.5" x14ac:dyDescent="0.25">
      <c r="A2053" s="213">
        <v>99841</v>
      </c>
      <c r="B2053" s="214" t="s">
        <v>4259</v>
      </c>
      <c r="C2053" s="214" t="s">
        <v>91</v>
      </c>
      <c r="D2053" s="215" t="s">
        <v>4260</v>
      </c>
    </row>
    <row r="2054" spans="1:4" ht="13.5" x14ac:dyDescent="0.25">
      <c r="A2054" s="213">
        <v>99855</v>
      </c>
      <c r="B2054" s="214" t="s">
        <v>4261</v>
      </c>
      <c r="C2054" s="214" t="s">
        <v>91</v>
      </c>
      <c r="D2054" s="215" t="s">
        <v>4262</v>
      </c>
    </row>
    <row r="2055" spans="1:4" ht="13.5" x14ac:dyDescent="0.25">
      <c r="A2055" s="213">
        <v>99857</v>
      </c>
      <c r="B2055" s="214" t="s">
        <v>4263</v>
      </c>
      <c r="C2055" s="214" t="s">
        <v>91</v>
      </c>
      <c r="D2055" s="215" t="s">
        <v>4264</v>
      </c>
    </row>
    <row r="2056" spans="1:4" ht="13.5" x14ac:dyDescent="0.25">
      <c r="A2056" s="213">
        <v>99861</v>
      </c>
      <c r="B2056" s="214" t="s">
        <v>4265</v>
      </c>
      <c r="C2056" s="214" t="s">
        <v>150</v>
      </c>
      <c r="D2056" s="215" t="s">
        <v>4266</v>
      </c>
    </row>
    <row r="2057" spans="1:4" ht="13.5" x14ac:dyDescent="0.25">
      <c r="A2057" s="213">
        <v>99862</v>
      </c>
      <c r="B2057" s="214" t="s">
        <v>4267</v>
      </c>
      <c r="C2057" s="214" t="s">
        <v>150</v>
      </c>
      <c r="D2057" s="215" t="s">
        <v>4268</v>
      </c>
    </row>
    <row r="2058" spans="1:4" ht="13.5" x14ac:dyDescent="0.25">
      <c r="A2058" s="213">
        <v>90838</v>
      </c>
      <c r="B2058" s="214" t="s">
        <v>4269</v>
      </c>
      <c r="C2058" s="214" t="s">
        <v>92</v>
      </c>
      <c r="D2058" s="215" t="s">
        <v>4270</v>
      </c>
    </row>
    <row r="2059" spans="1:4" ht="13.5" x14ac:dyDescent="0.25">
      <c r="A2059" s="213">
        <v>91338</v>
      </c>
      <c r="B2059" s="214" t="s">
        <v>4271</v>
      </c>
      <c r="C2059" s="214" t="s">
        <v>150</v>
      </c>
      <c r="D2059" s="215" t="s">
        <v>4272</v>
      </c>
    </row>
    <row r="2060" spans="1:4" ht="13.5" x14ac:dyDescent="0.25">
      <c r="A2060" s="213">
        <v>91341</v>
      </c>
      <c r="B2060" s="214" t="s">
        <v>4273</v>
      </c>
      <c r="C2060" s="214" t="s">
        <v>150</v>
      </c>
      <c r="D2060" s="215" t="s">
        <v>4274</v>
      </c>
    </row>
    <row r="2061" spans="1:4" ht="13.5" x14ac:dyDescent="0.25">
      <c r="A2061" s="213">
        <v>94805</v>
      </c>
      <c r="B2061" s="214" t="s">
        <v>4275</v>
      </c>
      <c r="C2061" s="214" t="s">
        <v>92</v>
      </c>
      <c r="D2061" s="215" t="s">
        <v>4276</v>
      </c>
    </row>
    <row r="2062" spans="1:4" ht="13.5" x14ac:dyDescent="0.25">
      <c r="A2062" s="213">
        <v>94806</v>
      </c>
      <c r="B2062" s="214" t="s">
        <v>4277</v>
      </c>
      <c r="C2062" s="214" t="s">
        <v>92</v>
      </c>
      <c r="D2062" s="215" t="s">
        <v>4278</v>
      </c>
    </row>
    <row r="2063" spans="1:4" ht="13.5" x14ac:dyDescent="0.25">
      <c r="A2063" s="213">
        <v>94807</v>
      </c>
      <c r="B2063" s="214" t="s">
        <v>4279</v>
      </c>
      <c r="C2063" s="214" t="s">
        <v>92</v>
      </c>
      <c r="D2063" s="215" t="s">
        <v>4280</v>
      </c>
    </row>
    <row r="2064" spans="1:4" ht="13.5" x14ac:dyDescent="0.25">
      <c r="A2064" s="213">
        <v>100702</v>
      </c>
      <c r="B2064" s="214" t="s">
        <v>4281</v>
      </c>
      <c r="C2064" s="214" t="s">
        <v>150</v>
      </c>
      <c r="D2064" s="215" t="s">
        <v>4282</v>
      </c>
    </row>
    <row r="2065" spans="1:4" ht="13.5" x14ac:dyDescent="0.25">
      <c r="A2065" s="213">
        <v>102188</v>
      </c>
      <c r="B2065" s="214" t="s">
        <v>4283</v>
      </c>
      <c r="C2065" s="214" t="s">
        <v>92</v>
      </c>
      <c r="D2065" s="215" t="s">
        <v>4284</v>
      </c>
    </row>
    <row r="2066" spans="1:4" ht="13.5" x14ac:dyDescent="0.25">
      <c r="A2066" s="213">
        <v>102189</v>
      </c>
      <c r="B2066" s="214" t="s">
        <v>4285</v>
      </c>
      <c r="C2066" s="214" t="s">
        <v>92</v>
      </c>
      <c r="D2066" s="215" t="s">
        <v>4286</v>
      </c>
    </row>
    <row r="2067" spans="1:4" ht="13.5" x14ac:dyDescent="0.25">
      <c r="A2067" s="213">
        <v>100703</v>
      </c>
      <c r="B2067" s="214" t="s">
        <v>4287</v>
      </c>
      <c r="C2067" s="214" t="s">
        <v>92</v>
      </c>
      <c r="D2067" s="215" t="s">
        <v>4288</v>
      </c>
    </row>
    <row r="2068" spans="1:4" ht="13.5" x14ac:dyDescent="0.25">
      <c r="A2068" s="213">
        <v>100704</v>
      </c>
      <c r="B2068" s="214" t="s">
        <v>4289</v>
      </c>
      <c r="C2068" s="214" t="s">
        <v>92</v>
      </c>
      <c r="D2068" s="215" t="s">
        <v>4290</v>
      </c>
    </row>
    <row r="2069" spans="1:4" ht="13.5" x14ac:dyDescent="0.25">
      <c r="A2069" s="213">
        <v>100705</v>
      </c>
      <c r="B2069" s="214" t="s">
        <v>4291</v>
      </c>
      <c r="C2069" s="214" t="s">
        <v>92</v>
      </c>
      <c r="D2069" s="215" t="s">
        <v>4292</v>
      </c>
    </row>
    <row r="2070" spans="1:4" ht="13.5" x14ac:dyDescent="0.25">
      <c r="A2070" s="213">
        <v>100706</v>
      </c>
      <c r="B2070" s="214" t="s">
        <v>4293</v>
      </c>
      <c r="C2070" s="214" t="s">
        <v>92</v>
      </c>
      <c r="D2070" s="215" t="s">
        <v>4294</v>
      </c>
    </row>
    <row r="2071" spans="1:4" ht="13.5" x14ac:dyDescent="0.25">
      <c r="A2071" s="213">
        <v>100707</v>
      </c>
      <c r="B2071" s="214" t="s">
        <v>4295</v>
      </c>
      <c r="C2071" s="214" t="s">
        <v>92</v>
      </c>
      <c r="D2071" s="215" t="s">
        <v>4296</v>
      </c>
    </row>
    <row r="2072" spans="1:4" ht="13.5" x14ac:dyDescent="0.25">
      <c r="A2072" s="213">
        <v>100708</v>
      </c>
      <c r="B2072" s="214" t="s">
        <v>4297</v>
      </c>
      <c r="C2072" s="214" t="s">
        <v>92</v>
      </c>
      <c r="D2072" s="215" t="s">
        <v>4298</v>
      </c>
    </row>
    <row r="2073" spans="1:4" ht="13.5" x14ac:dyDescent="0.25">
      <c r="A2073" s="213">
        <v>100709</v>
      </c>
      <c r="B2073" s="214" t="s">
        <v>4299</v>
      </c>
      <c r="C2073" s="214" t="s">
        <v>92</v>
      </c>
      <c r="D2073" s="215" t="s">
        <v>4300</v>
      </c>
    </row>
    <row r="2074" spans="1:4" ht="13.5" x14ac:dyDescent="0.25">
      <c r="A2074" s="213">
        <v>100710</v>
      </c>
      <c r="B2074" s="214" t="s">
        <v>4301</v>
      </c>
      <c r="C2074" s="214" t="s">
        <v>92</v>
      </c>
      <c r="D2074" s="215" t="s">
        <v>4302</v>
      </c>
    </row>
    <row r="2075" spans="1:4" ht="13.5" x14ac:dyDescent="0.25">
      <c r="A2075" s="213">
        <v>102151</v>
      </c>
      <c r="B2075" s="214" t="s">
        <v>4303</v>
      </c>
      <c r="C2075" s="214" t="s">
        <v>150</v>
      </c>
      <c r="D2075" s="215" t="s">
        <v>4304</v>
      </c>
    </row>
    <row r="2076" spans="1:4" ht="13.5" x14ac:dyDescent="0.25">
      <c r="A2076" s="213">
        <v>102152</v>
      </c>
      <c r="B2076" s="214" t="s">
        <v>4305</v>
      </c>
      <c r="C2076" s="214" t="s">
        <v>150</v>
      </c>
      <c r="D2076" s="215" t="s">
        <v>4306</v>
      </c>
    </row>
    <row r="2077" spans="1:4" ht="13.5" x14ac:dyDescent="0.25">
      <c r="A2077" s="213">
        <v>102153</v>
      </c>
      <c r="B2077" s="214" t="s">
        <v>4307</v>
      </c>
      <c r="C2077" s="214" t="s">
        <v>150</v>
      </c>
      <c r="D2077" s="215" t="s">
        <v>3214</v>
      </c>
    </row>
    <row r="2078" spans="1:4" ht="13.5" x14ac:dyDescent="0.25">
      <c r="A2078" s="213">
        <v>102154</v>
      </c>
      <c r="B2078" s="214" t="s">
        <v>4308</v>
      </c>
      <c r="C2078" s="214" t="s">
        <v>150</v>
      </c>
      <c r="D2078" s="215" t="s">
        <v>4309</v>
      </c>
    </row>
    <row r="2079" spans="1:4" ht="13.5" x14ac:dyDescent="0.25">
      <c r="A2079" s="213">
        <v>102155</v>
      </c>
      <c r="B2079" s="214" t="s">
        <v>4310</v>
      </c>
      <c r="C2079" s="214" t="s">
        <v>150</v>
      </c>
      <c r="D2079" s="215" t="s">
        <v>4311</v>
      </c>
    </row>
    <row r="2080" spans="1:4" ht="13.5" x14ac:dyDescent="0.25">
      <c r="A2080" s="213">
        <v>102156</v>
      </c>
      <c r="B2080" s="214" t="s">
        <v>4312</v>
      </c>
      <c r="C2080" s="214" t="s">
        <v>150</v>
      </c>
      <c r="D2080" s="215" t="s">
        <v>4313</v>
      </c>
    </row>
    <row r="2081" spans="1:4" ht="13.5" x14ac:dyDescent="0.25">
      <c r="A2081" s="213">
        <v>102157</v>
      </c>
      <c r="B2081" s="214" t="s">
        <v>4314</v>
      </c>
      <c r="C2081" s="214" t="s">
        <v>150</v>
      </c>
      <c r="D2081" s="215" t="s">
        <v>4315</v>
      </c>
    </row>
    <row r="2082" spans="1:4" ht="13.5" x14ac:dyDescent="0.25">
      <c r="A2082" s="213">
        <v>102158</v>
      </c>
      <c r="B2082" s="214" t="s">
        <v>4316</v>
      </c>
      <c r="C2082" s="214" t="s">
        <v>150</v>
      </c>
      <c r="D2082" s="215" t="s">
        <v>4317</v>
      </c>
    </row>
    <row r="2083" spans="1:4" ht="13.5" x14ac:dyDescent="0.25">
      <c r="A2083" s="213">
        <v>102159</v>
      </c>
      <c r="B2083" s="214" t="s">
        <v>4318</v>
      </c>
      <c r="C2083" s="214" t="s">
        <v>150</v>
      </c>
      <c r="D2083" s="215" t="s">
        <v>4319</v>
      </c>
    </row>
    <row r="2084" spans="1:4" ht="13.5" x14ac:dyDescent="0.25">
      <c r="A2084" s="213">
        <v>102160</v>
      </c>
      <c r="B2084" s="214" t="s">
        <v>4320</v>
      </c>
      <c r="C2084" s="214" t="s">
        <v>150</v>
      </c>
      <c r="D2084" s="215" t="s">
        <v>4321</v>
      </c>
    </row>
    <row r="2085" spans="1:4" ht="13.5" x14ac:dyDescent="0.25">
      <c r="A2085" s="213">
        <v>102161</v>
      </c>
      <c r="B2085" s="214" t="s">
        <v>4322</v>
      </c>
      <c r="C2085" s="214" t="s">
        <v>150</v>
      </c>
      <c r="D2085" s="215" t="s">
        <v>4323</v>
      </c>
    </row>
    <row r="2086" spans="1:4" ht="13.5" x14ac:dyDescent="0.25">
      <c r="A2086" s="213">
        <v>102162</v>
      </c>
      <c r="B2086" s="214" t="s">
        <v>4324</v>
      </c>
      <c r="C2086" s="214" t="s">
        <v>150</v>
      </c>
      <c r="D2086" s="215" t="s">
        <v>4325</v>
      </c>
    </row>
    <row r="2087" spans="1:4" ht="13.5" x14ac:dyDescent="0.25">
      <c r="A2087" s="213">
        <v>102163</v>
      </c>
      <c r="B2087" s="214" t="s">
        <v>4326</v>
      </c>
      <c r="C2087" s="214" t="s">
        <v>150</v>
      </c>
      <c r="D2087" s="215" t="s">
        <v>4327</v>
      </c>
    </row>
    <row r="2088" spans="1:4" ht="13.5" x14ac:dyDescent="0.25">
      <c r="A2088" s="213">
        <v>102164</v>
      </c>
      <c r="B2088" s="214" t="s">
        <v>4328</v>
      </c>
      <c r="C2088" s="214" t="s">
        <v>150</v>
      </c>
      <c r="D2088" s="215" t="s">
        <v>4329</v>
      </c>
    </row>
    <row r="2089" spans="1:4" ht="13.5" x14ac:dyDescent="0.25">
      <c r="A2089" s="213">
        <v>102165</v>
      </c>
      <c r="B2089" s="214" t="s">
        <v>4330</v>
      </c>
      <c r="C2089" s="214" t="s">
        <v>150</v>
      </c>
      <c r="D2089" s="215" t="s">
        <v>4331</v>
      </c>
    </row>
    <row r="2090" spans="1:4" ht="13.5" x14ac:dyDescent="0.25">
      <c r="A2090" s="213">
        <v>102166</v>
      </c>
      <c r="B2090" s="214" t="s">
        <v>4332</v>
      </c>
      <c r="C2090" s="214" t="s">
        <v>150</v>
      </c>
      <c r="D2090" s="215" t="s">
        <v>4333</v>
      </c>
    </row>
    <row r="2091" spans="1:4" ht="13.5" x14ac:dyDescent="0.25">
      <c r="A2091" s="213">
        <v>102167</v>
      </c>
      <c r="B2091" s="214" t="s">
        <v>4334</v>
      </c>
      <c r="C2091" s="214" t="s">
        <v>150</v>
      </c>
      <c r="D2091" s="215" t="s">
        <v>4335</v>
      </c>
    </row>
    <row r="2092" spans="1:4" ht="13.5" x14ac:dyDescent="0.25">
      <c r="A2092" s="213">
        <v>102168</v>
      </c>
      <c r="B2092" s="214" t="s">
        <v>4336</v>
      </c>
      <c r="C2092" s="214" t="s">
        <v>150</v>
      </c>
      <c r="D2092" s="215" t="s">
        <v>4337</v>
      </c>
    </row>
    <row r="2093" spans="1:4" ht="13.5" x14ac:dyDescent="0.25">
      <c r="A2093" s="213">
        <v>102169</v>
      </c>
      <c r="B2093" s="214" t="s">
        <v>4338</v>
      </c>
      <c r="C2093" s="214" t="s">
        <v>150</v>
      </c>
      <c r="D2093" s="215" t="s">
        <v>4339</v>
      </c>
    </row>
    <row r="2094" spans="1:4" ht="13.5" x14ac:dyDescent="0.25">
      <c r="A2094" s="213">
        <v>102170</v>
      </c>
      <c r="B2094" s="214" t="s">
        <v>4340</v>
      </c>
      <c r="C2094" s="214" t="s">
        <v>150</v>
      </c>
      <c r="D2094" s="215" t="s">
        <v>4341</v>
      </c>
    </row>
    <row r="2095" spans="1:4" ht="13.5" x14ac:dyDescent="0.25">
      <c r="A2095" s="213">
        <v>102171</v>
      </c>
      <c r="B2095" s="214" t="s">
        <v>4342</v>
      </c>
      <c r="C2095" s="214" t="s">
        <v>150</v>
      </c>
      <c r="D2095" s="215" t="s">
        <v>4343</v>
      </c>
    </row>
    <row r="2096" spans="1:4" ht="13.5" x14ac:dyDescent="0.25">
      <c r="A2096" s="213">
        <v>102172</v>
      </c>
      <c r="B2096" s="214" t="s">
        <v>4344</v>
      </c>
      <c r="C2096" s="214" t="s">
        <v>150</v>
      </c>
      <c r="D2096" s="215" t="s">
        <v>4345</v>
      </c>
    </row>
    <row r="2097" spans="1:4" ht="13.5" x14ac:dyDescent="0.25">
      <c r="A2097" s="213">
        <v>102176</v>
      </c>
      <c r="B2097" s="214" t="s">
        <v>4346</v>
      </c>
      <c r="C2097" s="214" t="s">
        <v>150</v>
      </c>
      <c r="D2097" s="215" t="s">
        <v>4347</v>
      </c>
    </row>
    <row r="2098" spans="1:4" ht="13.5" x14ac:dyDescent="0.25">
      <c r="A2098" s="213">
        <v>102177</v>
      </c>
      <c r="B2098" s="214" t="s">
        <v>4348</v>
      </c>
      <c r="C2098" s="214" t="s">
        <v>150</v>
      </c>
      <c r="D2098" s="215" t="s">
        <v>4349</v>
      </c>
    </row>
    <row r="2099" spans="1:4" ht="13.5" x14ac:dyDescent="0.25">
      <c r="A2099" s="213">
        <v>102178</v>
      </c>
      <c r="B2099" s="214" t="s">
        <v>4350</v>
      </c>
      <c r="C2099" s="214" t="s">
        <v>150</v>
      </c>
      <c r="D2099" s="215" t="s">
        <v>4351</v>
      </c>
    </row>
    <row r="2100" spans="1:4" ht="13.5" x14ac:dyDescent="0.25">
      <c r="A2100" s="213">
        <v>102179</v>
      </c>
      <c r="B2100" s="214" t="s">
        <v>4352</v>
      </c>
      <c r="C2100" s="214" t="s">
        <v>150</v>
      </c>
      <c r="D2100" s="215" t="s">
        <v>4353</v>
      </c>
    </row>
    <row r="2101" spans="1:4" ht="13.5" x14ac:dyDescent="0.25">
      <c r="A2101" s="213">
        <v>102180</v>
      </c>
      <c r="B2101" s="214" t="s">
        <v>4354</v>
      </c>
      <c r="C2101" s="214" t="s">
        <v>150</v>
      </c>
      <c r="D2101" s="215" t="s">
        <v>4355</v>
      </c>
    </row>
    <row r="2102" spans="1:4" ht="13.5" x14ac:dyDescent="0.25">
      <c r="A2102" s="213">
        <v>102181</v>
      </c>
      <c r="B2102" s="214" t="s">
        <v>4356</v>
      </c>
      <c r="C2102" s="214" t="s">
        <v>150</v>
      </c>
      <c r="D2102" s="215" t="s">
        <v>4357</v>
      </c>
    </row>
    <row r="2103" spans="1:4" ht="13.5" x14ac:dyDescent="0.25">
      <c r="A2103" s="213">
        <v>102182</v>
      </c>
      <c r="B2103" s="214" t="s">
        <v>4358</v>
      </c>
      <c r="C2103" s="214" t="s">
        <v>92</v>
      </c>
      <c r="D2103" s="215" t="s">
        <v>4359</v>
      </c>
    </row>
    <row r="2104" spans="1:4" ht="13.5" x14ac:dyDescent="0.25">
      <c r="A2104" s="213">
        <v>102183</v>
      </c>
      <c r="B2104" s="214" t="s">
        <v>4360</v>
      </c>
      <c r="C2104" s="214" t="s">
        <v>92</v>
      </c>
      <c r="D2104" s="215" t="s">
        <v>4361</v>
      </c>
    </row>
    <row r="2105" spans="1:4" ht="13.5" x14ac:dyDescent="0.25">
      <c r="A2105" s="213">
        <v>102184</v>
      </c>
      <c r="B2105" s="214" t="s">
        <v>4362</v>
      </c>
      <c r="C2105" s="214" t="s">
        <v>92</v>
      </c>
      <c r="D2105" s="215" t="s">
        <v>4363</v>
      </c>
    </row>
    <row r="2106" spans="1:4" ht="13.5" x14ac:dyDescent="0.25">
      <c r="A2106" s="213">
        <v>102185</v>
      </c>
      <c r="B2106" s="214" t="s">
        <v>4364</v>
      </c>
      <c r="C2106" s="214" t="s">
        <v>92</v>
      </c>
      <c r="D2106" s="215" t="s">
        <v>4365</v>
      </c>
    </row>
    <row r="2107" spans="1:4" ht="13.5" x14ac:dyDescent="0.25">
      <c r="A2107" s="213">
        <v>102190</v>
      </c>
      <c r="B2107" s="214" t="s">
        <v>4366</v>
      </c>
      <c r="C2107" s="214" t="s">
        <v>150</v>
      </c>
      <c r="D2107" s="215" t="s">
        <v>4367</v>
      </c>
    </row>
    <row r="2108" spans="1:4" ht="13.5" x14ac:dyDescent="0.25">
      <c r="A2108" s="213">
        <v>102191</v>
      </c>
      <c r="B2108" s="214" t="s">
        <v>4368</v>
      </c>
      <c r="C2108" s="214" t="s">
        <v>150</v>
      </c>
      <c r="D2108" s="215" t="s">
        <v>4369</v>
      </c>
    </row>
    <row r="2109" spans="1:4" ht="13.5" x14ac:dyDescent="0.25">
      <c r="A2109" s="213">
        <v>102192</v>
      </c>
      <c r="B2109" s="214" t="s">
        <v>4370</v>
      </c>
      <c r="C2109" s="214" t="s">
        <v>150</v>
      </c>
      <c r="D2109" s="215" t="s">
        <v>4371</v>
      </c>
    </row>
    <row r="2110" spans="1:4" ht="13.5" x14ac:dyDescent="0.25">
      <c r="A2110" s="213">
        <v>94569</v>
      </c>
      <c r="B2110" s="214" t="s">
        <v>4372</v>
      </c>
      <c r="C2110" s="214" t="s">
        <v>150</v>
      </c>
      <c r="D2110" s="215" t="s">
        <v>4373</v>
      </c>
    </row>
    <row r="2111" spans="1:4" ht="13.5" x14ac:dyDescent="0.25">
      <c r="A2111" s="213">
        <v>94570</v>
      </c>
      <c r="B2111" s="214" t="s">
        <v>4374</v>
      </c>
      <c r="C2111" s="214" t="s">
        <v>150</v>
      </c>
      <c r="D2111" s="215" t="s">
        <v>4375</v>
      </c>
    </row>
    <row r="2112" spans="1:4" ht="13.5" x14ac:dyDescent="0.25">
      <c r="A2112" s="213">
        <v>94572</v>
      </c>
      <c r="B2112" s="214" t="s">
        <v>4376</v>
      </c>
      <c r="C2112" s="214" t="s">
        <v>150</v>
      </c>
      <c r="D2112" s="215" t="s">
        <v>4377</v>
      </c>
    </row>
    <row r="2113" spans="1:4" ht="13.5" x14ac:dyDescent="0.25">
      <c r="A2113" s="213">
        <v>94573</v>
      </c>
      <c r="B2113" s="214" t="s">
        <v>4378</v>
      </c>
      <c r="C2113" s="214" t="s">
        <v>150</v>
      </c>
      <c r="D2113" s="215" t="s">
        <v>4379</v>
      </c>
    </row>
    <row r="2114" spans="1:4" ht="13.5" x14ac:dyDescent="0.25">
      <c r="A2114" s="213">
        <v>94580</v>
      </c>
      <c r="B2114" s="214" t="s">
        <v>4380</v>
      </c>
      <c r="C2114" s="214" t="s">
        <v>150</v>
      </c>
      <c r="D2114" s="215" t="s">
        <v>4381</v>
      </c>
    </row>
    <row r="2115" spans="1:4" ht="13.5" x14ac:dyDescent="0.25">
      <c r="A2115" s="213">
        <v>94589</v>
      </c>
      <c r="B2115" s="214" t="s">
        <v>4382</v>
      </c>
      <c r="C2115" s="214" t="s">
        <v>91</v>
      </c>
      <c r="D2115" s="215" t="s">
        <v>4383</v>
      </c>
    </row>
    <row r="2116" spans="1:4" ht="13.5" x14ac:dyDescent="0.25">
      <c r="A2116" s="213">
        <v>94590</v>
      </c>
      <c r="B2116" s="214" t="s">
        <v>4384</v>
      </c>
      <c r="C2116" s="214" t="s">
        <v>91</v>
      </c>
      <c r="D2116" s="215" t="s">
        <v>4385</v>
      </c>
    </row>
    <row r="2117" spans="1:4" ht="13.5" x14ac:dyDescent="0.25">
      <c r="A2117" s="213">
        <v>100674</v>
      </c>
      <c r="B2117" s="214" t="s">
        <v>4386</v>
      </c>
      <c r="C2117" s="214" t="s">
        <v>150</v>
      </c>
      <c r="D2117" s="215" t="s">
        <v>4387</v>
      </c>
    </row>
    <row r="2118" spans="1:4" ht="13.5" x14ac:dyDescent="0.25">
      <c r="A2118" s="213">
        <v>101096</v>
      </c>
      <c r="B2118" s="214" t="s">
        <v>4388</v>
      </c>
      <c r="C2118" s="214" t="s">
        <v>437</v>
      </c>
      <c r="D2118" s="215" t="s">
        <v>4389</v>
      </c>
    </row>
    <row r="2119" spans="1:4" ht="13.5" x14ac:dyDescent="0.25">
      <c r="A2119" s="213">
        <v>101097</v>
      </c>
      <c r="B2119" s="214" t="s">
        <v>4390</v>
      </c>
      <c r="C2119" s="214" t="s">
        <v>437</v>
      </c>
      <c r="D2119" s="215" t="s">
        <v>4391</v>
      </c>
    </row>
    <row r="2120" spans="1:4" ht="13.5" x14ac:dyDescent="0.25">
      <c r="A2120" s="213">
        <v>101098</v>
      </c>
      <c r="B2120" s="214" t="s">
        <v>4392</v>
      </c>
      <c r="C2120" s="214" t="s">
        <v>437</v>
      </c>
      <c r="D2120" s="215" t="s">
        <v>4393</v>
      </c>
    </row>
    <row r="2121" spans="1:4" ht="13.5" x14ac:dyDescent="0.25">
      <c r="A2121" s="213">
        <v>101099</v>
      </c>
      <c r="B2121" s="214" t="s">
        <v>4394</v>
      </c>
      <c r="C2121" s="214" t="s">
        <v>437</v>
      </c>
      <c r="D2121" s="215" t="s">
        <v>4395</v>
      </c>
    </row>
    <row r="2122" spans="1:4" ht="13.5" x14ac:dyDescent="0.25">
      <c r="A2122" s="213">
        <v>101100</v>
      </c>
      <c r="B2122" s="214" t="s">
        <v>4396</v>
      </c>
      <c r="C2122" s="214" t="s">
        <v>437</v>
      </c>
      <c r="D2122" s="215" t="s">
        <v>4397</v>
      </c>
    </row>
    <row r="2123" spans="1:4" ht="13.5" x14ac:dyDescent="0.25">
      <c r="A2123" s="213">
        <v>101101</v>
      </c>
      <c r="B2123" s="214" t="s">
        <v>4398</v>
      </c>
      <c r="C2123" s="214" t="s">
        <v>437</v>
      </c>
      <c r="D2123" s="215" t="s">
        <v>4399</v>
      </c>
    </row>
    <row r="2124" spans="1:4" ht="13.5" x14ac:dyDescent="0.25">
      <c r="A2124" s="213">
        <v>101102</v>
      </c>
      <c r="B2124" s="214" t="s">
        <v>4400</v>
      </c>
      <c r="C2124" s="214" t="s">
        <v>437</v>
      </c>
      <c r="D2124" s="215" t="s">
        <v>4401</v>
      </c>
    </row>
    <row r="2125" spans="1:4" ht="13.5" x14ac:dyDescent="0.25">
      <c r="A2125" s="213">
        <v>101103</v>
      </c>
      <c r="B2125" s="214" t="s">
        <v>4402</v>
      </c>
      <c r="C2125" s="214" t="s">
        <v>437</v>
      </c>
      <c r="D2125" s="215" t="s">
        <v>4403</v>
      </c>
    </row>
    <row r="2126" spans="1:4" ht="13.5" x14ac:dyDescent="0.25">
      <c r="A2126" s="213">
        <v>101104</v>
      </c>
      <c r="B2126" s="214" t="s">
        <v>4404</v>
      </c>
      <c r="C2126" s="214" t="s">
        <v>437</v>
      </c>
      <c r="D2126" s="215" t="s">
        <v>4405</v>
      </c>
    </row>
    <row r="2127" spans="1:4" ht="13.5" x14ac:dyDescent="0.25">
      <c r="A2127" s="213">
        <v>101105</v>
      </c>
      <c r="B2127" s="214" t="s">
        <v>4406</v>
      </c>
      <c r="C2127" s="214" t="s">
        <v>437</v>
      </c>
      <c r="D2127" s="215" t="s">
        <v>4407</v>
      </c>
    </row>
    <row r="2128" spans="1:4" ht="13.5" x14ac:dyDescent="0.25">
      <c r="A2128" s="213">
        <v>101106</v>
      </c>
      <c r="B2128" s="214" t="s">
        <v>4408</v>
      </c>
      <c r="C2128" s="214" t="s">
        <v>437</v>
      </c>
      <c r="D2128" s="215" t="s">
        <v>4409</v>
      </c>
    </row>
    <row r="2129" spans="1:4" ht="13.5" x14ac:dyDescent="0.25">
      <c r="A2129" s="213">
        <v>101107</v>
      </c>
      <c r="B2129" s="214" t="s">
        <v>4410</v>
      </c>
      <c r="C2129" s="214" t="s">
        <v>437</v>
      </c>
      <c r="D2129" s="215" t="s">
        <v>4411</v>
      </c>
    </row>
    <row r="2130" spans="1:4" ht="13.5" x14ac:dyDescent="0.25">
      <c r="A2130" s="213">
        <v>101108</v>
      </c>
      <c r="B2130" s="214" t="s">
        <v>4412</v>
      </c>
      <c r="C2130" s="214" t="s">
        <v>437</v>
      </c>
      <c r="D2130" s="215" t="s">
        <v>4413</v>
      </c>
    </row>
    <row r="2131" spans="1:4" ht="13.5" x14ac:dyDescent="0.25">
      <c r="A2131" s="213">
        <v>101109</v>
      </c>
      <c r="B2131" s="214" t="s">
        <v>4414</v>
      </c>
      <c r="C2131" s="214" t="s">
        <v>437</v>
      </c>
      <c r="D2131" s="215" t="s">
        <v>4415</v>
      </c>
    </row>
    <row r="2132" spans="1:4" ht="13.5" x14ac:dyDescent="0.25">
      <c r="A2132" s="213">
        <v>101110</v>
      </c>
      <c r="B2132" s="214" t="s">
        <v>4416</v>
      </c>
      <c r="C2132" s="214" t="s">
        <v>437</v>
      </c>
      <c r="D2132" s="215" t="s">
        <v>4417</v>
      </c>
    </row>
    <row r="2133" spans="1:4" ht="13.5" x14ac:dyDescent="0.25">
      <c r="A2133" s="213">
        <v>101111</v>
      </c>
      <c r="B2133" s="214" t="s">
        <v>4418</v>
      </c>
      <c r="C2133" s="214" t="s">
        <v>437</v>
      </c>
      <c r="D2133" s="215" t="s">
        <v>4419</v>
      </c>
    </row>
    <row r="2134" spans="1:4" ht="13.5" x14ac:dyDescent="0.25">
      <c r="A2134" s="213">
        <v>101112</v>
      </c>
      <c r="B2134" s="214" t="s">
        <v>4420</v>
      </c>
      <c r="C2134" s="214" t="s">
        <v>437</v>
      </c>
      <c r="D2134" s="215" t="s">
        <v>4421</v>
      </c>
    </row>
    <row r="2135" spans="1:4" ht="13.5" x14ac:dyDescent="0.25">
      <c r="A2135" s="213">
        <v>101113</v>
      </c>
      <c r="B2135" s="214" t="s">
        <v>4422</v>
      </c>
      <c r="C2135" s="214" t="s">
        <v>437</v>
      </c>
      <c r="D2135" s="215" t="s">
        <v>4423</v>
      </c>
    </row>
    <row r="2136" spans="1:4" ht="13.5" x14ac:dyDescent="0.25">
      <c r="A2136" s="213">
        <v>95601</v>
      </c>
      <c r="B2136" s="214" t="s">
        <v>4424</v>
      </c>
      <c r="C2136" s="214" t="s">
        <v>92</v>
      </c>
      <c r="D2136" s="215" t="s">
        <v>4425</v>
      </c>
    </row>
    <row r="2137" spans="1:4" ht="13.5" x14ac:dyDescent="0.25">
      <c r="A2137" s="213">
        <v>95602</v>
      </c>
      <c r="B2137" s="214" t="s">
        <v>4426</v>
      </c>
      <c r="C2137" s="214" t="s">
        <v>92</v>
      </c>
      <c r="D2137" s="215" t="s">
        <v>4427</v>
      </c>
    </row>
    <row r="2138" spans="1:4" ht="13.5" x14ac:dyDescent="0.25">
      <c r="A2138" s="213">
        <v>95603</v>
      </c>
      <c r="B2138" s="214" t="s">
        <v>4428</v>
      </c>
      <c r="C2138" s="214" t="s">
        <v>92</v>
      </c>
      <c r="D2138" s="215" t="s">
        <v>4429</v>
      </c>
    </row>
    <row r="2139" spans="1:4" ht="13.5" x14ac:dyDescent="0.25">
      <c r="A2139" s="213">
        <v>95604</v>
      </c>
      <c r="B2139" s="214" t="s">
        <v>4430</v>
      </c>
      <c r="C2139" s="214" t="s">
        <v>92</v>
      </c>
      <c r="D2139" s="215" t="s">
        <v>4431</v>
      </c>
    </row>
    <row r="2140" spans="1:4" ht="13.5" x14ac:dyDescent="0.25">
      <c r="A2140" s="213">
        <v>95605</v>
      </c>
      <c r="B2140" s="214" t="s">
        <v>4432</v>
      </c>
      <c r="C2140" s="214" t="s">
        <v>92</v>
      </c>
      <c r="D2140" s="215" t="s">
        <v>4433</v>
      </c>
    </row>
    <row r="2141" spans="1:4" ht="13.5" x14ac:dyDescent="0.25">
      <c r="A2141" s="213">
        <v>95607</v>
      </c>
      <c r="B2141" s="214" t="s">
        <v>4434</v>
      </c>
      <c r="C2141" s="214" t="s">
        <v>92</v>
      </c>
      <c r="D2141" s="215" t="s">
        <v>4435</v>
      </c>
    </row>
    <row r="2142" spans="1:4" ht="13.5" x14ac:dyDescent="0.25">
      <c r="A2142" s="213">
        <v>95608</v>
      </c>
      <c r="B2142" s="214" t="s">
        <v>4436</v>
      </c>
      <c r="C2142" s="214" t="s">
        <v>92</v>
      </c>
      <c r="D2142" s="215" t="s">
        <v>4437</v>
      </c>
    </row>
    <row r="2143" spans="1:4" ht="13.5" x14ac:dyDescent="0.25">
      <c r="A2143" s="213">
        <v>95609</v>
      </c>
      <c r="B2143" s="214" t="s">
        <v>4438</v>
      </c>
      <c r="C2143" s="214" t="s">
        <v>92</v>
      </c>
      <c r="D2143" s="215" t="s">
        <v>4439</v>
      </c>
    </row>
    <row r="2144" spans="1:4" ht="13.5" x14ac:dyDescent="0.25">
      <c r="A2144" s="213">
        <v>100651</v>
      </c>
      <c r="B2144" s="214" t="s">
        <v>4440</v>
      </c>
      <c r="C2144" s="214" t="s">
        <v>91</v>
      </c>
      <c r="D2144" s="215" t="s">
        <v>4441</v>
      </c>
    </row>
    <row r="2145" spans="1:4" ht="13.5" x14ac:dyDescent="0.25">
      <c r="A2145" s="213">
        <v>100652</v>
      </c>
      <c r="B2145" s="214" t="s">
        <v>4442</v>
      </c>
      <c r="C2145" s="214" t="s">
        <v>91</v>
      </c>
      <c r="D2145" s="215" t="s">
        <v>4443</v>
      </c>
    </row>
    <row r="2146" spans="1:4" ht="13.5" x14ac:dyDescent="0.25">
      <c r="A2146" s="213">
        <v>100653</v>
      </c>
      <c r="B2146" s="214" t="s">
        <v>4444</v>
      </c>
      <c r="C2146" s="214" t="s">
        <v>91</v>
      </c>
      <c r="D2146" s="215" t="s">
        <v>4445</v>
      </c>
    </row>
    <row r="2147" spans="1:4" ht="13.5" x14ac:dyDescent="0.25">
      <c r="A2147" s="213">
        <v>100654</v>
      </c>
      <c r="B2147" s="214" t="s">
        <v>4446</v>
      </c>
      <c r="C2147" s="214" t="s">
        <v>91</v>
      </c>
      <c r="D2147" s="215" t="s">
        <v>4447</v>
      </c>
    </row>
    <row r="2148" spans="1:4" ht="13.5" x14ac:dyDescent="0.25">
      <c r="A2148" s="213">
        <v>100655</v>
      </c>
      <c r="B2148" s="214" t="s">
        <v>4448</v>
      </c>
      <c r="C2148" s="214" t="s">
        <v>91</v>
      </c>
      <c r="D2148" s="215" t="s">
        <v>4449</v>
      </c>
    </row>
    <row r="2149" spans="1:4" ht="13.5" x14ac:dyDescent="0.25">
      <c r="A2149" s="213">
        <v>100656</v>
      </c>
      <c r="B2149" s="214" t="s">
        <v>4450</v>
      </c>
      <c r="C2149" s="214" t="s">
        <v>91</v>
      </c>
      <c r="D2149" s="215" t="s">
        <v>4451</v>
      </c>
    </row>
    <row r="2150" spans="1:4" ht="13.5" x14ac:dyDescent="0.25">
      <c r="A2150" s="213">
        <v>100657</v>
      </c>
      <c r="B2150" s="214" t="s">
        <v>4452</v>
      </c>
      <c r="C2150" s="214" t="s">
        <v>91</v>
      </c>
      <c r="D2150" s="215" t="s">
        <v>4453</v>
      </c>
    </row>
    <row r="2151" spans="1:4" ht="13.5" x14ac:dyDescent="0.25">
      <c r="A2151" s="213">
        <v>100658</v>
      </c>
      <c r="B2151" s="214" t="s">
        <v>4454</v>
      </c>
      <c r="C2151" s="214" t="s">
        <v>91</v>
      </c>
      <c r="D2151" s="215" t="s">
        <v>4455</v>
      </c>
    </row>
    <row r="2152" spans="1:4" ht="13.5" x14ac:dyDescent="0.25">
      <c r="A2152" s="213">
        <v>100889</v>
      </c>
      <c r="B2152" s="214" t="s">
        <v>4456</v>
      </c>
      <c r="C2152" s="214" t="s">
        <v>149</v>
      </c>
      <c r="D2152" s="215" t="s">
        <v>4457</v>
      </c>
    </row>
    <row r="2153" spans="1:4" ht="13.5" x14ac:dyDescent="0.25">
      <c r="A2153" s="213">
        <v>100890</v>
      </c>
      <c r="B2153" s="214" t="s">
        <v>4458</v>
      </c>
      <c r="C2153" s="214" t="s">
        <v>149</v>
      </c>
      <c r="D2153" s="215" t="s">
        <v>4459</v>
      </c>
    </row>
    <row r="2154" spans="1:4" ht="13.5" x14ac:dyDescent="0.25">
      <c r="A2154" s="213">
        <v>100892</v>
      </c>
      <c r="B2154" s="214" t="s">
        <v>4460</v>
      </c>
      <c r="C2154" s="214" t="s">
        <v>149</v>
      </c>
      <c r="D2154" s="215" t="s">
        <v>4461</v>
      </c>
    </row>
    <row r="2155" spans="1:4" ht="13.5" x14ac:dyDescent="0.25">
      <c r="A2155" s="213">
        <v>100893</v>
      </c>
      <c r="B2155" s="214" t="s">
        <v>4462</v>
      </c>
      <c r="C2155" s="214" t="s">
        <v>149</v>
      </c>
      <c r="D2155" s="215" t="s">
        <v>4463</v>
      </c>
    </row>
    <row r="2156" spans="1:4" ht="13.5" x14ac:dyDescent="0.25">
      <c r="A2156" s="213">
        <v>100894</v>
      </c>
      <c r="B2156" s="214" t="s">
        <v>4464</v>
      </c>
      <c r="C2156" s="214" t="s">
        <v>149</v>
      </c>
      <c r="D2156" s="215" t="s">
        <v>4465</v>
      </c>
    </row>
    <row r="2157" spans="1:4" ht="13.5" x14ac:dyDescent="0.25">
      <c r="A2157" s="213">
        <v>100896</v>
      </c>
      <c r="B2157" s="214" t="s">
        <v>4466</v>
      </c>
      <c r="C2157" s="214" t="s">
        <v>91</v>
      </c>
      <c r="D2157" s="215" t="s">
        <v>4467</v>
      </c>
    </row>
    <row r="2158" spans="1:4" ht="13.5" x14ac:dyDescent="0.25">
      <c r="A2158" s="213">
        <v>100897</v>
      </c>
      <c r="B2158" s="214" t="s">
        <v>4468</v>
      </c>
      <c r="C2158" s="214" t="s">
        <v>91</v>
      </c>
      <c r="D2158" s="215" t="s">
        <v>4469</v>
      </c>
    </row>
    <row r="2159" spans="1:4" ht="13.5" x14ac:dyDescent="0.25">
      <c r="A2159" s="213">
        <v>100898</v>
      </c>
      <c r="B2159" s="214" t="s">
        <v>4470</v>
      </c>
      <c r="C2159" s="214" t="s">
        <v>91</v>
      </c>
      <c r="D2159" s="215" t="s">
        <v>4471</v>
      </c>
    </row>
    <row r="2160" spans="1:4" ht="13.5" x14ac:dyDescent="0.25">
      <c r="A2160" s="213">
        <v>100899</v>
      </c>
      <c r="B2160" s="214" t="s">
        <v>4472</v>
      </c>
      <c r="C2160" s="214" t="s">
        <v>91</v>
      </c>
      <c r="D2160" s="215" t="s">
        <v>4473</v>
      </c>
    </row>
    <row r="2161" spans="1:4" ht="13.5" x14ac:dyDescent="0.25">
      <c r="A2161" s="213">
        <v>100900</v>
      </c>
      <c r="B2161" s="214" t="s">
        <v>4474</v>
      </c>
      <c r="C2161" s="214" t="s">
        <v>91</v>
      </c>
      <c r="D2161" s="215" t="s">
        <v>4475</v>
      </c>
    </row>
    <row r="2162" spans="1:4" ht="13.5" x14ac:dyDescent="0.25">
      <c r="A2162" s="213">
        <v>101173</v>
      </c>
      <c r="B2162" s="214" t="s">
        <v>4476</v>
      </c>
      <c r="C2162" s="214" t="s">
        <v>91</v>
      </c>
      <c r="D2162" s="215" t="s">
        <v>4477</v>
      </c>
    </row>
    <row r="2163" spans="1:4" ht="13.5" x14ac:dyDescent="0.25">
      <c r="A2163" s="213">
        <v>101174</v>
      </c>
      <c r="B2163" s="214" t="s">
        <v>4478</v>
      </c>
      <c r="C2163" s="214" t="s">
        <v>91</v>
      </c>
      <c r="D2163" s="215" t="s">
        <v>4479</v>
      </c>
    </row>
    <row r="2164" spans="1:4" ht="13.5" x14ac:dyDescent="0.25">
      <c r="A2164" s="213">
        <v>101175</v>
      </c>
      <c r="B2164" s="214" t="s">
        <v>4480</v>
      </c>
      <c r="C2164" s="214" t="s">
        <v>91</v>
      </c>
      <c r="D2164" s="215" t="s">
        <v>4481</v>
      </c>
    </row>
    <row r="2165" spans="1:4" ht="13.5" x14ac:dyDescent="0.25">
      <c r="A2165" s="213">
        <v>101176</v>
      </c>
      <c r="B2165" s="214" t="s">
        <v>4482</v>
      </c>
      <c r="C2165" s="214" t="s">
        <v>91</v>
      </c>
      <c r="D2165" s="215" t="s">
        <v>4483</v>
      </c>
    </row>
    <row r="2166" spans="1:4" ht="13.5" x14ac:dyDescent="0.25">
      <c r="A2166" s="213">
        <v>102521</v>
      </c>
      <c r="B2166" s="214" t="s">
        <v>4484</v>
      </c>
      <c r="C2166" s="214" t="s">
        <v>92</v>
      </c>
      <c r="D2166" s="215" t="s">
        <v>4485</v>
      </c>
    </row>
    <row r="2167" spans="1:4" ht="13.5" x14ac:dyDescent="0.25">
      <c r="A2167" s="213">
        <v>102522</v>
      </c>
      <c r="B2167" s="214" t="s">
        <v>4486</v>
      </c>
      <c r="C2167" s="214" t="s">
        <v>92</v>
      </c>
      <c r="D2167" s="215" t="s">
        <v>4487</v>
      </c>
    </row>
    <row r="2168" spans="1:4" ht="13.5" x14ac:dyDescent="0.25">
      <c r="A2168" s="213">
        <v>102523</v>
      </c>
      <c r="B2168" s="214" t="s">
        <v>4488</v>
      </c>
      <c r="C2168" s="214" t="s">
        <v>92</v>
      </c>
      <c r="D2168" s="215" t="s">
        <v>4489</v>
      </c>
    </row>
    <row r="2169" spans="1:4" ht="13.5" x14ac:dyDescent="0.25">
      <c r="A2169" s="213">
        <v>95240</v>
      </c>
      <c r="B2169" s="214" t="s">
        <v>4490</v>
      </c>
      <c r="C2169" s="214" t="s">
        <v>150</v>
      </c>
      <c r="D2169" s="215" t="s">
        <v>4491</v>
      </c>
    </row>
    <row r="2170" spans="1:4" ht="13.5" x14ac:dyDescent="0.25">
      <c r="A2170" s="213">
        <v>95241</v>
      </c>
      <c r="B2170" s="214" t="s">
        <v>4492</v>
      </c>
      <c r="C2170" s="214" t="s">
        <v>150</v>
      </c>
      <c r="D2170" s="215" t="s">
        <v>4493</v>
      </c>
    </row>
    <row r="2171" spans="1:4" ht="13.5" x14ac:dyDescent="0.25">
      <c r="A2171" s="213">
        <v>96616</v>
      </c>
      <c r="B2171" s="214" t="s">
        <v>4494</v>
      </c>
      <c r="C2171" s="214" t="s">
        <v>437</v>
      </c>
      <c r="D2171" s="215" t="s">
        <v>4495</v>
      </c>
    </row>
    <row r="2172" spans="1:4" ht="13.5" x14ac:dyDescent="0.25">
      <c r="A2172" s="213">
        <v>96617</v>
      </c>
      <c r="B2172" s="214" t="s">
        <v>4496</v>
      </c>
      <c r="C2172" s="214" t="s">
        <v>150</v>
      </c>
      <c r="D2172" s="215" t="s">
        <v>4497</v>
      </c>
    </row>
    <row r="2173" spans="1:4" ht="13.5" x14ac:dyDescent="0.25">
      <c r="A2173" s="213">
        <v>96619</v>
      </c>
      <c r="B2173" s="214" t="s">
        <v>4498</v>
      </c>
      <c r="C2173" s="214" t="s">
        <v>150</v>
      </c>
      <c r="D2173" s="215" t="s">
        <v>1119</v>
      </c>
    </row>
    <row r="2174" spans="1:4" ht="13.5" x14ac:dyDescent="0.25">
      <c r="A2174" s="213">
        <v>96620</v>
      </c>
      <c r="B2174" s="214" t="s">
        <v>4499</v>
      </c>
      <c r="C2174" s="214" t="s">
        <v>437</v>
      </c>
      <c r="D2174" s="215" t="s">
        <v>4500</v>
      </c>
    </row>
    <row r="2175" spans="1:4" ht="13.5" x14ac:dyDescent="0.25">
      <c r="A2175" s="213">
        <v>96621</v>
      </c>
      <c r="B2175" s="214" t="s">
        <v>4501</v>
      </c>
      <c r="C2175" s="214" t="s">
        <v>437</v>
      </c>
      <c r="D2175" s="215" t="s">
        <v>4502</v>
      </c>
    </row>
    <row r="2176" spans="1:4" ht="13.5" x14ac:dyDescent="0.25">
      <c r="A2176" s="213">
        <v>96622</v>
      </c>
      <c r="B2176" s="214" t="s">
        <v>4503</v>
      </c>
      <c r="C2176" s="214" t="s">
        <v>437</v>
      </c>
      <c r="D2176" s="215" t="s">
        <v>4504</v>
      </c>
    </row>
    <row r="2177" spans="1:4" ht="13.5" x14ac:dyDescent="0.25">
      <c r="A2177" s="213">
        <v>96623</v>
      </c>
      <c r="B2177" s="214" t="s">
        <v>4505</v>
      </c>
      <c r="C2177" s="214" t="s">
        <v>437</v>
      </c>
      <c r="D2177" s="215" t="s">
        <v>4506</v>
      </c>
    </row>
    <row r="2178" spans="1:4" ht="13.5" x14ac:dyDescent="0.25">
      <c r="A2178" s="213">
        <v>96624</v>
      </c>
      <c r="B2178" s="214" t="s">
        <v>4507</v>
      </c>
      <c r="C2178" s="214" t="s">
        <v>437</v>
      </c>
      <c r="D2178" s="215" t="s">
        <v>4508</v>
      </c>
    </row>
    <row r="2179" spans="1:4" ht="13.5" x14ac:dyDescent="0.25">
      <c r="A2179" s="213">
        <v>97082</v>
      </c>
      <c r="B2179" s="214" t="s">
        <v>4509</v>
      </c>
      <c r="C2179" s="214" t="s">
        <v>437</v>
      </c>
      <c r="D2179" s="215" t="s">
        <v>4510</v>
      </c>
    </row>
    <row r="2180" spans="1:4" ht="13.5" x14ac:dyDescent="0.25">
      <c r="A2180" s="213">
        <v>97083</v>
      </c>
      <c r="B2180" s="214" t="s">
        <v>4511</v>
      </c>
      <c r="C2180" s="214" t="s">
        <v>150</v>
      </c>
      <c r="D2180" s="215" t="s">
        <v>4512</v>
      </c>
    </row>
    <row r="2181" spans="1:4" ht="13.5" x14ac:dyDescent="0.25">
      <c r="A2181" s="213">
        <v>97084</v>
      </c>
      <c r="B2181" s="214" t="s">
        <v>4513</v>
      </c>
      <c r="C2181" s="214" t="s">
        <v>150</v>
      </c>
      <c r="D2181" s="215" t="s">
        <v>2267</v>
      </c>
    </row>
    <row r="2182" spans="1:4" ht="13.5" x14ac:dyDescent="0.25">
      <c r="A2182" s="213">
        <v>97086</v>
      </c>
      <c r="B2182" s="214" t="s">
        <v>4514</v>
      </c>
      <c r="C2182" s="214" t="s">
        <v>150</v>
      </c>
      <c r="D2182" s="215" t="s">
        <v>4515</v>
      </c>
    </row>
    <row r="2183" spans="1:4" ht="13.5" x14ac:dyDescent="0.25">
      <c r="A2183" s="213">
        <v>97087</v>
      </c>
      <c r="B2183" s="214" t="s">
        <v>4516</v>
      </c>
      <c r="C2183" s="214" t="s">
        <v>150</v>
      </c>
      <c r="D2183" s="215" t="s">
        <v>2462</v>
      </c>
    </row>
    <row r="2184" spans="1:4" ht="13.5" x14ac:dyDescent="0.25">
      <c r="A2184" s="213">
        <v>97088</v>
      </c>
      <c r="B2184" s="214" t="s">
        <v>4517</v>
      </c>
      <c r="C2184" s="214" t="s">
        <v>149</v>
      </c>
      <c r="D2184" s="215" t="s">
        <v>4518</v>
      </c>
    </row>
    <row r="2185" spans="1:4" ht="13.5" x14ac:dyDescent="0.25">
      <c r="A2185" s="213">
        <v>97089</v>
      </c>
      <c r="B2185" s="214" t="s">
        <v>4519</v>
      </c>
      <c r="C2185" s="214" t="s">
        <v>149</v>
      </c>
      <c r="D2185" s="215" t="s">
        <v>4520</v>
      </c>
    </row>
    <row r="2186" spans="1:4" ht="13.5" x14ac:dyDescent="0.25">
      <c r="A2186" s="213">
        <v>97090</v>
      </c>
      <c r="B2186" s="214" t="s">
        <v>4521</v>
      </c>
      <c r="C2186" s="214" t="s">
        <v>149</v>
      </c>
      <c r="D2186" s="215" t="s">
        <v>4522</v>
      </c>
    </row>
    <row r="2187" spans="1:4" ht="13.5" x14ac:dyDescent="0.25">
      <c r="A2187" s="213">
        <v>97091</v>
      </c>
      <c r="B2187" s="214" t="s">
        <v>4523</v>
      </c>
      <c r="C2187" s="214" t="s">
        <v>149</v>
      </c>
      <c r="D2187" s="215" t="s">
        <v>4524</v>
      </c>
    </row>
    <row r="2188" spans="1:4" ht="13.5" x14ac:dyDescent="0.25">
      <c r="A2188" s="213">
        <v>97092</v>
      </c>
      <c r="B2188" s="214" t="s">
        <v>4525</v>
      </c>
      <c r="C2188" s="214" t="s">
        <v>149</v>
      </c>
      <c r="D2188" s="215" t="s">
        <v>4526</v>
      </c>
    </row>
    <row r="2189" spans="1:4" ht="13.5" x14ac:dyDescent="0.25">
      <c r="A2189" s="213">
        <v>97093</v>
      </c>
      <c r="B2189" s="214" t="s">
        <v>4527</v>
      </c>
      <c r="C2189" s="214" t="s">
        <v>149</v>
      </c>
      <c r="D2189" s="215" t="s">
        <v>4528</v>
      </c>
    </row>
    <row r="2190" spans="1:4" ht="13.5" x14ac:dyDescent="0.25">
      <c r="A2190" s="213">
        <v>97096</v>
      </c>
      <c r="B2190" s="214" t="s">
        <v>4529</v>
      </c>
      <c r="C2190" s="214" t="s">
        <v>437</v>
      </c>
      <c r="D2190" s="215" t="s">
        <v>4530</v>
      </c>
    </row>
    <row r="2191" spans="1:4" ht="13.5" x14ac:dyDescent="0.25">
      <c r="A2191" s="213">
        <v>97097</v>
      </c>
      <c r="B2191" s="214" t="s">
        <v>4531</v>
      </c>
      <c r="C2191" s="214" t="s">
        <v>150</v>
      </c>
      <c r="D2191" s="215" t="s">
        <v>4532</v>
      </c>
    </row>
    <row r="2192" spans="1:4" ht="13.5" x14ac:dyDescent="0.25">
      <c r="A2192" s="213">
        <v>97101</v>
      </c>
      <c r="B2192" s="214" t="s">
        <v>4533</v>
      </c>
      <c r="C2192" s="214" t="s">
        <v>150</v>
      </c>
      <c r="D2192" s="215" t="s">
        <v>4534</v>
      </c>
    </row>
    <row r="2193" spans="1:4" ht="13.5" x14ac:dyDescent="0.25">
      <c r="A2193" s="213">
        <v>97102</v>
      </c>
      <c r="B2193" s="214" t="s">
        <v>4535</v>
      </c>
      <c r="C2193" s="214" t="s">
        <v>150</v>
      </c>
      <c r="D2193" s="215" t="s">
        <v>4536</v>
      </c>
    </row>
    <row r="2194" spans="1:4" ht="13.5" x14ac:dyDescent="0.25">
      <c r="A2194" s="213">
        <v>97103</v>
      </c>
      <c r="B2194" s="214" t="s">
        <v>4537</v>
      </c>
      <c r="C2194" s="214" t="s">
        <v>150</v>
      </c>
      <c r="D2194" s="215" t="s">
        <v>4538</v>
      </c>
    </row>
    <row r="2195" spans="1:4" ht="13.5" x14ac:dyDescent="0.25">
      <c r="A2195" s="213">
        <v>100322</v>
      </c>
      <c r="B2195" s="214" t="s">
        <v>4539</v>
      </c>
      <c r="C2195" s="214" t="s">
        <v>437</v>
      </c>
      <c r="D2195" s="215" t="s">
        <v>4540</v>
      </c>
    </row>
    <row r="2196" spans="1:4" ht="13.5" x14ac:dyDescent="0.25">
      <c r="A2196" s="213">
        <v>100323</v>
      </c>
      <c r="B2196" s="214" t="s">
        <v>4541</v>
      </c>
      <c r="C2196" s="214" t="s">
        <v>437</v>
      </c>
      <c r="D2196" s="215" t="s">
        <v>4542</v>
      </c>
    </row>
    <row r="2197" spans="1:4" ht="13.5" x14ac:dyDescent="0.25">
      <c r="A2197" s="213">
        <v>100324</v>
      </c>
      <c r="B2197" s="214" t="s">
        <v>4543</v>
      </c>
      <c r="C2197" s="214" t="s">
        <v>437</v>
      </c>
      <c r="D2197" s="215" t="s">
        <v>4544</v>
      </c>
    </row>
    <row r="2198" spans="1:4" ht="13.5" x14ac:dyDescent="0.25">
      <c r="A2198" s="213">
        <v>103072</v>
      </c>
      <c r="B2198" s="214" t="s">
        <v>4545</v>
      </c>
      <c r="C2198" s="214" t="s">
        <v>150</v>
      </c>
      <c r="D2198" s="215" t="s">
        <v>4546</v>
      </c>
    </row>
    <row r="2199" spans="1:4" ht="13.5" x14ac:dyDescent="0.25">
      <c r="A2199" s="213">
        <v>103073</v>
      </c>
      <c r="B2199" s="214" t="s">
        <v>4547</v>
      </c>
      <c r="C2199" s="214" t="s">
        <v>150</v>
      </c>
      <c r="D2199" s="215" t="s">
        <v>4548</v>
      </c>
    </row>
    <row r="2200" spans="1:4" ht="13.5" x14ac:dyDescent="0.25">
      <c r="A2200" s="213">
        <v>103074</v>
      </c>
      <c r="B2200" s="214" t="s">
        <v>4549</v>
      </c>
      <c r="C2200" s="214" t="s">
        <v>150</v>
      </c>
      <c r="D2200" s="215" t="s">
        <v>4550</v>
      </c>
    </row>
    <row r="2201" spans="1:4" ht="13.5" x14ac:dyDescent="0.25">
      <c r="A2201" s="213">
        <v>103075</v>
      </c>
      <c r="B2201" s="214" t="s">
        <v>4551</v>
      </c>
      <c r="C2201" s="214" t="s">
        <v>150</v>
      </c>
      <c r="D2201" s="215" t="s">
        <v>4552</v>
      </c>
    </row>
    <row r="2202" spans="1:4" ht="13.5" x14ac:dyDescent="0.25">
      <c r="A2202" s="213">
        <v>103076</v>
      </c>
      <c r="B2202" s="214" t="s">
        <v>4553</v>
      </c>
      <c r="C2202" s="214" t="s">
        <v>150</v>
      </c>
      <c r="D2202" s="215" t="s">
        <v>4554</v>
      </c>
    </row>
    <row r="2203" spans="1:4" ht="13.5" x14ac:dyDescent="0.25">
      <c r="A2203" s="213">
        <v>103077</v>
      </c>
      <c r="B2203" s="214" t="s">
        <v>4555</v>
      </c>
      <c r="C2203" s="214" t="s">
        <v>150</v>
      </c>
      <c r="D2203" s="215" t="s">
        <v>4556</v>
      </c>
    </row>
    <row r="2204" spans="1:4" ht="13.5" x14ac:dyDescent="0.25">
      <c r="A2204" s="213">
        <v>103078</v>
      </c>
      <c r="B2204" s="214" t="s">
        <v>4557</v>
      </c>
      <c r="C2204" s="214" t="s">
        <v>150</v>
      </c>
      <c r="D2204" s="215" t="s">
        <v>4558</v>
      </c>
    </row>
    <row r="2205" spans="1:4" ht="13.5" x14ac:dyDescent="0.25">
      <c r="A2205" s="213">
        <v>103079</v>
      </c>
      <c r="B2205" s="214" t="s">
        <v>4559</v>
      </c>
      <c r="C2205" s="214" t="s">
        <v>150</v>
      </c>
      <c r="D2205" s="215" t="s">
        <v>4560</v>
      </c>
    </row>
    <row r="2206" spans="1:4" ht="13.5" x14ac:dyDescent="0.25">
      <c r="A2206" s="213">
        <v>103080</v>
      </c>
      <c r="B2206" s="214" t="s">
        <v>4561</v>
      </c>
      <c r="C2206" s="214" t="s">
        <v>150</v>
      </c>
      <c r="D2206" s="215" t="s">
        <v>4562</v>
      </c>
    </row>
    <row r="2207" spans="1:4" ht="13.5" x14ac:dyDescent="0.25">
      <c r="A2207" s="213">
        <v>92263</v>
      </c>
      <c r="B2207" s="214" t="s">
        <v>4563</v>
      </c>
      <c r="C2207" s="214" t="s">
        <v>150</v>
      </c>
      <c r="D2207" s="215" t="s">
        <v>4564</v>
      </c>
    </row>
    <row r="2208" spans="1:4" ht="13.5" x14ac:dyDescent="0.25">
      <c r="A2208" s="213">
        <v>92264</v>
      </c>
      <c r="B2208" s="214" t="s">
        <v>4565</v>
      </c>
      <c r="C2208" s="214" t="s">
        <v>150</v>
      </c>
      <c r="D2208" s="215" t="s">
        <v>4566</v>
      </c>
    </row>
    <row r="2209" spans="1:4" ht="13.5" x14ac:dyDescent="0.25">
      <c r="A2209" s="213">
        <v>92265</v>
      </c>
      <c r="B2209" s="214" t="s">
        <v>4567</v>
      </c>
      <c r="C2209" s="214" t="s">
        <v>150</v>
      </c>
      <c r="D2209" s="215" t="s">
        <v>4568</v>
      </c>
    </row>
    <row r="2210" spans="1:4" ht="13.5" x14ac:dyDescent="0.25">
      <c r="A2210" s="213">
        <v>92266</v>
      </c>
      <c r="B2210" s="214" t="s">
        <v>4569</v>
      </c>
      <c r="C2210" s="214" t="s">
        <v>150</v>
      </c>
      <c r="D2210" s="215" t="s">
        <v>4570</v>
      </c>
    </row>
    <row r="2211" spans="1:4" ht="13.5" x14ac:dyDescent="0.25">
      <c r="A2211" s="213">
        <v>92267</v>
      </c>
      <c r="B2211" s="214" t="s">
        <v>4571</v>
      </c>
      <c r="C2211" s="214" t="s">
        <v>150</v>
      </c>
      <c r="D2211" s="215" t="s">
        <v>4572</v>
      </c>
    </row>
    <row r="2212" spans="1:4" ht="13.5" x14ac:dyDescent="0.25">
      <c r="A2212" s="213">
        <v>92268</v>
      </c>
      <c r="B2212" s="214" t="s">
        <v>4573</v>
      </c>
      <c r="C2212" s="214" t="s">
        <v>150</v>
      </c>
      <c r="D2212" s="215" t="s">
        <v>4574</v>
      </c>
    </row>
    <row r="2213" spans="1:4" ht="13.5" x14ac:dyDescent="0.25">
      <c r="A2213" s="213">
        <v>92269</v>
      </c>
      <c r="B2213" s="214" t="s">
        <v>4575</v>
      </c>
      <c r="C2213" s="214" t="s">
        <v>150</v>
      </c>
      <c r="D2213" s="215" t="s">
        <v>4576</v>
      </c>
    </row>
    <row r="2214" spans="1:4" ht="13.5" x14ac:dyDescent="0.25">
      <c r="A2214" s="213">
        <v>92270</v>
      </c>
      <c r="B2214" s="214" t="s">
        <v>4577</v>
      </c>
      <c r="C2214" s="214" t="s">
        <v>150</v>
      </c>
      <c r="D2214" s="215" t="s">
        <v>4578</v>
      </c>
    </row>
    <row r="2215" spans="1:4" ht="13.5" x14ac:dyDescent="0.25">
      <c r="A2215" s="213">
        <v>92271</v>
      </c>
      <c r="B2215" s="214" t="s">
        <v>4579</v>
      </c>
      <c r="C2215" s="214" t="s">
        <v>150</v>
      </c>
      <c r="D2215" s="215" t="s">
        <v>4580</v>
      </c>
    </row>
    <row r="2216" spans="1:4" ht="13.5" x14ac:dyDescent="0.25">
      <c r="A2216" s="213">
        <v>92272</v>
      </c>
      <c r="B2216" s="214" t="s">
        <v>4581</v>
      </c>
      <c r="C2216" s="214" t="s">
        <v>91</v>
      </c>
      <c r="D2216" s="215" t="s">
        <v>4582</v>
      </c>
    </row>
    <row r="2217" spans="1:4" ht="13.5" x14ac:dyDescent="0.25">
      <c r="A2217" s="213">
        <v>92273</v>
      </c>
      <c r="B2217" s="214" t="s">
        <v>4583</v>
      </c>
      <c r="C2217" s="214" t="s">
        <v>91</v>
      </c>
      <c r="D2217" s="215" t="s">
        <v>4584</v>
      </c>
    </row>
    <row r="2218" spans="1:4" ht="13.5" x14ac:dyDescent="0.25">
      <c r="A2218" s="213">
        <v>92409</v>
      </c>
      <c r="B2218" s="214" t="s">
        <v>4585</v>
      </c>
      <c r="C2218" s="214" t="s">
        <v>150</v>
      </c>
      <c r="D2218" s="215" t="s">
        <v>4586</v>
      </c>
    </row>
    <row r="2219" spans="1:4" ht="13.5" x14ac:dyDescent="0.25">
      <c r="A2219" s="213">
        <v>92411</v>
      </c>
      <c r="B2219" s="214" t="s">
        <v>4587</v>
      </c>
      <c r="C2219" s="214" t="s">
        <v>150</v>
      </c>
      <c r="D2219" s="215" t="s">
        <v>4588</v>
      </c>
    </row>
    <row r="2220" spans="1:4" ht="13.5" x14ac:dyDescent="0.25">
      <c r="A2220" s="213">
        <v>92413</v>
      </c>
      <c r="B2220" s="214" t="s">
        <v>4589</v>
      </c>
      <c r="C2220" s="214" t="s">
        <v>150</v>
      </c>
      <c r="D2220" s="215" t="s">
        <v>4590</v>
      </c>
    </row>
    <row r="2221" spans="1:4" ht="13.5" x14ac:dyDescent="0.25">
      <c r="A2221" s="213">
        <v>92415</v>
      </c>
      <c r="B2221" s="214" t="s">
        <v>4591</v>
      </c>
      <c r="C2221" s="214" t="s">
        <v>150</v>
      </c>
      <c r="D2221" s="215" t="s">
        <v>4592</v>
      </c>
    </row>
    <row r="2222" spans="1:4" ht="13.5" x14ac:dyDescent="0.25">
      <c r="A2222" s="213">
        <v>92417</v>
      </c>
      <c r="B2222" s="214" t="s">
        <v>4593</v>
      </c>
      <c r="C2222" s="214" t="s">
        <v>150</v>
      </c>
      <c r="D2222" s="215" t="s">
        <v>4594</v>
      </c>
    </row>
    <row r="2223" spans="1:4" ht="13.5" x14ac:dyDescent="0.25">
      <c r="A2223" s="213">
        <v>92419</v>
      </c>
      <c r="B2223" s="214" t="s">
        <v>4595</v>
      </c>
      <c r="C2223" s="214" t="s">
        <v>150</v>
      </c>
      <c r="D2223" s="215" t="s">
        <v>4596</v>
      </c>
    </row>
    <row r="2224" spans="1:4" ht="13.5" x14ac:dyDescent="0.25">
      <c r="A2224" s="213">
        <v>92421</v>
      </c>
      <c r="B2224" s="214" t="s">
        <v>4597</v>
      </c>
      <c r="C2224" s="214" t="s">
        <v>150</v>
      </c>
      <c r="D2224" s="215" t="s">
        <v>4598</v>
      </c>
    </row>
    <row r="2225" spans="1:4" ht="13.5" x14ac:dyDescent="0.25">
      <c r="A2225" s="213">
        <v>92423</v>
      </c>
      <c r="B2225" s="214" t="s">
        <v>4599</v>
      </c>
      <c r="C2225" s="214" t="s">
        <v>150</v>
      </c>
      <c r="D2225" s="215" t="s">
        <v>4600</v>
      </c>
    </row>
    <row r="2226" spans="1:4" ht="13.5" x14ac:dyDescent="0.25">
      <c r="A2226" s="213">
        <v>92425</v>
      </c>
      <c r="B2226" s="214" t="s">
        <v>4601</v>
      </c>
      <c r="C2226" s="214" t="s">
        <v>150</v>
      </c>
      <c r="D2226" s="215" t="s">
        <v>4602</v>
      </c>
    </row>
    <row r="2227" spans="1:4" ht="13.5" x14ac:dyDescent="0.25">
      <c r="A2227" s="213">
        <v>92427</v>
      </c>
      <c r="B2227" s="214" t="s">
        <v>4603</v>
      </c>
      <c r="C2227" s="214" t="s">
        <v>150</v>
      </c>
      <c r="D2227" s="215" t="s">
        <v>2371</v>
      </c>
    </row>
    <row r="2228" spans="1:4" ht="13.5" x14ac:dyDescent="0.25">
      <c r="A2228" s="213">
        <v>92429</v>
      </c>
      <c r="B2228" s="214" t="s">
        <v>4604</v>
      </c>
      <c r="C2228" s="214" t="s">
        <v>150</v>
      </c>
      <c r="D2228" s="215" t="s">
        <v>4605</v>
      </c>
    </row>
    <row r="2229" spans="1:4" ht="13.5" x14ac:dyDescent="0.25">
      <c r="A2229" s="213">
        <v>92431</v>
      </c>
      <c r="B2229" s="214" t="s">
        <v>4606</v>
      </c>
      <c r="C2229" s="214" t="s">
        <v>150</v>
      </c>
      <c r="D2229" s="215" t="s">
        <v>4607</v>
      </c>
    </row>
    <row r="2230" spans="1:4" ht="13.5" x14ac:dyDescent="0.25">
      <c r="A2230" s="213">
        <v>92433</v>
      </c>
      <c r="B2230" s="214" t="s">
        <v>4608</v>
      </c>
      <c r="C2230" s="214" t="s">
        <v>150</v>
      </c>
      <c r="D2230" s="215" t="s">
        <v>4609</v>
      </c>
    </row>
    <row r="2231" spans="1:4" ht="13.5" x14ac:dyDescent="0.25">
      <c r="A2231" s="213">
        <v>92435</v>
      </c>
      <c r="B2231" s="214" t="s">
        <v>4610</v>
      </c>
      <c r="C2231" s="214" t="s">
        <v>150</v>
      </c>
      <c r="D2231" s="215" t="s">
        <v>4611</v>
      </c>
    </row>
    <row r="2232" spans="1:4" ht="13.5" x14ac:dyDescent="0.25">
      <c r="A2232" s="213">
        <v>92437</v>
      </c>
      <c r="B2232" s="214" t="s">
        <v>4612</v>
      </c>
      <c r="C2232" s="214" t="s">
        <v>150</v>
      </c>
      <c r="D2232" s="215" t="s">
        <v>4613</v>
      </c>
    </row>
    <row r="2233" spans="1:4" ht="13.5" x14ac:dyDescent="0.25">
      <c r="A2233" s="213">
        <v>92439</v>
      </c>
      <c r="B2233" s="214" t="s">
        <v>4614</v>
      </c>
      <c r="C2233" s="214" t="s">
        <v>150</v>
      </c>
      <c r="D2233" s="215" t="s">
        <v>4615</v>
      </c>
    </row>
    <row r="2234" spans="1:4" ht="13.5" x14ac:dyDescent="0.25">
      <c r="A2234" s="213">
        <v>92441</v>
      </c>
      <c r="B2234" s="214" t="s">
        <v>4616</v>
      </c>
      <c r="C2234" s="214" t="s">
        <v>150</v>
      </c>
      <c r="D2234" s="215" t="s">
        <v>4617</v>
      </c>
    </row>
    <row r="2235" spans="1:4" ht="13.5" x14ac:dyDescent="0.25">
      <c r="A2235" s="213">
        <v>92443</v>
      </c>
      <c r="B2235" s="214" t="s">
        <v>4618</v>
      </c>
      <c r="C2235" s="214" t="s">
        <v>150</v>
      </c>
      <c r="D2235" s="215" t="s">
        <v>4619</v>
      </c>
    </row>
    <row r="2236" spans="1:4" ht="13.5" x14ac:dyDescent="0.25">
      <c r="A2236" s="213">
        <v>92445</v>
      </c>
      <c r="B2236" s="214" t="s">
        <v>4620</v>
      </c>
      <c r="C2236" s="214" t="s">
        <v>150</v>
      </c>
      <c r="D2236" s="215" t="s">
        <v>4621</v>
      </c>
    </row>
    <row r="2237" spans="1:4" ht="13.5" x14ac:dyDescent="0.25">
      <c r="A2237" s="213">
        <v>92446</v>
      </c>
      <c r="B2237" s="214" t="s">
        <v>4622</v>
      </c>
      <c r="C2237" s="214" t="s">
        <v>150</v>
      </c>
      <c r="D2237" s="215" t="s">
        <v>4623</v>
      </c>
    </row>
    <row r="2238" spans="1:4" ht="13.5" x14ac:dyDescent="0.25">
      <c r="A2238" s="213">
        <v>92447</v>
      </c>
      <c r="B2238" s="214" t="s">
        <v>4624</v>
      </c>
      <c r="C2238" s="214" t="s">
        <v>150</v>
      </c>
      <c r="D2238" s="215" t="s">
        <v>4625</v>
      </c>
    </row>
    <row r="2239" spans="1:4" ht="13.5" x14ac:dyDescent="0.25">
      <c r="A2239" s="213">
        <v>92448</v>
      </c>
      <c r="B2239" s="214" t="s">
        <v>4626</v>
      </c>
      <c r="C2239" s="214" t="s">
        <v>150</v>
      </c>
      <c r="D2239" s="215" t="s">
        <v>4627</v>
      </c>
    </row>
    <row r="2240" spans="1:4" ht="13.5" x14ac:dyDescent="0.25">
      <c r="A2240" s="213">
        <v>92449</v>
      </c>
      <c r="B2240" s="214" t="s">
        <v>4628</v>
      </c>
      <c r="C2240" s="214" t="s">
        <v>150</v>
      </c>
      <c r="D2240" s="215" t="s">
        <v>4629</v>
      </c>
    </row>
    <row r="2241" spans="1:4" ht="13.5" x14ac:dyDescent="0.25">
      <c r="A2241" s="213">
        <v>92450</v>
      </c>
      <c r="B2241" s="214" t="s">
        <v>4630</v>
      </c>
      <c r="C2241" s="214" t="s">
        <v>150</v>
      </c>
      <c r="D2241" s="215" t="s">
        <v>4631</v>
      </c>
    </row>
    <row r="2242" spans="1:4" ht="13.5" x14ac:dyDescent="0.25">
      <c r="A2242" s="213">
        <v>92451</v>
      </c>
      <c r="B2242" s="214" t="s">
        <v>4632</v>
      </c>
      <c r="C2242" s="214" t="s">
        <v>150</v>
      </c>
      <c r="D2242" s="215" t="s">
        <v>4633</v>
      </c>
    </row>
    <row r="2243" spans="1:4" ht="13.5" x14ac:dyDescent="0.25">
      <c r="A2243" s="213">
        <v>92452</v>
      </c>
      <c r="B2243" s="214" t="s">
        <v>4634</v>
      </c>
      <c r="C2243" s="214" t="s">
        <v>150</v>
      </c>
      <c r="D2243" s="215" t="s">
        <v>4635</v>
      </c>
    </row>
    <row r="2244" spans="1:4" ht="13.5" x14ac:dyDescent="0.25">
      <c r="A2244" s="213">
        <v>92453</v>
      </c>
      <c r="B2244" s="214" t="s">
        <v>4636</v>
      </c>
      <c r="C2244" s="214" t="s">
        <v>150</v>
      </c>
      <c r="D2244" s="215" t="s">
        <v>4637</v>
      </c>
    </row>
    <row r="2245" spans="1:4" ht="13.5" x14ac:dyDescent="0.25">
      <c r="A2245" s="213">
        <v>92454</v>
      </c>
      <c r="B2245" s="214" t="s">
        <v>4638</v>
      </c>
      <c r="C2245" s="214" t="s">
        <v>150</v>
      </c>
      <c r="D2245" s="215" t="s">
        <v>4639</v>
      </c>
    </row>
    <row r="2246" spans="1:4" ht="13.5" x14ac:dyDescent="0.25">
      <c r="A2246" s="213">
        <v>92455</v>
      </c>
      <c r="B2246" s="214" t="s">
        <v>4640</v>
      </c>
      <c r="C2246" s="214" t="s">
        <v>150</v>
      </c>
      <c r="D2246" s="215" t="s">
        <v>4641</v>
      </c>
    </row>
    <row r="2247" spans="1:4" ht="13.5" x14ac:dyDescent="0.25">
      <c r="A2247" s="213">
        <v>92456</v>
      </c>
      <c r="B2247" s="214" t="s">
        <v>4642</v>
      </c>
      <c r="C2247" s="214" t="s">
        <v>150</v>
      </c>
      <c r="D2247" s="215" t="s">
        <v>4643</v>
      </c>
    </row>
    <row r="2248" spans="1:4" ht="13.5" x14ac:dyDescent="0.25">
      <c r="A2248" s="213">
        <v>92457</v>
      </c>
      <c r="B2248" s="214" t="s">
        <v>4644</v>
      </c>
      <c r="C2248" s="214" t="s">
        <v>150</v>
      </c>
      <c r="D2248" s="215" t="s">
        <v>4645</v>
      </c>
    </row>
    <row r="2249" spans="1:4" ht="13.5" x14ac:dyDescent="0.25">
      <c r="A2249" s="213">
        <v>92458</v>
      </c>
      <c r="B2249" s="214" t="s">
        <v>817</v>
      </c>
      <c r="C2249" s="214" t="s">
        <v>150</v>
      </c>
      <c r="D2249" s="215" t="s">
        <v>4646</v>
      </c>
    </row>
    <row r="2250" spans="1:4" ht="13.5" x14ac:dyDescent="0.25">
      <c r="A2250" s="213">
        <v>92459</v>
      </c>
      <c r="B2250" s="214" t="s">
        <v>4647</v>
      </c>
      <c r="C2250" s="214" t="s">
        <v>150</v>
      </c>
      <c r="D2250" s="215" t="s">
        <v>4648</v>
      </c>
    </row>
    <row r="2251" spans="1:4" ht="13.5" x14ac:dyDescent="0.25">
      <c r="A2251" s="213">
        <v>92460</v>
      </c>
      <c r="B2251" s="214" t="s">
        <v>4649</v>
      </c>
      <c r="C2251" s="214" t="s">
        <v>150</v>
      </c>
      <c r="D2251" s="215" t="s">
        <v>4650</v>
      </c>
    </row>
    <row r="2252" spans="1:4" ht="13.5" x14ac:dyDescent="0.25">
      <c r="A2252" s="213">
        <v>92461</v>
      </c>
      <c r="B2252" s="214" t="s">
        <v>4651</v>
      </c>
      <c r="C2252" s="214" t="s">
        <v>150</v>
      </c>
      <c r="D2252" s="215" t="s">
        <v>4652</v>
      </c>
    </row>
    <row r="2253" spans="1:4" ht="13.5" x14ac:dyDescent="0.25">
      <c r="A2253" s="213">
        <v>92462</v>
      </c>
      <c r="B2253" s="214" t="s">
        <v>4653</v>
      </c>
      <c r="C2253" s="214" t="s">
        <v>150</v>
      </c>
      <c r="D2253" s="215" t="s">
        <v>4654</v>
      </c>
    </row>
    <row r="2254" spans="1:4" ht="13.5" x14ac:dyDescent="0.25">
      <c r="A2254" s="213">
        <v>92463</v>
      </c>
      <c r="B2254" s="214" t="s">
        <v>4655</v>
      </c>
      <c r="C2254" s="214" t="s">
        <v>150</v>
      </c>
      <c r="D2254" s="215" t="s">
        <v>4656</v>
      </c>
    </row>
    <row r="2255" spans="1:4" ht="13.5" x14ac:dyDescent="0.25">
      <c r="A2255" s="213">
        <v>92464</v>
      </c>
      <c r="B2255" s="214" t="s">
        <v>4657</v>
      </c>
      <c r="C2255" s="214" t="s">
        <v>150</v>
      </c>
      <c r="D2255" s="215" t="s">
        <v>4658</v>
      </c>
    </row>
    <row r="2256" spans="1:4" ht="13.5" x14ac:dyDescent="0.25">
      <c r="A2256" s="213">
        <v>92465</v>
      </c>
      <c r="B2256" s="214" t="s">
        <v>4659</v>
      </c>
      <c r="C2256" s="214" t="s">
        <v>150</v>
      </c>
      <c r="D2256" s="215" t="s">
        <v>4660</v>
      </c>
    </row>
    <row r="2257" spans="1:4" ht="13.5" x14ac:dyDescent="0.25">
      <c r="A2257" s="213">
        <v>92466</v>
      </c>
      <c r="B2257" s="214" t="s">
        <v>4661</v>
      </c>
      <c r="C2257" s="214" t="s">
        <v>150</v>
      </c>
      <c r="D2257" s="215" t="s">
        <v>4662</v>
      </c>
    </row>
    <row r="2258" spans="1:4" ht="13.5" x14ac:dyDescent="0.25">
      <c r="A2258" s="213">
        <v>92467</v>
      </c>
      <c r="B2258" s="214" t="s">
        <v>4663</v>
      </c>
      <c r="C2258" s="214" t="s">
        <v>150</v>
      </c>
      <c r="D2258" s="215" t="s">
        <v>4664</v>
      </c>
    </row>
    <row r="2259" spans="1:4" ht="13.5" x14ac:dyDescent="0.25">
      <c r="A2259" s="213">
        <v>92468</v>
      </c>
      <c r="B2259" s="214" t="s">
        <v>4665</v>
      </c>
      <c r="C2259" s="214" t="s">
        <v>150</v>
      </c>
      <c r="D2259" s="215" t="s">
        <v>4666</v>
      </c>
    </row>
    <row r="2260" spans="1:4" ht="13.5" x14ac:dyDescent="0.25">
      <c r="A2260" s="213">
        <v>92469</v>
      </c>
      <c r="B2260" s="214" t="s">
        <v>4667</v>
      </c>
      <c r="C2260" s="214" t="s">
        <v>150</v>
      </c>
      <c r="D2260" s="215" t="s">
        <v>4668</v>
      </c>
    </row>
    <row r="2261" spans="1:4" ht="13.5" x14ac:dyDescent="0.25">
      <c r="A2261" s="213">
        <v>92470</v>
      </c>
      <c r="B2261" s="214" t="s">
        <v>4669</v>
      </c>
      <c r="C2261" s="214" t="s">
        <v>150</v>
      </c>
      <c r="D2261" s="215" t="s">
        <v>4670</v>
      </c>
    </row>
    <row r="2262" spans="1:4" ht="13.5" x14ac:dyDescent="0.25">
      <c r="A2262" s="213">
        <v>92471</v>
      </c>
      <c r="B2262" s="214" t="s">
        <v>4671</v>
      </c>
      <c r="C2262" s="214" t="s">
        <v>150</v>
      </c>
      <c r="D2262" s="215" t="s">
        <v>4672</v>
      </c>
    </row>
    <row r="2263" spans="1:4" ht="13.5" x14ac:dyDescent="0.25">
      <c r="A2263" s="213">
        <v>92472</v>
      </c>
      <c r="B2263" s="214" t="s">
        <v>4673</v>
      </c>
      <c r="C2263" s="214" t="s">
        <v>150</v>
      </c>
      <c r="D2263" s="215" t="s">
        <v>4674</v>
      </c>
    </row>
    <row r="2264" spans="1:4" ht="13.5" x14ac:dyDescent="0.25">
      <c r="A2264" s="213">
        <v>92473</v>
      </c>
      <c r="B2264" s="214" t="s">
        <v>4675</v>
      </c>
      <c r="C2264" s="214" t="s">
        <v>150</v>
      </c>
      <c r="D2264" s="215" t="s">
        <v>4676</v>
      </c>
    </row>
    <row r="2265" spans="1:4" ht="13.5" x14ac:dyDescent="0.25">
      <c r="A2265" s="213">
        <v>92474</v>
      </c>
      <c r="B2265" s="214" t="s">
        <v>4677</v>
      </c>
      <c r="C2265" s="214" t="s">
        <v>150</v>
      </c>
      <c r="D2265" s="215" t="s">
        <v>4678</v>
      </c>
    </row>
    <row r="2266" spans="1:4" ht="13.5" x14ac:dyDescent="0.25">
      <c r="A2266" s="213">
        <v>92475</v>
      </c>
      <c r="B2266" s="214" t="s">
        <v>4679</v>
      </c>
      <c r="C2266" s="214" t="s">
        <v>150</v>
      </c>
      <c r="D2266" s="215" t="s">
        <v>4680</v>
      </c>
    </row>
    <row r="2267" spans="1:4" ht="13.5" x14ac:dyDescent="0.25">
      <c r="A2267" s="213">
        <v>92476</v>
      </c>
      <c r="B2267" s="214" t="s">
        <v>4681</v>
      </c>
      <c r="C2267" s="214" t="s">
        <v>150</v>
      </c>
      <c r="D2267" s="215" t="s">
        <v>4682</v>
      </c>
    </row>
    <row r="2268" spans="1:4" ht="13.5" x14ac:dyDescent="0.25">
      <c r="A2268" s="213">
        <v>92477</v>
      </c>
      <c r="B2268" s="214" t="s">
        <v>4683</v>
      </c>
      <c r="C2268" s="214" t="s">
        <v>150</v>
      </c>
      <c r="D2268" s="215" t="s">
        <v>4684</v>
      </c>
    </row>
    <row r="2269" spans="1:4" ht="13.5" x14ac:dyDescent="0.25">
      <c r="A2269" s="213">
        <v>92478</v>
      </c>
      <c r="B2269" s="214" t="s">
        <v>4685</v>
      </c>
      <c r="C2269" s="214" t="s">
        <v>150</v>
      </c>
      <c r="D2269" s="215" t="s">
        <v>4686</v>
      </c>
    </row>
    <row r="2270" spans="1:4" ht="13.5" x14ac:dyDescent="0.25">
      <c r="A2270" s="213">
        <v>92479</v>
      </c>
      <c r="B2270" s="214" t="s">
        <v>4687</v>
      </c>
      <c r="C2270" s="214" t="s">
        <v>150</v>
      </c>
      <c r="D2270" s="215" t="s">
        <v>4688</v>
      </c>
    </row>
    <row r="2271" spans="1:4" ht="13.5" x14ac:dyDescent="0.25">
      <c r="A2271" s="213">
        <v>92480</v>
      </c>
      <c r="B2271" s="214" t="s">
        <v>4689</v>
      </c>
      <c r="C2271" s="214" t="s">
        <v>150</v>
      </c>
      <c r="D2271" s="215" t="s">
        <v>4690</v>
      </c>
    </row>
    <row r="2272" spans="1:4" ht="13.5" x14ac:dyDescent="0.25">
      <c r="A2272" s="213">
        <v>92482</v>
      </c>
      <c r="B2272" s="214" t="s">
        <v>4691</v>
      </c>
      <c r="C2272" s="214" t="s">
        <v>150</v>
      </c>
      <c r="D2272" s="215" t="s">
        <v>4692</v>
      </c>
    </row>
    <row r="2273" spans="1:4" ht="13.5" x14ac:dyDescent="0.25">
      <c r="A2273" s="213">
        <v>92484</v>
      </c>
      <c r="B2273" s="214" t="s">
        <v>4693</v>
      </c>
      <c r="C2273" s="214" t="s">
        <v>150</v>
      </c>
      <c r="D2273" s="215" t="s">
        <v>4694</v>
      </c>
    </row>
    <row r="2274" spans="1:4" ht="13.5" x14ac:dyDescent="0.25">
      <c r="A2274" s="213">
        <v>92486</v>
      </c>
      <c r="B2274" s="214" t="s">
        <v>4695</v>
      </c>
      <c r="C2274" s="214" t="s">
        <v>150</v>
      </c>
      <c r="D2274" s="215" t="s">
        <v>4696</v>
      </c>
    </row>
    <row r="2275" spans="1:4" ht="13.5" x14ac:dyDescent="0.25">
      <c r="A2275" s="213">
        <v>92488</v>
      </c>
      <c r="B2275" s="214" t="s">
        <v>4697</v>
      </c>
      <c r="C2275" s="214" t="s">
        <v>150</v>
      </c>
      <c r="D2275" s="215" t="s">
        <v>4698</v>
      </c>
    </row>
    <row r="2276" spans="1:4" ht="13.5" x14ac:dyDescent="0.25">
      <c r="A2276" s="213">
        <v>92490</v>
      </c>
      <c r="B2276" s="214" t="s">
        <v>4699</v>
      </c>
      <c r="C2276" s="214" t="s">
        <v>150</v>
      </c>
      <c r="D2276" s="215" t="s">
        <v>4700</v>
      </c>
    </row>
    <row r="2277" spans="1:4" ht="13.5" x14ac:dyDescent="0.25">
      <c r="A2277" s="213">
        <v>92492</v>
      </c>
      <c r="B2277" s="214" t="s">
        <v>4701</v>
      </c>
      <c r="C2277" s="214" t="s">
        <v>150</v>
      </c>
      <c r="D2277" s="215" t="s">
        <v>4702</v>
      </c>
    </row>
    <row r="2278" spans="1:4" ht="13.5" x14ac:dyDescent="0.25">
      <c r="A2278" s="213">
        <v>92494</v>
      </c>
      <c r="B2278" s="214" t="s">
        <v>4703</v>
      </c>
      <c r="C2278" s="214" t="s">
        <v>150</v>
      </c>
      <c r="D2278" s="215" t="s">
        <v>4704</v>
      </c>
    </row>
    <row r="2279" spans="1:4" ht="13.5" x14ac:dyDescent="0.25">
      <c r="A2279" s="213">
        <v>92496</v>
      </c>
      <c r="B2279" s="214" t="s">
        <v>4705</v>
      </c>
      <c r="C2279" s="214" t="s">
        <v>150</v>
      </c>
      <c r="D2279" s="215" t="s">
        <v>4706</v>
      </c>
    </row>
    <row r="2280" spans="1:4" ht="13.5" x14ac:dyDescent="0.25">
      <c r="A2280" s="213">
        <v>92498</v>
      </c>
      <c r="B2280" s="214" t="s">
        <v>4707</v>
      </c>
      <c r="C2280" s="214" t="s">
        <v>150</v>
      </c>
      <c r="D2280" s="215" t="s">
        <v>4708</v>
      </c>
    </row>
    <row r="2281" spans="1:4" ht="13.5" x14ac:dyDescent="0.25">
      <c r="A2281" s="213">
        <v>92500</v>
      </c>
      <c r="B2281" s="214" t="s">
        <v>4709</v>
      </c>
      <c r="C2281" s="214" t="s">
        <v>150</v>
      </c>
      <c r="D2281" s="215" t="s">
        <v>1974</v>
      </c>
    </row>
    <row r="2282" spans="1:4" ht="13.5" x14ac:dyDescent="0.25">
      <c r="A2282" s="213">
        <v>92502</v>
      </c>
      <c r="B2282" s="214" t="s">
        <v>4710</v>
      </c>
      <c r="C2282" s="214" t="s">
        <v>150</v>
      </c>
      <c r="D2282" s="215" t="s">
        <v>4711</v>
      </c>
    </row>
    <row r="2283" spans="1:4" ht="13.5" x14ac:dyDescent="0.25">
      <c r="A2283" s="213">
        <v>92504</v>
      </c>
      <c r="B2283" s="214" t="s">
        <v>4712</v>
      </c>
      <c r="C2283" s="214" t="s">
        <v>150</v>
      </c>
      <c r="D2283" s="215" t="s">
        <v>4713</v>
      </c>
    </row>
    <row r="2284" spans="1:4" ht="13.5" x14ac:dyDescent="0.25">
      <c r="A2284" s="213">
        <v>92506</v>
      </c>
      <c r="B2284" s="214" t="s">
        <v>4714</v>
      </c>
      <c r="C2284" s="214" t="s">
        <v>150</v>
      </c>
      <c r="D2284" s="215" t="s">
        <v>4715</v>
      </c>
    </row>
    <row r="2285" spans="1:4" ht="13.5" x14ac:dyDescent="0.25">
      <c r="A2285" s="213">
        <v>92508</v>
      </c>
      <c r="B2285" s="214" t="s">
        <v>4716</v>
      </c>
      <c r="C2285" s="214" t="s">
        <v>150</v>
      </c>
      <c r="D2285" s="215" t="s">
        <v>4717</v>
      </c>
    </row>
    <row r="2286" spans="1:4" ht="13.5" x14ac:dyDescent="0.25">
      <c r="A2286" s="213">
        <v>92510</v>
      </c>
      <c r="B2286" s="214" t="s">
        <v>4718</v>
      </c>
      <c r="C2286" s="214" t="s">
        <v>150</v>
      </c>
      <c r="D2286" s="215" t="s">
        <v>4719</v>
      </c>
    </row>
    <row r="2287" spans="1:4" ht="13.5" x14ac:dyDescent="0.25">
      <c r="A2287" s="213">
        <v>92512</v>
      </c>
      <c r="B2287" s="214" t="s">
        <v>4720</v>
      </c>
      <c r="C2287" s="214" t="s">
        <v>150</v>
      </c>
      <c r="D2287" s="215" t="s">
        <v>4721</v>
      </c>
    </row>
    <row r="2288" spans="1:4" ht="13.5" x14ac:dyDescent="0.25">
      <c r="A2288" s="213">
        <v>92514</v>
      </c>
      <c r="B2288" s="214" t="s">
        <v>4722</v>
      </c>
      <c r="C2288" s="214" t="s">
        <v>150</v>
      </c>
      <c r="D2288" s="215" t="s">
        <v>4723</v>
      </c>
    </row>
    <row r="2289" spans="1:4" ht="13.5" x14ac:dyDescent="0.25">
      <c r="A2289" s="213">
        <v>92515</v>
      </c>
      <c r="B2289" s="214" t="s">
        <v>4724</v>
      </c>
      <c r="C2289" s="214" t="s">
        <v>150</v>
      </c>
      <c r="D2289" s="215" t="s">
        <v>4725</v>
      </c>
    </row>
    <row r="2290" spans="1:4" ht="13.5" x14ac:dyDescent="0.25">
      <c r="A2290" s="213">
        <v>92518</v>
      </c>
      <c r="B2290" s="214" t="s">
        <v>4726</v>
      </c>
      <c r="C2290" s="214" t="s">
        <v>150</v>
      </c>
      <c r="D2290" s="215" t="s">
        <v>4727</v>
      </c>
    </row>
    <row r="2291" spans="1:4" ht="13.5" x14ac:dyDescent="0.25">
      <c r="A2291" s="213">
        <v>92520</v>
      </c>
      <c r="B2291" s="214" t="s">
        <v>4728</v>
      </c>
      <c r="C2291" s="214" t="s">
        <v>150</v>
      </c>
      <c r="D2291" s="215" t="s">
        <v>4729</v>
      </c>
    </row>
    <row r="2292" spans="1:4" ht="13.5" x14ac:dyDescent="0.25">
      <c r="A2292" s="213">
        <v>92522</v>
      </c>
      <c r="B2292" s="214" t="s">
        <v>4730</v>
      </c>
      <c r="C2292" s="214" t="s">
        <v>150</v>
      </c>
      <c r="D2292" s="215" t="s">
        <v>4731</v>
      </c>
    </row>
    <row r="2293" spans="1:4" ht="13.5" x14ac:dyDescent="0.25">
      <c r="A2293" s="213">
        <v>92524</v>
      </c>
      <c r="B2293" s="214" t="s">
        <v>4732</v>
      </c>
      <c r="C2293" s="214" t="s">
        <v>150</v>
      </c>
      <c r="D2293" s="215" t="s">
        <v>4733</v>
      </c>
    </row>
    <row r="2294" spans="1:4" ht="13.5" x14ac:dyDescent="0.25">
      <c r="A2294" s="213">
        <v>92526</v>
      </c>
      <c r="B2294" s="214" t="s">
        <v>4734</v>
      </c>
      <c r="C2294" s="214" t="s">
        <v>150</v>
      </c>
      <c r="D2294" s="215" t="s">
        <v>4735</v>
      </c>
    </row>
    <row r="2295" spans="1:4" ht="13.5" x14ac:dyDescent="0.25">
      <c r="A2295" s="213">
        <v>92528</v>
      </c>
      <c r="B2295" s="214" t="s">
        <v>4736</v>
      </c>
      <c r="C2295" s="214" t="s">
        <v>150</v>
      </c>
      <c r="D2295" s="215" t="s">
        <v>4737</v>
      </c>
    </row>
    <row r="2296" spans="1:4" ht="13.5" x14ac:dyDescent="0.25">
      <c r="A2296" s="213">
        <v>92530</v>
      </c>
      <c r="B2296" s="214" t="s">
        <v>4738</v>
      </c>
      <c r="C2296" s="214" t="s">
        <v>150</v>
      </c>
      <c r="D2296" s="215" t="s">
        <v>4739</v>
      </c>
    </row>
    <row r="2297" spans="1:4" ht="13.5" x14ac:dyDescent="0.25">
      <c r="A2297" s="213">
        <v>92532</v>
      </c>
      <c r="B2297" s="214" t="s">
        <v>4740</v>
      </c>
      <c r="C2297" s="214" t="s">
        <v>150</v>
      </c>
      <c r="D2297" s="215" t="s">
        <v>4741</v>
      </c>
    </row>
    <row r="2298" spans="1:4" ht="13.5" x14ac:dyDescent="0.25">
      <c r="A2298" s="213">
        <v>92534</v>
      </c>
      <c r="B2298" s="214" t="s">
        <v>4742</v>
      </c>
      <c r="C2298" s="214" t="s">
        <v>150</v>
      </c>
      <c r="D2298" s="215" t="s">
        <v>4743</v>
      </c>
    </row>
    <row r="2299" spans="1:4" ht="13.5" x14ac:dyDescent="0.25">
      <c r="A2299" s="213">
        <v>92536</v>
      </c>
      <c r="B2299" s="214" t="s">
        <v>4744</v>
      </c>
      <c r="C2299" s="214" t="s">
        <v>150</v>
      </c>
      <c r="D2299" s="215" t="s">
        <v>4745</v>
      </c>
    </row>
    <row r="2300" spans="1:4" ht="13.5" x14ac:dyDescent="0.25">
      <c r="A2300" s="213">
        <v>92538</v>
      </c>
      <c r="B2300" s="214" t="s">
        <v>4746</v>
      </c>
      <c r="C2300" s="214" t="s">
        <v>150</v>
      </c>
      <c r="D2300" s="215" t="s">
        <v>4747</v>
      </c>
    </row>
    <row r="2301" spans="1:4" ht="13.5" x14ac:dyDescent="0.25">
      <c r="A2301" s="213">
        <v>96252</v>
      </c>
      <c r="B2301" s="214" t="s">
        <v>4748</v>
      </c>
      <c r="C2301" s="214" t="s">
        <v>150</v>
      </c>
      <c r="D2301" s="215" t="s">
        <v>4749</v>
      </c>
    </row>
    <row r="2302" spans="1:4" ht="13.5" x14ac:dyDescent="0.25">
      <c r="A2302" s="213">
        <v>96257</v>
      </c>
      <c r="B2302" s="214" t="s">
        <v>4750</v>
      </c>
      <c r="C2302" s="214" t="s">
        <v>150</v>
      </c>
      <c r="D2302" s="215" t="s">
        <v>4751</v>
      </c>
    </row>
    <row r="2303" spans="1:4" ht="13.5" x14ac:dyDescent="0.25">
      <c r="A2303" s="213">
        <v>96258</v>
      </c>
      <c r="B2303" s="214" t="s">
        <v>4752</v>
      </c>
      <c r="C2303" s="214" t="s">
        <v>150</v>
      </c>
      <c r="D2303" s="215" t="s">
        <v>4753</v>
      </c>
    </row>
    <row r="2304" spans="1:4" ht="13.5" x14ac:dyDescent="0.25">
      <c r="A2304" s="213">
        <v>96259</v>
      </c>
      <c r="B2304" s="214" t="s">
        <v>4754</v>
      </c>
      <c r="C2304" s="214" t="s">
        <v>150</v>
      </c>
      <c r="D2304" s="215" t="s">
        <v>4755</v>
      </c>
    </row>
    <row r="2305" spans="1:4" ht="13.5" x14ac:dyDescent="0.25">
      <c r="A2305" s="213">
        <v>96529</v>
      </c>
      <c r="B2305" s="214" t="s">
        <v>4756</v>
      </c>
      <c r="C2305" s="214" t="s">
        <v>150</v>
      </c>
      <c r="D2305" s="215" t="s">
        <v>4757</v>
      </c>
    </row>
    <row r="2306" spans="1:4" ht="13.5" x14ac:dyDescent="0.25">
      <c r="A2306" s="213">
        <v>96530</v>
      </c>
      <c r="B2306" s="214" t="s">
        <v>4758</v>
      </c>
      <c r="C2306" s="214" t="s">
        <v>150</v>
      </c>
      <c r="D2306" s="215" t="s">
        <v>4759</v>
      </c>
    </row>
    <row r="2307" spans="1:4" ht="13.5" x14ac:dyDescent="0.25">
      <c r="A2307" s="213">
        <v>96531</v>
      </c>
      <c r="B2307" s="214" t="s">
        <v>4760</v>
      </c>
      <c r="C2307" s="214" t="s">
        <v>150</v>
      </c>
      <c r="D2307" s="215" t="s">
        <v>4761</v>
      </c>
    </row>
    <row r="2308" spans="1:4" ht="13.5" x14ac:dyDescent="0.25">
      <c r="A2308" s="213">
        <v>96532</v>
      </c>
      <c r="B2308" s="214" t="s">
        <v>4762</v>
      </c>
      <c r="C2308" s="214" t="s">
        <v>150</v>
      </c>
      <c r="D2308" s="215" t="s">
        <v>4763</v>
      </c>
    </row>
    <row r="2309" spans="1:4" ht="13.5" x14ac:dyDescent="0.25">
      <c r="A2309" s="213">
        <v>96533</v>
      </c>
      <c r="B2309" s="214" t="s">
        <v>4764</v>
      </c>
      <c r="C2309" s="214" t="s">
        <v>150</v>
      </c>
      <c r="D2309" s="215" t="s">
        <v>4765</v>
      </c>
    </row>
    <row r="2310" spans="1:4" ht="13.5" x14ac:dyDescent="0.25">
      <c r="A2310" s="213">
        <v>96534</v>
      </c>
      <c r="B2310" s="214" t="s">
        <v>4766</v>
      </c>
      <c r="C2310" s="214" t="s">
        <v>150</v>
      </c>
      <c r="D2310" s="215" t="s">
        <v>4767</v>
      </c>
    </row>
    <row r="2311" spans="1:4" ht="13.5" x14ac:dyDescent="0.25">
      <c r="A2311" s="213">
        <v>96535</v>
      </c>
      <c r="B2311" s="214" t="s">
        <v>4768</v>
      </c>
      <c r="C2311" s="214" t="s">
        <v>150</v>
      </c>
      <c r="D2311" s="215" t="s">
        <v>4769</v>
      </c>
    </row>
    <row r="2312" spans="1:4" ht="13.5" x14ac:dyDescent="0.25">
      <c r="A2312" s="213">
        <v>96536</v>
      </c>
      <c r="B2312" s="214" t="s">
        <v>4770</v>
      </c>
      <c r="C2312" s="214" t="s">
        <v>150</v>
      </c>
      <c r="D2312" s="215" t="s">
        <v>4771</v>
      </c>
    </row>
    <row r="2313" spans="1:4" ht="13.5" x14ac:dyDescent="0.25">
      <c r="A2313" s="213">
        <v>96537</v>
      </c>
      <c r="B2313" s="214" t="s">
        <v>4772</v>
      </c>
      <c r="C2313" s="214" t="s">
        <v>150</v>
      </c>
      <c r="D2313" s="215" t="s">
        <v>4773</v>
      </c>
    </row>
    <row r="2314" spans="1:4" ht="13.5" x14ac:dyDescent="0.25">
      <c r="A2314" s="213">
        <v>96538</v>
      </c>
      <c r="B2314" s="214" t="s">
        <v>4774</v>
      </c>
      <c r="C2314" s="214" t="s">
        <v>150</v>
      </c>
      <c r="D2314" s="215" t="s">
        <v>4775</v>
      </c>
    </row>
    <row r="2315" spans="1:4" ht="13.5" x14ac:dyDescent="0.25">
      <c r="A2315" s="213">
        <v>96539</v>
      </c>
      <c r="B2315" s="214" t="s">
        <v>4776</v>
      </c>
      <c r="C2315" s="214" t="s">
        <v>150</v>
      </c>
      <c r="D2315" s="215" t="s">
        <v>4777</v>
      </c>
    </row>
    <row r="2316" spans="1:4" ht="13.5" x14ac:dyDescent="0.25">
      <c r="A2316" s="213">
        <v>96540</v>
      </c>
      <c r="B2316" s="214" t="s">
        <v>4778</v>
      </c>
      <c r="C2316" s="214" t="s">
        <v>150</v>
      </c>
      <c r="D2316" s="215" t="s">
        <v>4779</v>
      </c>
    </row>
    <row r="2317" spans="1:4" ht="13.5" x14ac:dyDescent="0.25">
      <c r="A2317" s="213">
        <v>96541</v>
      </c>
      <c r="B2317" s="214" t="s">
        <v>4780</v>
      </c>
      <c r="C2317" s="214" t="s">
        <v>150</v>
      </c>
      <c r="D2317" s="215" t="s">
        <v>4781</v>
      </c>
    </row>
    <row r="2318" spans="1:4" ht="13.5" x14ac:dyDescent="0.25">
      <c r="A2318" s="213">
        <v>96542</v>
      </c>
      <c r="B2318" s="214" t="s">
        <v>4782</v>
      </c>
      <c r="C2318" s="214" t="s">
        <v>150</v>
      </c>
      <c r="D2318" s="215" t="s">
        <v>4783</v>
      </c>
    </row>
    <row r="2319" spans="1:4" ht="13.5" x14ac:dyDescent="0.25">
      <c r="A2319" s="213">
        <v>96543</v>
      </c>
      <c r="B2319" s="214" t="s">
        <v>4784</v>
      </c>
      <c r="C2319" s="214" t="s">
        <v>149</v>
      </c>
      <c r="D2319" s="215" t="s">
        <v>4785</v>
      </c>
    </row>
    <row r="2320" spans="1:4" ht="13.5" x14ac:dyDescent="0.25">
      <c r="A2320" s="213">
        <v>97747</v>
      </c>
      <c r="B2320" s="214" t="s">
        <v>4786</v>
      </c>
      <c r="C2320" s="214" t="s">
        <v>150</v>
      </c>
      <c r="D2320" s="215" t="s">
        <v>4787</v>
      </c>
    </row>
    <row r="2321" spans="1:4" ht="13.5" x14ac:dyDescent="0.25">
      <c r="A2321" s="213">
        <v>101791</v>
      </c>
      <c r="B2321" s="214" t="s">
        <v>4788</v>
      </c>
      <c r="C2321" s="214" t="s">
        <v>91</v>
      </c>
      <c r="D2321" s="215" t="s">
        <v>4369</v>
      </c>
    </row>
    <row r="2322" spans="1:4" ht="13.5" x14ac:dyDescent="0.25">
      <c r="A2322" s="213">
        <v>101792</v>
      </c>
      <c r="B2322" s="214" t="s">
        <v>4789</v>
      </c>
      <c r="C2322" s="214" t="s">
        <v>437</v>
      </c>
      <c r="D2322" s="215" t="s">
        <v>4790</v>
      </c>
    </row>
    <row r="2323" spans="1:4" ht="13.5" x14ac:dyDescent="0.25">
      <c r="A2323" s="213">
        <v>101793</v>
      </c>
      <c r="B2323" s="214" t="s">
        <v>4791</v>
      </c>
      <c r="C2323" s="214" t="s">
        <v>437</v>
      </c>
      <c r="D2323" s="215" t="s">
        <v>4792</v>
      </c>
    </row>
    <row r="2324" spans="1:4" ht="13.5" x14ac:dyDescent="0.25">
      <c r="A2324" s="213">
        <v>101969</v>
      </c>
      <c r="B2324" s="214" t="s">
        <v>4793</v>
      </c>
      <c r="C2324" s="214" t="s">
        <v>150</v>
      </c>
      <c r="D2324" s="215" t="s">
        <v>4794</v>
      </c>
    </row>
    <row r="2325" spans="1:4" ht="13.5" x14ac:dyDescent="0.25">
      <c r="A2325" s="213">
        <v>101971</v>
      </c>
      <c r="B2325" s="214" t="s">
        <v>4795</v>
      </c>
      <c r="C2325" s="214" t="s">
        <v>150</v>
      </c>
      <c r="D2325" s="215" t="s">
        <v>4796</v>
      </c>
    </row>
    <row r="2326" spans="1:4" ht="13.5" x14ac:dyDescent="0.25">
      <c r="A2326" s="213">
        <v>101973</v>
      </c>
      <c r="B2326" s="214" t="s">
        <v>4797</v>
      </c>
      <c r="C2326" s="214" t="s">
        <v>150</v>
      </c>
      <c r="D2326" s="215" t="s">
        <v>4798</v>
      </c>
    </row>
    <row r="2327" spans="1:4" ht="13.5" x14ac:dyDescent="0.25">
      <c r="A2327" s="213">
        <v>101974</v>
      </c>
      <c r="B2327" s="214" t="s">
        <v>4799</v>
      </c>
      <c r="C2327" s="214" t="s">
        <v>150</v>
      </c>
      <c r="D2327" s="215" t="s">
        <v>4800</v>
      </c>
    </row>
    <row r="2328" spans="1:4" ht="13.5" x14ac:dyDescent="0.25">
      <c r="A2328" s="213">
        <v>101975</v>
      </c>
      <c r="B2328" s="214" t="s">
        <v>4801</v>
      </c>
      <c r="C2328" s="214" t="s">
        <v>150</v>
      </c>
      <c r="D2328" s="215" t="s">
        <v>4802</v>
      </c>
    </row>
    <row r="2329" spans="1:4" ht="13.5" x14ac:dyDescent="0.25">
      <c r="A2329" s="213">
        <v>101977</v>
      </c>
      <c r="B2329" s="214" t="s">
        <v>4803</v>
      </c>
      <c r="C2329" s="214" t="s">
        <v>150</v>
      </c>
      <c r="D2329" s="215" t="s">
        <v>4804</v>
      </c>
    </row>
    <row r="2330" spans="1:4" ht="13.5" x14ac:dyDescent="0.25">
      <c r="A2330" s="213">
        <v>101980</v>
      </c>
      <c r="B2330" s="214" t="s">
        <v>4805</v>
      </c>
      <c r="C2330" s="214" t="s">
        <v>150</v>
      </c>
      <c r="D2330" s="215" t="s">
        <v>4806</v>
      </c>
    </row>
    <row r="2331" spans="1:4" ht="13.5" x14ac:dyDescent="0.25">
      <c r="A2331" s="213">
        <v>101981</v>
      </c>
      <c r="B2331" s="214" t="s">
        <v>4807</v>
      </c>
      <c r="C2331" s="214" t="s">
        <v>150</v>
      </c>
      <c r="D2331" s="215" t="s">
        <v>4808</v>
      </c>
    </row>
    <row r="2332" spans="1:4" ht="13.5" x14ac:dyDescent="0.25">
      <c r="A2332" s="213">
        <v>101982</v>
      </c>
      <c r="B2332" s="214" t="s">
        <v>4809</v>
      </c>
      <c r="C2332" s="214" t="s">
        <v>150</v>
      </c>
      <c r="D2332" s="215" t="s">
        <v>4810</v>
      </c>
    </row>
    <row r="2333" spans="1:4" ht="13.5" x14ac:dyDescent="0.25">
      <c r="A2333" s="213">
        <v>101983</v>
      </c>
      <c r="B2333" s="214" t="s">
        <v>4811</v>
      </c>
      <c r="C2333" s="214" t="s">
        <v>150</v>
      </c>
      <c r="D2333" s="215" t="s">
        <v>4812</v>
      </c>
    </row>
    <row r="2334" spans="1:4" ht="13.5" x14ac:dyDescent="0.25">
      <c r="A2334" s="213">
        <v>101985</v>
      </c>
      <c r="B2334" s="214" t="s">
        <v>4813</v>
      </c>
      <c r="C2334" s="214" t="s">
        <v>150</v>
      </c>
      <c r="D2334" s="215" t="s">
        <v>4814</v>
      </c>
    </row>
    <row r="2335" spans="1:4" ht="13.5" x14ac:dyDescent="0.25">
      <c r="A2335" s="213">
        <v>101986</v>
      </c>
      <c r="B2335" s="214" t="s">
        <v>4815</v>
      </c>
      <c r="C2335" s="214" t="s">
        <v>150</v>
      </c>
      <c r="D2335" s="215" t="s">
        <v>4816</v>
      </c>
    </row>
    <row r="2336" spans="1:4" ht="13.5" x14ac:dyDescent="0.25">
      <c r="A2336" s="213">
        <v>101987</v>
      </c>
      <c r="B2336" s="214" t="s">
        <v>4817</v>
      </c>
      <c r="C2336" s="214" t="s">
        <v>150</v>
      </c>
      <c r="D2336" s="215" t="s">
        <v>4818</v>
      </c>
    </row>
    <row r="2337" spans="1:4" ht="13.5" x14ac:dyDescent="0.25">
      <c r="A2337" s="213">
        <v>101988</v>
      </c>
      <c r="B2337" s="214" t="s">
        <v>4819</v>
      </c>
      <c r="C2337" s="214" t="s">
        <v>150</v>
      </c>
      <c r="D2337" s="215" t="s">
        <v>4820</v>
      </c>
    </row>
    <row r="2338" spans="1:4" ht="13.5" x14ac:dyDescent="0.25">
      <c r="A2338" s="213">
        <v>101989</v>
      </c>
      <c r="B2338" s="214" t="s">
        <v>4821</v>
      </c>
      <c r="C2338" s="214" t="s">
        <v>150</v>
      </c>
      <c r="D2338" s="215" t="s">
        <v>4822</v>
      </c>
    </row>
    <row r="2339" spans="1:4" ht="13.5" x14ac:dyDescent="0.25">
      <c r="A2339" s="213">
        <v>101990</v>
      </c>
      <c r="B2339" s="214" t="s">
        <v>4823</v>
      </c>
      <c r="C2339" s="214" t="s">
        <v>150</v>
      </c>
      <c r="D2339" s="215" t="s">
        <v>4824</v>
      </c>
    </row>
    <row r="2340" spans="1:4" ht="13.5" x14ac:dyDescent="0.25">
      <c r="A2340" s="213">
        <v>101991</v>
      </c>
      <c r="B2340" s="214" t="s">
        <v>4825</v>
      </c>
      <c r="C2340" s="214" t="s">
        <v>150</v>
      </c>
      <c r="D2340" s="215" t="s">
        <v>4826</v>
      </c>
    </row>
    <row r="2341" spans="1:4" ht="13.5" x14ac:dyDescent="0.25">
      <c r="A2341" s="213">
        <v>101992</v>
      </c>
      <c r="B2341" s="214" t="s">
        <v>4827</v>
      </c>
      <c r="C2341" s="214" t="s">
        <v>150</v>
      </c>
      <c r="D2341" s="215" t="s">
        <v>4828</v>
      </c>
    </row>
    <row r="2342" spans="1:4" ht="13.5" x14ac:dyDescent="0.25">
      <c r="A2342" s="213">
        <v>101993</v>
      </c>
      <c r="B2342" s="214" t="s">
        <v>4829</v>
      </c>
      <c r="C2342" s="214" t="s">
        <v>150</v>
      </c>
      <c r="D2342" s="215" t="s">
        <v>4830</v>
      </c>
    </row>
    <row r="2343" spans="1:4" ht="13.5" x14ac:dyDescent="0.25">
      <c r="A2343" s="213">
        <v>101994</v>
      </c>
      <c r="B2343" s="214" t="s">
        <v>4831</v>
      </c>
      <c r="C2343" s="214" t="s">
        <v>150</v>
      </c>
      <c r="D2343" s="215" t="s">
        <v>4832</v>
      </c>
    </row>
    <row r="2344" spans="1:4" ht="13.5" x14ac:dyDescent="0.25">
      <c r="A2344" s="213">
        <v>101995</v>
      </c>
      <c r="B2344" s="214" t="s">
        <v>4833</v>
      </c>
      <c r="C2344" s="214" t="s">
        <v>150</v>
      </c>
      <c r="D2344" s="215" t="s">
        <v>4834</v>
      </c>
    </row>
    <row r="2345" spans="1:4" ht="13.5" x14ac:dyDescent="0.25">
      <c r="A2345" s="213">
        <v>101996</v>
      </c>
      <c r="B2345" s="214" t="s">
        <v>4835</v>
      </c>
      <c r="C2345" s="214" t="s">
        <v>150</v>
      </c>
      <c r="D2345" s="215" t="s">
        <v>4836</v>
      </c>
    </row>
    <row r="2346" spans="1:4" ht="13.5" x14ac:dyDescent="0.25">
      <c r="A2346" s="213">
        <v>101997</v>
      </c>
      <c r="B2346" s="214" t="s">
        <v>4837</v>
      </c>
      <c r="C2346" s="214" t="s">
        <v>150</v>
      </c>
      <c r="D2346" s="215" t="s">
        <v>4838</v>
      </c>
    </row>
    <row r="2347" spans="1:4" ht="13.5" x14ac:dyDescent="0.25">
      <c r="A2347" s="213">
        <v>101998</v>
      </c>
      <c r="B2347" s="214" t="s">
        <v>4839</v>
      </c>
      <c r="C2347" s="214" t="s">
        <v>150</v>
      </c>
      <c r="D2347" s="215" t="s">
        <v>4840</v>
      </c>
    </row>
    <row r="2348" spans="1:4" ht="13.5" x14ac:dyDescent="0.25">
      <c r="A2348" s="213">
        <v>101999</v>
      </c>
      <c r="B2348" s="214" t="s">
        <v>4841</v>
      </c>
      <c r="C2348" s="214" t="s">
        <v>150</v>
      </c>
      <c r="D2348" s="215" t="s">
        <v>4842</v>
      </c>
    </row>
    <row r="2349" spans="1:4" ht="13.5" x14ac:dyDescent="0.25">
      <c r="A2349" s="213">
        <v>102000</v>
      </c>
      <c r="B2349" s="214" t="s">
        <v>4843</v>
      </c>
      <c r="C2349" s="214" t="s">
        <v>150</v>
      </c>
      <c r="D2349" s="215" t="s">
        <v>4844</v>
      </c>
    </row>
    <row r="2350" spans="1:4" ht="13.5" x14ac:dyDescent="0.25">
      <c r="A2350" s="213">
        <v>102001</v>
      </c>
      <c r="B2350" s="214" t="s">
        <v>4845</v>
      </c>
      <c r="C2350" s="214" t="s">
        <v>150</v>
      </c>
      <c r="D2350" s="215" t="s">
        <v>4846</v>
      </c>
    </row>
    <row r="2351" spans="1:4" ht="13.5" x14ac:dyDescent="0.25">
      <c r="A2351" s="213">
        <v>102002</v>
      </c>
      <c r="B2351" s="214" t="s">
        <v>4847</v>
      </c>
      <c r="C2351" s="214" t="s">
        <v>150</v>
      </c>
      <c r="D2351" s="215" t="s">
        <v>4848</v>
      </c>
    </row>
    <row r="2352" spans="1:4" ht="13.5" x14ac:dyDescent="0.25">
      <c r="A2352" s="213">
        <v>102003</v>
      </c>
      <c r="B2352" s="214" t="s">
        <v>4849</v>
      </c>
      <c r="C2352" s="214" t="s">
        <v>150</v>
      </c>
      <c r="D2352" s="215" t="s">
        <v>4850</v>
      </c>
    </row>
    <row r="2353" spans="1:4" ht="13.5" x14ac:dyDescent="0.25">
      <c r="A2353" s="213">
        <v>102004</v>
      </c>
      <c r="B2353" s="214" t="s">
        <v>4851</v>
      </c>
      <c r="C2353" s="214" t="s">
        <v>150</v>
      </c>
      <c r="D2353" s="215" t="s">
        <v>4852</v>
      </c>
    </row>
    <row r="2354" spans="1:4" ht="13.5" x14ac:dyDescent="0.25">
      <c r="A2354" s="213">
        <v>102005</v>
      </c>
      <c r="B2354" s="214" t="s">
        <v>4853</v>
      </c>
      <c r="C2354" s="214" t="s">
        <v>150</v>
      </c>
      <c r="D2354" s="215" t="s">
        <v>4854</v>
      </c>
    </row>
    <row r="2355" spans="1:4" ht="13.5" x14ac:dyDescent="0.25">
      <c r="A2355" s="213">
        <v>102006</v>
      </c>
      <c r="B2355" s="214" t="s">
        <v>4855</v>
      </c>
      <c r="C2355" s="214" t="s">
        <v>150</v>
      </c>
      <c r="D2355" s="215" t="s">
        <v>4856</v>
      </c>
    </row>
    <row r="2356" spans="1:4" ht="13.5" x14ac:dyDescent="0.25">
      <c r="A2356" s="213">
        <v>102007</v>
      </c>
      <c r="B2356" s="214" t="s">
        <v>4857</v>
      </c>
      <c r="C2356" s="214" t="s">
        <v>150</v>
      </c>
      <c r="D2356" s="215" t="s">
        <v>4858</v>
      </c>
    </row>
    <row r="2357" spans="1:4" ht="13.5" x14ac:dyDescent="0.25">
      <c r="A2357" s="213">
        <v>102008</v>
      </c>
      <c r="B2357" s="214" t="s">
        <v>4859</v>
      </c>
      <c r="C2357" s="214" t="s">
        <v>150</v>
      </c>
      <c r="D2357" s="215" t="s">
        <v>4860</v>
      </c>
    </row>
    <row r="2358" spans="1:4" ht="13.5" x14ac:dyDescent="0.25">
      <c r="A2358" s="213">
        <v>102009</v>
      </c>
      <c r="B2358" s="214" t="s">
        <v>4861</v>
      </c>
      <c r="C2358" s="214" t="s">
        <v>150</v>
      </c>
      <c r="D2358" s="215" t="s">
        <v>4862</v>
      </c>
    </row>
    <row r="2359" spans="1:4" ht="13.5" x14ac:dyDescent="0.25">
      <c r="A2359" s="213">
        <v>102010</v>
      </c>
      <c r="B2359" s="214" t="s">
        <v>4863</v>
      </c>
      <c r="C2359" s="214" t="s">
        <v>150</v>
      </c>
      <c r="D2359" s="215" t="s">
        <v>4864</v>
      </c>
    </row>
    <row r="2360" spans="1:4" ht="13.5" x14ac:dyDescent="0.25">
      <c r="A2360" s="213">
        <v>102011</v>
      </c>
      <c r="B2360" s="214" t="s">
        <v>4865</v>
      </c>
      <c r="C2360" s="214" t="s">
        <v>150</v>
      </c>
      <c r="D2360" s="215" t="s">
        <v>4866</v>
      </c>
    </row>
    <row r="2361" spans="1:4" ht="13.5" x14ac:dyDescent="0.25">
      <c r="A2361" s="213">
        <v>102012</v>
      </c>
      <c r="B2361" s="214" t="s">
        <v>4867</v>
      </c>
      <c r="C2361" s="214" t="s">
        <v>150</v>
      </c>
      <c r="D2361" s="215" t="s">
        <v>4868</v>
      </c>
    </row>
    <row r="2362" spans="1:4" ht="13.5" x14ac:dyDescent="0.25">
      <c r="A2362" s="213">
        <v>102013</v>
      </c>
      <c r="B2362" s="214" t="s">
        <v>4869</v>
      </c>
      <c r="C2362" s="214" t="s">
        <v>150</v>
      </c>
      <c r="D2362" s="215" t="s">
        <v>4870</v>
      </c>
    </row>
    <row r="2363" spans="1:4" ht="13.5" x14ac:dyDescent="0.25">
      <c r="A2363" s="213">
        <v>102014</v>
      </c>
      <c r="B2363" s="214" t="s">
        <v>4871</v>
      </c>
      <c r="C2363" s="214" t="s">
        <v>150</v>
      </c>
      <c r="D2363" s="215" t="s">
        <v>4872</v>
      </c>
    </row>
    <row r="2364" spans="1:4" ht="13.5" x14ac:dyDescent="0.25">
      <c r="A2364" s="213">
        <v>102015</v>
      </c>
      <c r="B2364" s="214" t="s">
        <v>4873</v>
      </c>
      <c r="C2364" s="214" t="s">
        <v>150</v>
      </c>
      <c r="D2364" s="215" t="s">
        <v>4874</v>
      </c>
    </row>
    <row r="2365" spans="1:4" ht="13.5" x14ac:dyDescent="0.25">
      <c r="A2365" s="213">
        <v>102016</v>
      </c>
      <c r="B2365" s="214" t="s">
        <v>4875</v>
      </c>
      <c r="C2365" s="214" t="s">
        <v>150</v>
      </c>
      <c r="D2365" s="215" t="s">
        <v>4876</v>
      </c>
    </row>
    <row r="2366" spans="1:4" ht="13.5" x14ac:dyDescent="0.25">
      <c r="A2366" s="213">
        <v>102017</v>
      </c>
      <c r="B2366" s="214" t="s">
        <v>4877</v>
      </c>
      <c r="C2366" s="214" t="s">
        <v>150</v>
      </c>
      <c r="D2366" s="215" t="s">
        <v>4878</v>
      </c>
    </row>
    <row r="2367" spans="1:4" ht="13.5" x14ac:dyDescent="0.25">
      <c r="A2367" s="213">
        <v>102036</v>
      </c>
      <c r="B2367" s="214" t="s">
        <v>4879</v>
      </c>
      <c r="C2367" s="214" t="s">
        <v>150</v>
      </c>
      <c r="D2367" s="215" t="s">
        <v>4880</v>
      </c>
    </row>
    <row r="2368" spans="1:4" ht="13.5" x14ac:dyDescent="0.25">
      <c r="A2368" s="213">
        <v>102037</v>
      </c>
      <c r="B2368" s="214" t="s">
        <v>4881</v>
      </c>
      <c r="C2368" s="214" t="s">
        <v>150</v>
      </c>
      <c r="D2368" s="215" t="s">
        <v>4882</v>
      </c>
    </row>
    <row r="2369" spans="1:4" ht="13.5" x14ac:dyDescent="0.25">
      <c r="A2369" s="213">
        <v>102038</v>
      </c>
      <c r="B2369" s="214" t="s">
        <v>4883</v>
      </c>
      <c r="C2369" s="214" t="s">
        <v>150</v>
      </c>
      <c r="D2369" s="215" t="s">
        <v>4884</v>
      </c>
    </row>
    <row r="2370" spans="1:4" ht="13.5" x14ac:dyDescent="0.25">
      <c r="A2370" s="213">
        <v>102039</v>
      </c>
      <c r="B2370" s="214" t="s">
        <v>4885</v>
      </c>
      <c r="C2370" s="214" t="s">
        <v>150</v>
      </c>
      <c r="D2370" s="215" t="s">
        <v>4886</v>
      </c>
    </row>
    <row r="2371" spans="1:4" ht="13.5" x14ac:dyDescent="0.25">
      <c r="A2371" s="213">
        <v>102040</v>
      </c>
      <c r="B2371" s="214" t="s">
        <v>4887</v>
      </c>
      <c r="C2371" s="214" t="s">
        <v>150</v>
      </c>
      <c r="D2371" s="215" t="s">
        <v>4888</v>
      </c>
    </row>
    <row r="2372" spans="1:4" ht="13.5" x14ac:dyDescent="0.25">
      <c r="A2372" s="213">
        <v>102041</v>
      </c>
      <c r="B2372" s="214" t="s">
        <v>4889</v>
      </c>
      <c r="C2372" s="214" t="s">
        <v>150</v>
      </c>
      <c r="D2372" s="215" t="s">
        <v>4890</v>
      </c>
    </row>
    <row r="2373" spans="1:4" ht="13.5" x14ac:dyDescent="0.25">
      <c r="A2373" s="213">
        <v>102042</v>
      </c>
      <c r="B2373" s="214" t="s">
        <v>4891</v>
      </c>
      <c r="C2373" s="214" t="s">
        <v>150</v>
      </c>
      <c r="D2373" s="215" t="s">
        <v>4892</v>
      </c>
    </row>
    <row r="2374" spans="1:4" ht="13.5" x14ac:dyDescent="0.25">
      <c r="A2374" s="213">
        <v>102043</v>
      </c>
      <c r="B2374" s="214" t="s">
        <v>4893</v>
      </c>
      <c r="C2374" s="214" t="s">
        <v>150</v>
      </c>
      <c r="D2374" s="215" t="s">
        <v>4894</v>
      </c>
    </row>
    <row r="2375" spans="1:4" ht="13.5" x14ac:dyDescent="0.25">
      <c r="A2375" s="213">
        <v>102044</v>
      </c>
      <c r="B2375" s="214" t="s">
        <v>4895</v>
      </c>
      <c r="C2375" s="214" t="s">
        <v>150</v>
      </c>
      <c r="D2375" s="215" t="s">
        <v>4896</v>
      </c>
    </row>
    <row r="2376" spans="1:4" ht="13.5" x14ac:dyDescent="0.25">
      <c r="A2376" s="213">
        <v>102045</v>
      </c>
      <c r="B2376" s="214" t="s">
        <v>4897</v>
      </c>
      <c r="C2376" s="214" t="s">
        <v>150</v>
      </c>
      <c r="D2376" s="215" t="s">
        <v>4898</v>
      </c>
    </row>
    <row r="2377" spans="1:4" ht="13.5" x14ac:dyDescent="0.25">
      <c r="A2377" s="213">
        <v>102046</v>
      </c>
      <c r="B2377" s="214" t="s">
        <v>4899</v>
      </c>
      <c r="C2377" s="214" t="s">
        <v>150</v>
      </c>
      <c r="D2377" s="215" t="s">
        <v>4900</v>
      </c>
    </row>
    <row r="2378" spans="1:4" ht="13.5" x14ac:dyDescent="0.25">
      <c r="A2378" s="213">
        <v>102047</v>
      </c>
      <c r="B2378" s="214" t="s">
        <v>4901</v>
      </c>
      <c r="C2378" s="214" t="s">
        <v>150</v>
      </c>
      <c r="D2378" s="215" t="s">
        <v>4902</v>
      </c>
    </row>
    <row r="2379" spans="1:4" ht="13.5" x14ac:dyDescent="0.25">
      <c r="A2379" s="213">
        <v>102048</v>
      </c>
      <c r="B2379" s="214" t="s">
        <v>4903</v>
      </c>
      <c r="C2379" s="214" t="s">
        <v>150</v>
      </c>
      <c r="D2379" s="215" t="s">
        <v>4904</v>
      </c>
    </row>
    <row r="2380" spans="1:4" ht="13.5" x14ac:dyDescent="0.25">
      <c r="A2380" s="213">
        <v>102049</v>
      </c>
      <c r="B2380" s="214" t="s">
        <v>4905</v>
      </c>
      <c r="C2380" s="214" t="s">
        <v>150</v>
      </c>
      <c r="D2380" s="215" t="s">
        <v>4906</v>
      </c>
    </row>
    <row r="2381" spans="1:4" ht="13.5" x14ac:dyDescent="0.25">
      <c r="A2381" s="213">
        <v>102050</v>
      </c>
      <c r="B2381" s="214" t="s">
        <v>4907</v>
      </c>
      <c r="C2381" s="214" t="s">
        <v>150</v>
      </c>
      <c r="D2381" s="215" t="s">
        <v>4908</v>
      </c>
    </row>
    <row r="2382" spans="1:4" ht="13.5" x14ac:dyDescent="0.25">
      <c r="A2382" s="213">
        <v>102051</v>
      </c>
      <c r="B2382" s="214" t="s">
        <v>4909</v>
      </c>
      <c r="C2382" s="214" t="s">
        <v>150</v>
      </c>
      <c r="D2382" s="215" t="s">
        <v>4910</v>
      </c>
    </row>
    <row r="2383" spans="1:4" ht="13.5" x14ac:dyDescent="0.25">
      <c r="A2383" s="213">
        <v>102052</v>
      </c>
      <c r="B2383" s="214" t="s">
        <v>4911</v>
      </c>
      <c r="C2383" s="214" t="s">
        <v>150</v>
      </c>
      <c r="D2383" s="215" t="s">
        <v>4912</v>
      </c>
    </row>
    <row r="2384" spans="1:4" ht="13.5" x14ac:dyDescent="0.25">
      <c r="A2384" s="213">
        <v>102059</v>
      </c>
      <c r="B2384" s="214" t="s">
        <v>4913</v>
      </c>
      <c r="C2384" s="214" t="s">
        <v>150</v>
      </c>
      <c r="D2384" s="215" t="s">
        <v>4914</v>
      </c>
    </row>
    <row r="2385" spans="1:4" ht="13.5" x14ac:dyDescent="0.25">
      <c r="A2385" s="213">
        <v>102060</v>
      </c>
      <c r="B2385" s="214" t="s">
        <v>4915</v>
      </c>
      <c r="C2385" s="214" t="s">
        <v>150</v>
      </c>
      <c r="D2385" s="215" t="s">
        <v>4916</v>
      </c>
    </row>
    <row r="2386" spans="1:4" ht="13.5" x14ac:dyDescent="0.25">
      <c r="A2386" s="213">
        <v>102061</v>
      </c>
      <c r="B2386" s="214" t="s">
        <v>4917</v>
      </c>
      <c r="C2386" s="214" t="s">
        <v>150</v>
      </c>
      <c r="D2386" s="215" t="s">
        <v>4918</v>
      </c>
    </row>
    <row r="2387" spans="1:4" ht="13.5" x14ac:dyDescent="0.25">
      <c r="A2387" s="213">
        <v>102062</v>
      </c>
      <c r="B2387" s="214" t="s">
        <v>4919</v>
      </c>
      <c r="C2387" s="214" t="s">
        <v>150</v>
      </c>
      <c r="D2387" s="215" t="s">
        <v>4920</v>
      </c>
    </row>
    <row r="2388" spans="1:4" ht="13.5" x14ac:dyDescent="0.25">
      <c r="A2388" s="213">
        <v>102063</v>
      </c>
      <c r="B2388" s="214" t="s">
        <v>4921</v>
      </c>
      <c r="C2388" s="214" t="s">
        <v>150</v>
      </c>
      <c r="D2388" s="215" t="s">
        <v>4922</v>
      </c>
    </row>
    <row r="2389" spans="1:4" ht="13.5" x14ac:dyDescent="0.25">
      <c r="A2389" s="213">
        <v>102064</v>
      </c>
      <c r="B2389" s="214" t="s">
        <v>4923</v>
      </c>
      <c r="C2389" s="214" t="s">
        <v>150</v>
      </c>
      <c r="D2389" s="215" t="s">
        <v>4924</v>
      </c>
    </row>
    <row r="2390" spans="1:4" ht="13.5" x14ac:dyDescent="0.25">
      <c r="A2390" s="213">
        <v>102065</v>
      </c>
      <c r="B2390" s="214" t="s">
        <v>4925</v>
      </c>
      <c r="C2390" s="214" t="s">
        <v>150</v>
      </c>
      <c r="D2390" s="215" t="s">
        <v>4926</v>
      </c>
    </row>
    <row r="2391" spans="1:4" ht="13.5" x14ac:dyDescent="0.25">
      <c r="A2391" s="213">
        <v>102066</v>
      </c>
      <c r="B2391" s="214" t="s">
        <v>4927</v>
      </c>
      <c r="C2391" s="214" t="s">
        <v>150</v>
      </c>
      <c r="D2391" s="215" t="s">
        <v>4928</v>
      </c>
    </row>
    <row r="2392" spans="1:4" ht="13.5" x14ac:dyDescent="0.25">
      <c r="A2392" s="213">
        <v>102067</v>
      </c>
      <c r="B2392" s="214" t="s">
        <v>4929</v>
      </c>
      <c r="C2392" s="214" t="s">
        <v>150</v>
      </c>
      <c r="D2392" s="215" t="s">
        <v>4930</v>
      </c>
    </row>
    <row r="2393" spans="1:4" ht="13.5" x14ac:dyDescent="0.25">
      <c r="A2393" s="213">
        <v>102068</v>
      </c>
      <c r="B2393" s="214" t="s">
        <v>4931</v>
      </c>
      <c r="C2393" s="214" t="s">
        <v>150</v>
      </c>
      <c r="D2393" s="215" t="s">
        <v>4932</v>
      </c>
    </row>
    <row r="2394" spans="1:4" ht="13.5" x14ac:dyDescent="0.25">
      <c r="A2394" s="213">
        <v>102069</v>
      </c>
      <c r="B2394" s="214" t="s">
        <v>4933</v>
      </c>
      <c r="C2394" s="214" t="s">
        <v>150</v>
      </c>
      <c r="D2394" s="215" t="s">
        <v>4934</v>
      </c>
    </row>
    <row r="2395" spans="1:4" ht="13.5" x14ac:dyDescent="0.25">
      <c r="A2395" s="213">
        <v>102070</v>
      </c>
      <c r="B2395" s="214" t="s">
        <v>4935</v>
      </c>
      <c r="C2395" s="214" t="s">
        <v>150</v>
      </c>
      <c r="D2395" s="215" t="s">
        <v>4936</v>
      </c>
    </row>
    <row r="2396" spans="1:4" ht="13.5" x14ac:dyDescent="0.25">
      <c r="A2396" s="213">
        <v>102071</v>
      </c>
      <c r="B2396" s="214" t="s">
        <v>4937</v>
      </c>
      <c r="C2396" s="214" t="s">
        <v>150</v>
      </c>
      <c r="D2396" s="215" t="s">
        <v>4938</v>
      </c>
    </row>
    <row r="2397" spans="1:4" ht="13.5" x14ac:dyDescent="0.25">
      <c r="A2397" s="213">
        <v>102072</v>
      </c>
      <c r="B2397" s="214" t="s">
        <v>4939</v>
      </c>
      <c r="C2397" s="214" t="s">
        <v>150</v>
      </c>
      <c r="D2397" s="215" t="s">
        <v>4940</v>
      </c>
    </row>
    <row r="2398" spans="1:4" ht="13.5" x14ac:dyDescent="0.25">
      <c r="A2398" s="213">
        <v>102073</v>
      </c>
      <c r="B2398" s="214" t="s">
        <v>4941</v>
      </c>
      <c r="C2398" s="214" t="s">
        <v>437</v>
      </c>
      <c r="D2398" s="215" t="s">
        <v>4942</v>
      </c>
    </row>
    <row r="2399" spans="1:4" ht="13.5" x14ac:dyDescent="0.25">
      <c r="A2399" s="213">
        <v>102074</v>
      </c>
      <c r="B2399" s="214" t="s">
        <v>4943</v>
      </c>
      <c r="C2399" s="214" t="s">
        <v>437</v>
      </c>
      <c r="D2399" s="215" t="s">
        <v>4944</v>
      </c>
    </row>
    <row r="2400" spans="1:4" ht="13.5" x14ac:dyDescent="0.25">
      <c r="A2400" s="213">
        <v>102075</v>
      </c>
      <c r="B2400" s="214" t="s">
        <v>4945</v>
      </c>
      <c r="C2400" s="214" t="s">
        <v>437</v>
      </c>
      <c r="D2400" s="215" t="s">
        <v>4946</v>
      </c>
    </row>
    <row r="2401" spans="1:4" ht="13.5" x14ac:dyDescent="0.25">
      <c r="A2401" s="213">
        <v>102076</v>
      </c>
      <c r="B2401" s="214" t="s">
        <v>4947</v>
      </c>
      <c r="C2401" s="214" t="s">
        <v>437</v>
      </c>
      <c r="D2401" s="215" t="s">
        <v>4948</v>
      </c>
    </row>
    <row r="2402" spans="1:4" ht="13.5" x14ac:dyDescent="0.25">
      <c r="A2402" s="213">
        <v>102077</v>
      </c>
      <c r="B2402" s="214" t="s">
        <v>4949</v>
      </c>
      <c r="C2402" s="214" t="s">
        <v>437</v>
      </c>
      <c r="D2402" s="215" t="s">
        <v>4950</v>
      </c>
    </row>
    <row r="2403" spans="1:4" ht="13.5" x14ac:dyDescent="0.25">
      <c r="A2403" s="213">
        <v>102078</v>
      </c>
      <c r="B2403" s="214" t="s">
        <v>4951</v>
      </c>
      <c r="C2403" s="214" t="s">
        <v>437</v>
      </c>
      <c r="D2403" s="215" t="s">
        <v>4952</v>
      </c>
    </row>
    <row r="2404" spans="1:4" ht="13.5" x14ac:dyDescent="0.25">
      <c r="A2404" s="213">
        <v>102079</v>
      </c>
      <c r="B2404" s="214" t="s">
        <v>4953</v>
      </c>
      <c r="C2404" s="214" t="s">
        <v>437</v>
      </c>
      <c r="D2404" s="215" t="s">
        <v>4954</v>
      </c>
    </row>
    <row r="2405" spans="1:4" ht="13.5" x14ac:dyDescent="0.25">
      <c r="A2405" s="213">
        <v>102080</v>
      </c>
      <c r="B2405" s="214" t="s">
        <v>4955</v>
      </c>
      <c r="C2405" s="214" t="s">
        <v>437</v>
      </c>
      <c r="D2405" s="215" t="s">
        <v>4956</v>
      </c>
    </row>
    <row r="2406" spans="1:4" ht="13.5" x14ac:dyDescent="0.25">
      <c r="A2406" s="213">
        <v>102086</v>
      </c>
      <c r="B2406" s="214" t="s">
        <v>4957</v>
      </c>
      <c r="C2406" s="214" t="s">
        <v>150</v>
      </c>
      <c r="D2406" s="215" t="s">
        <v>4958</v>
      </c>
    </row>
    <row r="2407" spans="1:4" ht="13.5" x14ac:dyDescent="0.25">
      <c r="A2407" s="213">
        <v>102087</v>
      </c>
      <c r="B2407" s="214" t="s">
        <v>4959</v>
      </c>
      <c r="C2407" s="214" t="s">
        <v>150</v>
      </c>
      <c r="D2407" s="215" t="s">
        <v>4960</v>
      </c>
    </row>
    <row r="2408" spans="1:4" ht="13.5" x14ac:dyDescent="0.25">
      <c r="A2408" s="213">
        <v>102088</v>
      </c>
      <c r="B2408" s="214" t="s">
        <v>4961</v>
      </c>
      <c r="C2408" s="214" t="s">
        <v>150</v>
      </c>
      <c r="D2408" s="215" t="s">
        <v>4962</v>
      </c>
    </row>
    <row r="2409" spans="1:4" ht="13.5" x14ac:dyDescent="0.25">
      <c r="A2409" s="213">
        <v>102089</v>
      </c>
      <c r="B2409" s="214" t="s">
        <v>4963</v>
      </c>
      <c r="C2409" s="214" t="s">
        <v>150</v>
      </c>
      <c r="D2409" s="215" t="s">
        <v>4964</v>
      </c>
    </row>
    <row r="2410" spans="1:4" ht="13.5" x14ac:dyDescent="0.25">
      <c r="A2410" s="213">
        <v>102090</v>
      </c>
      <c r="B2410" s="214" t="s">
        <v>4965</v>
      </c>
      <c r="C2410" s="214" t="s">
        <v>150</v>
      </c>
      <c r="D2410" s="215" t="s">
        <v>4966</v>
      </c>
    </row>
    <row r="2411" spans="1:4" ht="13.5" x14ac:dyDescent="0.25">
      <c r="A2411" s="213">
        <v>102091</v>
      </c>
      <c r="B2411" s="214" t="s">
        <v>4967</v>
      </c>
      <c r="C2411" s="214" t="s">
        <v>150</v>
      </c>
      <c r="D2411" s="215" t="s">
        <v>4968</v>
      </c>
    </row>
    <row r="2412" spans="1:4" ht="13.5" x14ac:dyDescent="0.25">
      <c r="A2412" s="213">
        <v>103760</v>
      </c>
      <c r="B2412" s="214" t="s">
        <v>4969</v>
      </c>
      <c r="C2412" s="214" t="s">
        <v>150</v>
      </c>
      <c r="D2412" s="215" t="s">
        <v>4970</v>
      </c>
    </row>
    <row r="2413" spans="1:4" ht="13.5" x14ac:dyDescent="0.25">
      <c r="A2413" s="213">
        <v>103761</v>
      </c>
      <c r="B2413" s="214" t="s">
        <v>4971</v>
      </c>
      <c r="C2413" s="214" t="s">
        <v>150</v>
      </c>
      <c r="D2413" s="215" t="s">
        <v>4972</v>
      </c>
    </row>
    <row r="2414" spans="1:4" ht="13.5" x14ac:dyDescent="0.25">
      <c r="A2414" s="213">
        <v>103762</v>
      </c>
      <c r="B2414" s="214" t="s">
        <v>4973</v>
      </c>
      <c r="C2414" s="214" t="s">
        <v>150</v>
      </c>
      <c r="D2414" s="215" t="s">
        <v>4974</v>
      </c>
    </row>
    <row r="2415" spans="1:4" ht="13.5" x14ac:dyDescent="0.25">
      <c r="A2415" s="213">
        <v>103763</v>
      </c>
      <c r="B2415" s="214" t="s">
        <v>4975</v>
      </c>
      <c r="C2415" s="214" t="s">
        <v>150</v>
      </c>
      <c r="D2415" s="215" t="s">
        <v>4976</v>
      </c>
    </row>
    <row r="2416" spans="1:4" ht="13.5" x14ac:dyDescent="0.25">
      <c r="A2416" s="213">
        <v>89996</v>
      </c>
      <c r="B2416" s="214" t="s">
        <v>4977</v>
      </c>
      <c r="C2416" s="214" t="s">
        <v>149</v>
      </c>
      <c r="D2416" s="215" t="s">
        <v>4978</v>
      </c>
    </row>
    <row r="2417" spans="1:4" ht="13.5" x14ac:dyDescent="0.25">
      <c r="A2417" s="213">
        <v>89997</v>
      </c>
      <c r="B2417" s="214" t="s">
        <v>4979</v>
      </c>
      <c r="C2417" s="214" t="s">
        <v>149</v>
      </c>
      <c r="D2417" s="215" t="s">
        <v>4980</v>
      </c>
    </row>
    <row r="2418" spans="1:4" ht="13.5" x14ac:dyDescent="0.25">
      <c r="A2418" s="213">
        <v>89998</v>
      </c>
      <c r="B2418" s="214" t="s">
        <v>4981</v>
      </c>
      <c r="C2418" s="214" t="s">
        <v>149</v>
      </c>
      <c r="D2418" s="215" t="s">
        <v>3386</v>
      </c>
    </row>
    <row r="2419" spans="1:4" ht="13.5" x14ac:dyDescent="0.25">
      <c r="A2419" s="213">
        <v>89999</v>
      </c>
      <c r="B2419" s="214" t="s">
        <v>4982</v>
      </c>
      <c r="C2419" s="214" t="s">
        <v>149</v>
      </c>
      <c r="D2419" s="215" t="s">
        <v>4983</v>
      </c>
    </row>
    <row r="2420" spans="1:4" ht="13.5" x14ac:dyDescent="0.25">
      <c r="A2420" s="213">
        <v>90000</v>
      </c>
      <c r="B2420" s="214" t="s">
        <v>4984</v>
      </c>
      <c r="C2420" s="214" t="s">
        <v>149</v>
      </c>
      <c r="D2420" s="215" t="s">
        <v>4985</v>
      </c>
    </row>
    <row r="2421" spans="1:4" ht="13.5" x14ac:dyDescent="0.25">
      <c r="A2421" s="213">
        <v>91593</v>
      </c>
      <c r="B2421" s="214" t="s">
        <v>4986</v>
      </c>
      <c r="C2421" s="214" t="s">
        <v>149</v>
      </c>
      <c r="D2421" s="215" t="s">
        <v>4987</v>
      </c>
    </row>
    <row r="2422" spans="1:4" ht="13.5" x14ac:dyDescent="0.25">
      <c r="A2422" s="213">
        <v>91594</v>
      </c>
      <c r="B2422" s="214" t="s">
        <v>4988</v>
      </c>
      <c r="C2422" s="214" t="s">
        <v>149</v>
      </c>
      <c r="D2422" s="215" t="s">
        <v>4989</v>
      </c>
    </row>
    <row r="2423" spans="1:4" ht="13.5" x14ac:dyDescent="0.25">
      <c r="A2423" s="213">
        <v>91595</v>
      </c>
      <c r="B2423" s="214" t="s">
        <v>4990</v>
      </c>
      <c r="C2423" s="214" t="s">
        <v>149</v>
      </c>
      <c r="D2423" s="215" t="s">
        <v>4991</v>
      </c>
    </row>
    <row r="2424" spans="1:4" ht="13.5" x14ac:dyDescent="0.25">
      <c r="A2424" s="213">
        <v>91596</v>
      </c>
      <c r="B2424" s="214" t="s">
        <v>4992</v>
      </c>
      <c r="C2424" s="214" t="s">
        <v>149</v>
      </c>
      <c r="D2424" s="215" t="s">
        <v>4993</v>
      </c>
    </row>
    <row r="2425" spans="1:4" ht="13.5" x14ac:dyDescent="0.25">
      <c r="A2425" s="213">
        <v>91597</v>
      </c>
      <c r="B2425" s="214" t="s">
        <v>4994</v>
      </c>
      <c r="C2425" s="214" t="s">
        <v>149</v>
      </c>
      <c r="D2425" s="215" t="s">
        <v>1449</v>
      </c>
    </row>
    <row r="2426" spans="1:4" ht="13.5" x14ac:dyDescent="0.25">
      <c r="A2426" s="213">
        <v>91598</v>
      </c>
      <c r="B2426" s="214" t="s">
        <v>4995</v>
      </c>
      <c r="C2426" s="214" t="s">
        <v>149</v>
      </c>
      <c r="D2426" s="215" t="s">
        <v>4996</v>
      </c>
    </row>
    <row r="2427" spans="1:4" ht="13.5" x14ac:dyDescent="0.25">
      <c r="A2427" s="213">
        <v>91599</v>
      </c>
      <c r="B2427" s="214" t="s">
        <v>4997</v>
      </c>
      <c r="C2427" s="214" t="s">
        <v>149</v>
      </c>
      <c r="D2427" s="215" t="s">
        <v>4998</v>
      </c>
    </row>
    <row r="2428" spans="1:4" ht="13.5" x14ac:dyDescent="0.25">
      <c r="A2428" s="213">
        <v>91600</v>
      </c>
      <c r="B2428" s="214" t="s">
        <v>4999</v>
      </c>
      <c r="C2428" s="214" t="s">
        <v>149</v>
      </c>
      <c r="D2428" s="215" t="s">
        <v>5000</v>
      </c>
    </row>
    <row r="2429" spans="1:4" ht="13.5" x14ac:dyDescent="0.25">
      <c r="A2429" s="213">
        <v>91601</v>
      </c>
      <c r="B2429" s="214" t="s">
        <v>5001</v>
      </c>
      <c r="C2429" s="214" t="s">
        <v>149</v>
      </c>
      <c r="D2429" s="215" t="s">
        <v>5002</v>
      </c>
    </row>
    <row r="2430" spans="1:4" ht="13.5" x14ac:dyDescent="0.25">
      <c r="A2430" s="213">
        <v>91602</v>
      </c>
      <c r="B2430" s="214" t="s">
        <v>5003</v>
      </c>
      <c r="C2430" s="214" t="s">
        <v>149</v>
      </c>
      <c r="D2430" s="215" t="s">
        <v>5004</v>
      </c>
    </row>
    <row r="2431" spans="1:4" ht="13.5" x14ac:dyDescent="0.25">
      <c r="A2431" s="213">
        <v>91603</v>
      </c>
      <c r="B2431" s="214" t="s">
        <v>5005</v>
      </c>
      <c r="C2431" s="214" t="s">
        <v>149</v>
      </c>
      <c r="D2431" s="215" t="s">
        <v>5006</v>
      </c>
    </row>
    <row r="2432" spans="1:4" ht="13.5" x14ac:dyDescent="0.25">
      <c r="A2432" s="213">
        <v>92759</v>
      </c>
      <c r="B2432" s="214" t="s">
        <v>5007</v>
      </c>
      <c r="C2432" s="214" t="s">
        <v>149</v>
      </c>
      <c r="D2432" s="215" t="s">
        <v>3375</v>
      </c>
    </row>
    <row r="2433" spans="1:4" ht="13.5" x14ac:dyDescent="0.25">
      <c r="A2433" s="213">
        <v>92760</v>
      </c>
      <c r="B2433" s="214" t="s">
        <v>5008</v>
      </c>
      <c r="C2433" s="214" t="s">
        <v>149</v>
      </c>
      <c r="D2433" s="215" t="s">
        <v>5009</v>
      </c>
    </row>
    <row r="2434" spans="1:4" ht="13.5" x14ac:dyDescent="0.25">
      <c r="A2434" s="213">
        <v>92761</v>
      </c>
      <c r="B2434" s="214" t="s">
        <v>5010</v>
      </c>
      <c r="C2434" s="214" t="s">
        <v>149</v>
      </c>
      <c r="D2434" s="215" t="s">
        <v>1891</v>
      </c>
    </row>
    <row r="2435" spans="1:4" ht="13.5" x14ac:dyDescent="0.25">
      <c r="A2435" s="213">
        <v>92762</v>
      </c>
      <c r="B2435" s="214" t="s">
        <v>5011</v>
      </c>
      <c r="C2435" s="214" t="s">
        <v>149</v>
      </c>
      <c r="D2435" s="215" t="s">
        <v>5012</v>
      </c>
    </row>
    <row r="2436" spans="1:4" ht="13.5" x14ac:dyDescent="0.25">
      <c r="A2436" s="213">
        <v>92763</v>
      </c>
      <c r="B2436" s="214" t="s">
        <v>5013</v>
      </c>
      <c r="C2436" s="214" t="s">
        <v>149</v>
      </c>
      <c r="D2436" s="215" t="s">
        <v>5014</v>
      </c>
    </row>
    <row r="2437" spans="1:4" ht="13.5" x14ac:dyDescent="0.25">
      <c r="A2437" s="213">
        <v>92764</v>
      </c>
      <c r="B2437" s="214" t="s">
        <v>5015</v>
      </c>
      <c r="C2437" s="214" t="s">
        <v>149</v>
      </c>
      <c r="D2437" s="215" t="s">
        <v>5016</v>
      </c>
    </row>
    <row r="2438" spans="1:4" ht="13.5" x14ac:dyDescent="0.25">
      <c r="A2438" s="213">
        <v>92765</v>
      </c>
      <c r="B2438" s="214" t="s">
        <v>5017</v>
      </c>
      <c r="C2438" s="214" t="s">
        <v>149</v>
      </c>
      <c r="D2438" s="215" t="s">
        <v>2493</v>
      </c>
    </row>
    <row r="2439" spans="1:4" ht="13.5" x14ac:dyDescent="0.25">
      <c r="A2439" s="213">
        <v>92766</v>
      </c>
      <c r="B2439" s="214" t="s">
        <v>5018</v>
      </c>
      <c r="C2439" s="214" t="s">
        <v>149</v>
      </c>
      <c r="D2439" s="215" t="s">
        <v>5019</v>
      </c>
    </row>
    <row r="2440" spans="1:4" ht="13.5" x14ac:dyDescent="0.25">
      <c r="A2440" s="213">
        <v>92767</v>
      </c>
      <c r="B2440" s="214" t="s">
        <v>5020</v>
      </c>
      <c r="C2440" s="214" t="s">
        <v>149</v>
      </c>
      <c r="D2440" s="215" t="s">
        <v>5021</v>
      </c>
    </row>
    <row r="2441" spans="1:4" ht="13.5" x14ac:dyDescent="0.25">
      <c r="A2441" s="213">
        <v>92768</v>
      </c>
      <c r="B2441" s="214" t="s">
        <v>5022</v>
      </c>
      <c r="C2441" s="214" t="s">
        <v>149</v>
      </c>
      <c r="D2441" s="215" t="s">
        <v>5023</v>
      </c>
    </row>
    <row r="2442" spans="1:4" ht="13.5" x14ac:dyDescent="0.25">
      <c r="A2442" s="213">
        <v>92769</v>
      </c>
      <c r="B2442" s="214" t="s">
        <v>5024</v>
      </c>
      <c r="C2442" s="214" t="s">
        <v>149</v>
      </c>
      <c r="D2442" s="215" t="s">
        <v>5025</v>
      </c>
    </row>
    <row r="2443" spans="1:4" ht="13.5" x14ac:dyDescent="0.25">
      <c r="A2443" s="213">
        <v>92770</v>
      </c>
      <c r="B2443" s="214" t="s">
        <v>5026</v>
      </c>
      <c r="C2443" s="214" t="s">
        <v>149</v>
      </c>
      <c r="D2443" s="215" t="s">
        <v>5027</v>
      </c>
    </row>
    <row r="2444" spans="1:4" ht="13.5" x14ac:dyDescent="0.25">
      <c r="A2444" s="213">
        <v>92771</v>
      </c>
      <c r="B2444" s="214" t="s">
        <v>5028</v>
      </c>
      <c r="C2444" s="214" t="s">
        <v>149</v>
      </c>
      <c r="D2444" s="215" t="s">
        <v>4978</v>
      </c>
    </row>
    <row r="2445" spans="1:4" ht="13.5" x14ac:dyDescent="0.25">
      <c r="A2445" s="213">
        <v>92772</v>
      </c>
      <c r="B2445" s="214" t="s">
        <v>5029</v>
      </c>
      <c r="C2445" s="214" t="s">
        <v>149</v>
      </c>
      <c r="D2445" s="215" t="s">
        <v>5030</v>
      </c>
    </row>
    <row r="2446" spans="1:4" ht="13.5" x14ac:dyDescent="0.25">
      <c r="A2446" s="213">
        <v>92773</v>
      </c>
      <c r="B2446" s="214" t="s">
        <v>5031</v>
      </c>
      <c r="C2446" s="214" t="s">
        <v>149</v>
      </c>
      <c r="D2446" s="215" t="s">
        <v>5032</v>
      </c>
    </row>
    <row r="2447" spans="1:4" ht="13.5" x14ac:dyDescent="0.25">
      <c r="A2447" s="213">
        <v>92774</v>
      </c>
      <c r="B2447" s="214" t="s">
        <v>5033</v>
      </c>
      <c r="C2447" s="214" t="s">
        <v>149</v>
      </c>
      <c r="D2447" s="215" t="s">
        <v>5034</v>
      </c>
    </row>
    <row r="2448" spans="1:4" ht="13.5" x14ac:dyDescent="0.25">
      <c r="A2448" s="213">
        <v>92798</v>
      </c>
      <c r="B2448" s="214" t="s">
        <v>5035</v>
      </c>
      <c r="C2448" s="214" t="s">
        <v>149</v>
      </c>
      <c r="D2448" s="215" t="s">
        <v>5036</v>
      </c>
    </row>
    <row r="2449" spans="1:4" ht="13.5" x14ac:dyDescent="0.25">
      <c r="A2449" s="213">
        <v>92799</v>
      </c>
      <c r="B2449" s="214" t="s">
        <v>5037</v>
      </c>
      <c r="C2449" s="214" t="s">
        <v>149</v>
      </c>
      <c r="D2449" s="215" t="s">
        <v>5038</v>
      </c>
    </row>
    <row r="2450" spans="1:4" ht="13.5" x14ac:dyDescent="0.25">
      <c r="A2450" s="213">
        <v>92800</v>
      </c>
      <c r="B2450" s="214" t="s">
        <v>5039</v>
      </c>
      <c r="C2450" s="214" t="s">
        <v>149</v>
      </c>
      <c r="D2450" s="215" t="s">
        <v>5040</v>
      </c>
    </row>
    <row r="2451" spans="1:4" ht="13.5" x14ac:dyDescent="0.25">
      <c r="A2451" s="213">
        <v>92801</v>
      </c>
      <c r="B2451" s="214" t="s">
        <v>5041</v>
      </c>
      <c r="C2451" s="214" t="s">
        <v>149</v>
      </c>
      <c r="D2451" s="215" t="s">
        <v>5042</v>
      </c>
    </row>
    <row r="2452" spans="1:4" ht="13.5" x14ac:dyDescent="0.25">
      <c r="A2452" s="213">
        <v>92802</v>
      </c>
      <c r="B2452" s="214" t="s">
        <v>5043</v>
      </c>
      <c r="C2452" s="214" t="s">
        <v>149</v>
      </c>
      <c r="D2452" s="215" t="s">
        <v>5044</v>
      </c>
    </row>
    <row r="2453" spans="1:4" ht="13.5" x14ac:dyDescent="0.25">
      <c r="A2453" s="213">
        <v>92803</v>
      </c>
      <c r="B2453" s="214" t="s">
        <v>5045</v>
      </c>
      <c r="C2453" s="214" t="s">
        <v>149</v>
      </c>
      <c r="D2453" s="215" t="s">
        <v>5046</v>
      </c>
    </row>
    <row r="2454" spans="1:4" ht="13.5" x14ac:dyDescent="0.25">
      <c r="A2454" s="213">
        <v>92804</v>
      </c>
      <c r="B2454" s="214" t="s">
        <v>5047</v>
      </c>
      <c r="C2454" s="214" t="s">
        <v>149</v>
      </c>
      <c r="D2454" s="215" t="s">
        <v>2251</v>
      </c>
    </row>
    <row r="2455" spans="1:4" ht="13.5" x14ac:dyDescent="0.25">
      <c r="A2455" s="213">
        <v>92805</v>
      </c>
      <c r="B2455" s="214" t="s">
        <v>5048</v>
      </c>
      <c r="C2455" s="214" t="s">
        <v>149</v>
      </c>
      <c r="D2455" s="215" t="s">
        <v>5049</v>
      </c>
    </row>
    <row r="2456" spans="1:4" ht="13.5" x14ac:dyDescent="0.25">
      <c r="A2456" s="213">
        <v>92806</v>
      </c>
      <c r="B2456" s="214" t="s">
        <v>5050</v>
      </c>
      <c r="C2456" s="214" t="s">
        <v>149</v>
      </c>
      <c r="D2456" s="215" t="s">
        <v>2499</v>
      </c>
    </row>
    <row r="2457" spans="1:4" ht="13.5" x14ac:dyDescent="0.25">
      <c r="A2457" s="213">
        <v>92875</v>
      </c>
      <c r="B2457" s="214" t="s">
        <v>5051</v>
      </c>
      <c r="C2457" s="214" t="s">
        <v>149</v>
      </c>
      <c r="D2457" s="215" t="s">
        <v>5052</v>
      </c>
    </row>
    <row r="2458" spans="1:4" ht="13.5" x14ac:dyDescent="0.25">
      <c r="A2458" s="213">
        <v>92876</v>
      </c>
      <c r="B2458" s="214" t="s">
        <v>5053</v>
      </c>
      <c r="C2458" s="214" t="s">
        <v>149</v>
      </c>
      <c r="D2458" s="215" t="s">
        <v>2572</v>
      </c>
    </row>
    <row r="2459" spans="1:4" ht="13.5" x14ac:dyDescent="0.25">
      <c r="A2459" s="213">
        <v>92877</v>
      </c>
      <c r="B2459" s="214" t="s">
        <v>5054</v>
      </c>
      <c r="C2459" s="214" t="s">
        <v>149</v>
      </c>
      <c r="D2459" s="215" t="s">
        <v>5055</v>
      </c>
    </row>
    <row r="2460" spans="1:4" ht="13.5" x14ac:dyDescent="0.25">
      <c r="A2460" s="213">
        <v>92878</v>
      </c>
      <c r="B2460" s="214" t="s">
        <v>5056</v>
      </c>
      <c r="C2460" s="214" t="s">
        <v>149</v>
      </c>
      <c r="D2460" s="215" t="s">
        <v>5057</v>
      </c>
    </row>
    <row r="2461" spans="1:4" ht="13.5" x14ac:dyDescent="0.25">
      <c r="A2461" s="213">
        <v>92879</v>
      </c>
      <c r="B2461" s="214" t="s">
        <v>5058</v>
      </c>
      <c r="C2461" s="214" t="s">
        <v>149</v>
      </c>
      <c r="D2461" s="215" t="s">
        <v>4987</v>
      </c>
    </row>
    <row r="2462" spans="1:4" ht="13.5" x14ac:dyDescent="0.25">
      <c r="A2462" s="213">
        <v>92880</v>
      </c>
      <c r="B2462" s="214" t="s">
        <v>5059</v>
      </c>
      <c r="C2462" s="214" t="s">
        <v>149</v>
      </c>
      <c r="D2462" s="215" t="s">
        <v>5060</v>
      </c>
    </row>
    <row r="2463" spans="1:4" ht="13.5" x14ac:dyDescent="0.25">
      <c r="A2463" s="213">
        <v>92881</v>
      </c>
      <c r="B2463" s="214" t="s">
        <v>5061</v>
      </c>
      <c r="C2463" s="214" t="s">
        <v>149</v>
      </c>
      <c r="D2463" s="215" t="s">
        <v>1141</v>
      </c>
    </row>
    <row r="2464" spans="1:4" ht="13.5" x14ac:dyDescent="0.25">
      <c r="A2464" s="213">
        <v>92882</v>
      </c>
      <c r="B2464" s="214" t="s">
        <v>5062</v>
      </c>
      <c r="C2464" s="214" t="s">
        <v>149</v>
      </c>
      <c r="D2464" s="215" t="s">
        <v>5063</v>
      </c>
    </row>
    <row r="2465" spans="1:4" ht="13.5" x14ac:dyDescent="0.25">
      <c r="A2465" s="213">
        <v>92883</v>
      </c>
      <c r="B2465" s="214" t="s">
        <v>5064</v>
      </c>
      <c r="C2465" s="214" t="s">
        <v>149</v>
      </c>
      <c r="D2465" s="215" t="s">
        <v>5065</v>
      </c>
    </row>
    <row r="2466" spans="1:4" ht="13.5" x14ac:dyDescent="0.25">
      <c r="A2466" s="213">
        <v>92884</v>
      </c>
      <c r="B2466" s="214" t="s">
        <v>5066</v>
      </c>
      <c r="C2466" s="214" t="s">
        <v>149</v>
      </c>
      <c r="D2466" s="215" t="s">
        <v>5067</v>
      </c>
    </row>
    <row r="2467" spans="1:4" ht="13.5" x14ac:dyDescent="0.25">
      <c r="A2467" s="213">
        <v>92885</v>
      </c>
      <c r="B2467" s="214" t="s">
        <v>5068</v>
      </c>
      <c r="C2467" s="214" t="s">
        <v>149</v>
      </c>
      <c r="D2467" s="215" t="s">
        <v>5069</v>
      </c>
    </row>
    <row r="2468" spans="1:4" ht="13.5" x14ac:dyDescent="0.25">
      <c r="A2468" s="213">
        <v>92886</v>
      </c>
      <c r="B2468" s="214" t="s">
        <v>5070</v>
      </c>
      <c r="C2468" s="214" t="s">
        <v>149</v>
      </c>
      <c r="D2468" s="215" t="s">
        <v>5071</v>
      </c>
    </row>
    <row r="2469" spans="1:4" ht="13.5" x14ac:dyDescent="0.25">
      <c r="A2469" s="213">
        <v>92887</v>
      </c>
      <c r="B2469" s="214" t="s">
        <v>5072</v>
      </c>
      <c r="C2469" s="214" t="s">
        <v>149</v>
      </c>
      <c r="D2469" s="215" t="s">
        <v>5073</v>
      </c>
    </row>
    <row r="2470" spans="1:4" ht="13.5" x14ac:dyDescent="0.25">
      <c r="A2470" s="213">
        <v>92888</v>
      </c>
      <c r="B2470" s="214" t="s">
        <v>5074</v>
      </c>
      <c r="C2470" s="214" t="s">
        <v>149</v>
      </c>
      <c r="D2470" s="215" t="s">
        <v>5075</v>
      </c>
    </row>
    <row r="2471" spans="1:4" ht="13.5" x14ac:dyDescent="0.25">
      <c r="A2471" s="213">
        <v>92915</v>
      </c>
      <c r="B2471" s="214" t="s">
        <v>5076</v>
      </c>
      <c r="C2471" s="214" t="s">
        <v>149</v>
      </c>
      <c r="D2471" s="215" t="s">
        <v>5077</v>
      </c>
    </row>
    <row r="2472" spans="1:4" ht="13.5" x14ac:dyDescent="0.25">
      <c r="A2472" s="213">
        <v>92916</v>
      </c>
      <c r="B2472" s="214" t="s">
        <v>5078</v>
      </c>
      <c r="C2472" s="214" t="s">
        <v>149</v>
      </c>
      <c r="D2472" s="215" t="s">
        <v>5079</v>
      </c>
    </row>
    <row r="2473" spans="1:4" ht="13.5" x14ac:dyDescent="0.25">
      <c r="A2473" s="213">
        <v>92917</v>
      </c>
      <c r="B2473" s="214" t="s">
        <v>5080</v>
      </c>
      <c r="C2473" s="214" t="s">
        <v>149</v>
      </c>
      <c r="D2473" s="215" t="s">
        <v>5081</v>
      </c>
    </row>
    <row r="2474" spans="1:4" ht="13.5" x14ac:dyDescent="0.25">
      <c r="A2474" s="213">
        <v>92919</v>
      </c>
      <c r="B2474" s="214" t="s">
        <v>5082</v>
      </c>
      <c r="C2474" s="214" t="s">
        <v>149</v>
      </c>
      <c r="D2474" s="215" t="s">
        <v>5083</v>
      </c>
    </row>
    <row r="2475" spans="1:4" ht="13.5" x14ac:dyDescent="0.25">
      <c r="A2475" s="213">
        <v>92921</v>
      </c>
      <c r="B2475" s="214" t="s">
        <v>5084</v>
      </c>
      <c r="C2475" s="214" t="s">
        <v>149</v>
      </c>
      <c r="D2475" s="215" t="s">
        <v>5085</v>
      </c>
    </row>
    <row r="2476" spans="1:4" ht="13.5" x14ac:dyDescent="0.25">
      <c r="A2476" s="213">
        <v>92922</v>
      </c>
      <c r="B2476" s="214" t="s">
        <v>5086</v>
      </c>
      <c r="C2476" s="214" t="s">
        <v>149</v>
      </c>
      <c r="D2476" s="215" t="s">
        <v>5087</v>
      </c>
    </row>
    <row r="2477" spans="1:4" ht="13.5" x14ac:dyDescent="0.25">
      <c r="A2477" s="213">
        <v>92923</v>
      </c>
      <c r="B2477" s="214" t="s">
        <v>5088</v>
      </c>
      <c r="C2477" s="214" t="s">
        <v>149</v>
      </c>
      <c r="D2477" s="215" t="s">
        <v>5089</v>
      </c>
    </row>
    <row r="2478" spans="1:4" ht="13.5" x14ac:dyDescent="0.25">
      <c r="A2478" s="213">
        <v>92924</v>
      </c>
      <c r="B2478" s="214" t="s">
        <v>5090</v>
      </c>
      <c r="C2478" s="214" t="s">
        <v>149</v>
      </c>
      <c r="D2478" s="215" t="s">
        <v>2179</v>
      </c>
    </row>
    <row r="2479" spans="1:4" ht="13.5" x14ac:dyDescent="0.25">
      <c r="A2479" s="213">
        <v>95448</v>
      </c>
      <c r="B2479" s="214" t="s">
        <v>5091</v>
      </c>
      <c r="C2479" s="214" t="s">
        <v>149</v>
      </c>
      <c r="D2479" s="215" t="s">
        <v>5092</v>
      </c>
    </row>
    <row r="2480" spans="1:4" ht="13.5" x14ac:dyDescent="0.25">
      <c r="A2480" s="213">
        <v>95576</v>
      </c>
      <c r="B2480" s="214" t="s">
        <v>5093</v>
      </c>
      <c r="C2480" s="214" t="s">
        <v>149</v>
      </c>
      <c r="D2480" s="215" t="s">
        <v>5094</v>
      </c>
    </row>
    <row r="2481" spans="1:4" ht="13.5" x14ac:dyDescent="0.25">
      <c r="A2481" s="213">
        <v>95577</v>
      </c>
      <c r="B2481" s="214" t="s">
        <v>5095</v>
      </c>
      <c r="C2481" s="214" t="s">
        <v>149</v>
      </c>
      <c r="D2481" s="215" t="s">
        <v>5096</v>
      </c>
    </row>
    <row r="2482" spans="1:4" ht="13.5" x14ac:dyDescent="0.25">
      <c r="A2482" s="213">
        <v>95578</v>
      </c>
      <c r="B2482" s="214" t="s">
        <v>5097</v>
      </c>
      <c r="C2482" s="214" t="s">
        <v>149</v>
      </c>
      <c r="D2482" s="215" t="s">
        <v>5098</v>
      </c>
    </row>
    <row r="2483" spans="1:4" ht="13.5" x14ac:dyDescent="0.25">
      <c r="A2483" s="213">
        <v>95579</v>
      </c>
      <c r="B2483" s="214" t="s">
        <v>5099</v>
      </c>
      <c r="C2483" s="214" t="s">
        <v>149</v>
      </c>
      <c r="D2483" s="215" t="s">
        <v>5100</v>
      </c>
    </row>
    <row r="2484" spans="1:4" ht="13.5" x14ac:dyDescent="0.25">
      <c r="A2484" s="213">
        <v>95580</v>
      </c>
      <c r="B2484" s="214" t="s">
        <v>5101</v>
      </c>
      <c r="C2484" s="214" t="s">
        <v>149</v>
      </c>
      <c r="D2484" s="215" t="s">
        <v>5102</v>
      </c>
    </row>
    <row r="2485" spans="1:4" ht="13.5" x14ac:dyDescent="0.25">
      <c r="A2485" s="213">
        <v>95581</v>
      </c>
      <c r="B2485" s="214" t="s">
        <v>5103</v>
      </c>
      <c r="C2485" s="214" t="s">
        <v>149</v>
      </c>
      <c r="D2485" s="215" t="s">
        <v>5044</v>
      </c>
    </row>
    <row r="2486" spans="1:4" ht="13.5" x14ac:dyDescent="0.25">
      <c r="A2486" s="213">
        <v>95582</v>
      </c>
      <c r="B2486" s="214" t="s">
        <v>5104</v>
      </c>
      <c r="C2486" s="214" t="s">
        <v>149</v>
      </c>
      <c r="D2486" s="215" t="s">
        <v>5006</v>
      </c>
    </row>
    <row r="2487" spans="1:4" ht="13.5" x14ac:dyDescent="0.25">
      <c r="A2487" s="213">
        <v>95583</v>
      </c>
      <c r="B2487" s="214" t="s">
        <v>5105</v>
      </c>
      <c r="C2487" s="214" t="s">
        <v>149</v>
      </c>
      <c r="D2487" s="215" t="s">
        <v>5106</v>
      </c>
    </row>
    <row r="2488" spans="1:4" ht="13.5" x14ac:dyDescent="0.25">
      <c r="A2488" s="213">
        <v>95584</v>
      </c>
      <c r="B2488" s="214" t="s">
        <v>5107</v>
      </c>
      <c r="C2488" s="214" t="s">
        <v>149</v>
      </c>
      <c r="D2488" s="215" t="s">
        <v>5108</v>
      </c>
    </row>
    <row r="2489" spans="1:4" ht="13.5" x14ac:dyDescent="0.25">
      <c r="A2489" s="213">
        <v>95592</v>
      </c>
      <c r="B2489" s="214" t="s">
        <v>5109</v>
      </c>
      <c r="C2489" s="214" t="s">
        <v>149</v>
      </c>
      <c r="D2489" s="215" t="s">
        <v>5106</v>
      </c>
    </row>
    <row r="2490" spans="1:4" ht="13.5" x14ac:dyDescent="0.25">
      <c r="A2490" s="213">
        <v>95593</v>
      </c>
      <c r="B2490" s="214" t="s">
        <v>5110</v>
      </c>
      <c r="C2490" s="214" t="s">
        <v>149</v>
      </c>
      <c r="D2490" s="215" t="s">
        <v>5108</v>
      </c>
    </row>
    <row r="2491" spans="1:4" ht="13.5" x14ac:dyDescent="0.25">
      <c r="A2491" s="213">
        <v>95943</v>
      </c>
      <c r="B2491" s="214" t="s">
        <v>5111</v>
      </c>
      <c r="C2491" s="214" t="s">
        <v>149</v>
      </c>
      <c r="D2491" s="215" t="s">
        <v>5112</v>
      </c>
    </row>
    <row r="2492" spans="1:4" ht="13.5" x14ac:dyDescent="0.25">
      <c r="A2492" s="213">
        <v>95944</v>
      </c>
      <c r="B2492" s="214" t="s">
        <v>5113</v>
      </c>
      <c r="C2492" s="214" t="s">
        <v>149</v>
      </c>
      <c r="D2492" s="215" t="s">
        <v>5114</v>
      </c>
    </row>
    <row r="2493" spans="1:4" ht="13.5" x14ac:dyDescent="0.25">
      <c r="A2493" s="213">
        <v>95945</v>
      </c>
      <c r="B2493" s="214" t="s">
        <v>5115</v>
      </c>
      <c r="C2493" s="214" t="s">
        <v>149</v>
      </c>
      <c r="D2493" s="215" t="s">
        <v>5116</v>
      </c>
    </row>
    <row r="2494" spans="1:4" ht="13.5" x14ac:dyDescent="0.25">
      <c r="A2494" s="213">
        <v>95946</v>
      </c>
      <c r="B2494" s="214" t="s">
        <v>5117</v>
      </c>
      <c r="C2494" s="214" t="s">
        <v>149</v>
      </c>
      <c r="D2494" s="215" t="s">
        <v>5118</v>
      </c>
    </row>
    <row r="2495" spans="1:4" ht="13.5" x14ac:dyDescent="0.25">
      <c r="A2495" s="213">
        <v>95947</v>
      </c>
      <c r="B2495" s="214" t="s">
        <v>5119</v>
      </c>
      <c r="C2495" s="214" t="s">
        <v>149</v>
      </c>
      <c r="D2495" s="215" t="s">
        <v>5120</v>
      </c>
    </row>
    <row r="2496" spans="1:4" ht="13.5" x14ac:dyDescent="0.25">
      <c r="A2496" s="213">
        <v>95948</v>
      </c>
      <c r="B2496" s="214" t="s">
        <v>5121</v>
      </c>
      <c r="C2496" s="214" t="s">
        <v>149</v>
      </c>
      <c r="D2496" s="215" t="s">
        <v>5100</v>
      </c>
    </row>
    <row r="2497" spans="1:4" ht="13.5" x14ac:dyDescent="0.25">
      <c r="A2497" s="213">
        <v>96544</v>
      </c>
      <c r="B2497" s="214" t="s">
        <v>5122</v>
      </c>
      <c r="C2497" s="214" t="s">
        <v>149</v>
      </c>
      <c r="D2497" s="215" t="s">
        <v>4983</v>
      </c>
    </row>
    <row r="2498" spans="1:4" ht="13.5" x14ac:dyDescent="0.25">
      <c r="A2498" s="213">
        <v>96545</v>
      </c>
      <c r="B2498" s="214" t="s">
        <v>5123</v>
      </c>
      <c r="C2498" s="214" t="s">
        <v>149</v>
      </c>
      <c r="D2498" s="215" t="s">
        <v>5124</v>
      </c>
    </row>
    <row r="2499" spans="1:4" ht="13.5" x14ac:dyDescent="0.25">
      <c r="A2499" s="213">
        <v>96546</v>
      </c>
      <c r="B2499" s="214" t="s">
        <v>5125</v>
      </c>
      <c r="C2499" s="214" t="s">
        <v>149</v>
      </c>
      <c r="D2499" s="215" t="s">
        <v>5126</v>
      </c>
    </row>
    <row r="2500" spans="1:4" ht="13.5" x14ac:dyDescent="0.25">
      <c r="A2500" s="213">
        <v>96547</v>
      </c>
      <c r="B2500" s="214" t="s">
        <v>5127</v>
      </c>
      <c r="C2500" s="214" t="s">
        <v>149</v>
      </c>
      <c r="D2500" s="215" t="s">
        <v>5128</v>
      </c>
    </row>
    <row r="2501" spans="1:4" ht="13.5" x14ac:dyDescent="0.25">
      <c r="A2501" s="213">
        <v>96548</v>
      </c>
      <c r="B2501" s="214" t="s">
        <v>5129</v>
      </c>
      <c r="C2501" s="214" t="s">
        <v>149</v>
      </c>
      <c r="D2501" s="215" t="s">
        <v>2339</v>
      </c>
    </row>
    <row r="2502" spans="1:4" ht="13.5" x14ac:dyDescent="0.25">
      <c r="A2502" s="213">
        <v>96549</v>
      </c>
      <c r="B2502" s="214" t="s">
        <v>5130</v>
      </c>
      <c r="C2502" s="214" t="s">
        <v>149</v>
      </c>
      <c r="D2502" s="215" t="s">
        <v>5131</v>
      </c>
    </row>
    <row r="2503" spans="1:4" ht="13.5" x14ac:dyDescent="0.25">
      <c r="A2503" s="213">
        <v>96550</v>
      </c>
      <c r="B2503" s="214" t="s">
        <v>5132</v>
      </c>
      <c r="C2503" s="214" t="s">
        <v>149</v>
      </c>
      <c r="D2503" s="215" t="s">
        <v>5133</v>
      </c>
    </row>
    <row r="2504" spans="1:4" ht="13.5" x14ac:dyDescent="0.25">
      <c r="A2504" s="213">
        <v>100064</v>
      </c>
      <c r="B2504" s="214" t="s">
        <v>5134</v>
      </c>
      <c r="C2504" s="214" t="s">
        <v>149</v>
      </c>
      <c r="D2504" s="215" t="s">
        <v>5135</v>
      </c>
    </row>
    <row r="2505" spans="1:4" ht="13.5" x14ac:dyDescent="0.25">
      <c r="A2505" s="213">
        <v>100066</v>
      </c>
      <c r="B2505" s="214" t="s">
        <v>5136</v>
      </c>
      <c r="C2505" s="214" t="s">
        <v>149</v>
      </c>
      <c r="D2505" s="215" t="s">
        <v>5137</v>
      </c>
    </row>
    <row r="2506" spans="1:4" ht="13.5" x14ac:dyDescent="0.25">
      <c r="A2506" s="213">
        <v>100067</v>
      </c>
      <c r="B2506" s="214" t="s">
        <v>5138</v>
      </c>
      <c r="C2506" s="214" t="s">
        <v>149</v>
      </c>
      <c r="D2506" s="215" t="s">
        <v>5139</v>
      </c>
    </row>
    <row r="2507" spans="1:4" ht="13.5" x14ac:dyDescent="0.25">
      <c r="A2507" s="213">
        <v>100068</v>
      </c>
      <c r="B2507" s="214" t="s">
        <v>5140</v>
      </c>
      <c r="C2507" s="214" t="s">
        <v>149</v>
      </c>
      <c r="D2507" s="215" t="s">
        <v>5141</v>
      </c>
    </row>
    <row r="2508" spans="1:4" ht="13.5" x14ac:dyDescent="0.25">
      <c r="A2508" s="213">
        <v>102920</v>
      </c>
      <c r="B2508" s="214" t="s">
        <v>5142</v>
      </c>
      <c r="C2508" s="214" t="s">
        <v>149</v>
      </c>
      <c r="D2508" s="215" t="s">
        <v>2290</v>
      </c>
    </row>
    <row r="2509" spans="1:4" ht="13.5" x14ac:dyDescent="0.25">
      <c r="A2509" s="213">
        <v>102921</v>
      </c>
      <c r="B2509" s="214" t="s">
        <v>5143</v>
      </c>
      <c r="C2509" s="214" t="s">
        <v>149</v>
      </c>
      <c r="D2509" s="215" t="s">
        <v>5144</v>
      </c>
    </row>
    <row r="2510" spans="1:4" ht="13.5" x14ac:dyDescent="0.25">
      <c r="A2510" s="213">
        <v>102922</v>
      </c>
      <c r="B2510" s="214" t="s">
        <v>5145</v>
      </c>
      <c r="C2510" s="214" t="s">
        <v>149</v>
      </c>
      <c r="D2510" s="215" t="s">
        <v>5146</v>
      </c>
    </row>
    <row r="2511" spans="1:4" ht="13.5" x14ac:dyDescent="0.25">
      <c r="A2511" s="213">
        <v>102923</v>
      </c>
      <c r="B2511" s="214" t="s">
        <v>5147</v>
      </c>
      <c r="C2511" s="214" t="s">
        <v>149</v>
      </c>
      <c r="D2511" s="215" t="s">
        <v>5148</v>
      </c>
    </row>
    <row r="2512" spans="1:4" ht="13.5" x14ac:dyDescent="0.25">
      <c r="A2512" s="213">
        <v>103088</v>
      </c>
      <c r="B2512" s="214" t="s">
        <v>5149</v>
      </c>
      <c r="C2512" s="214" t="s">
        <v>149</v>
      </c>
      <c r="D2512" s="215" t="s">
        <v>5150</v>
      </c>
    </row>
    <row r="2513" spans="1:4" ht="13.5" x14ac:dyDescent="0.25">
      <c r="A2513" s="213">
        <v>104104</v>
      </c>
      <c r="B2513" s="214" t="s">
        <v>5151</v>
      </c>
      <c r="C2513" s="214" t="s">
        <v>149</v>
      </c>
      <c r="D2513" s="215" t="s">
        <v>1277</v>
      </c>
    </row>
    <row r="2514" spans="1:4" ht="13.5" x14ac:dyDescent="0.25">
      <c r="A2514" s="213">
        <v>104105</v>
      </c>
      <c r="B2514" s="214" t="s">
        <v>5152</v>
      </c>
      <c r="C2514" s="214" t="s">
        <v>149</v>
      </c>
      <c r="D2514" s="215" t="s">
        <v>1277</v>
      </c>
    </row>
    <row r="2515" spans="1:4" ht="13.5" x14ac:dyDescent="0.25">
      <c r="A2515" s="213">
        <v>104106</v>
      </c>
      <c r="B2515" s="214" t="s">
        <v>5153</v>
      </c>
      <c r="C2515" s="214" t="s">
        <v>149</v>
      </c>
      <c r="D2515" s="215" t="s">
        <v>5154</v>
      </c>
    </row>
    <row r="2516" spans="1:4" ht="13.5" x14ac:dyDescent="0.25">
      <c r="A2516" s="213">
        <v>104107</v>
      </c>
      <c r="B2516" s="214" t="s">
        <v>5155</v>
      </c>
      <c r="C2516" s="214" t="s">
        <v>149</v>
      </c>
      <c r="D2516" s="215" t="s">
        <v>5156</v>
      </c>
    </row>
    <row r="2517" spans="1:4" ht="13.5" x14ac:dyDescent="0.25">
      <c r="A2517" s="213">
        <v>104108</v>
      </c>
      <c r="B2517" s="214" t="s">
        <v>5157</v>
      </c>
      <c r="C2517" s="214" t="s">
        <v>149</v>
      </c>
      <c r="D2517" s="215" t="s">
        <v>5158</v>
      </c>
    </row>
    <row r="2518" spans="1:4" ht="13.5" x14ac:dyDescent="0.25">
      <c r="A2518" s="213">
        <v>104109</v>
      </c>
      <c r="B2518" s="214" t="s">
        <v>5159</v>
      </c>
      <c r="C2518" s="214" t="s">
        <v>149</v>
      </c>
      <c r="D2518" s="215" t="s">
        <v>5160</v>
      </c>
    </row>
    <row r="2519" spans="1:4" ht="13.5" x14ac:dyDescent="0.25">
      <c r="A2519" s="213">
        <v>104110</v>
      </c>
      <c r="B2519" s="214" t="s">
        <v>5161</v>
      </c>
      <c r="C2519" s="214" t="s">
        <v>149</v>
      </c>
      <c r="D2519" s="215" t="s">
        <v>5162</v>
      </c>
    </row>
    <row r="2520" spans="1:4" ht="13.5" x14ac:dyDescent="0.25">
      <c r="A2520" s="213">
        <v>104111</v>
      </c>
      <c r="B2520" s="214" t="s">
        <v>5163</v>
      </c>
      <c r="C2520" s="214" t="s">
        <v>149</v>
      </c>
      <c r="D2520" s="215" t="s">
        <v>5164</v>
      </c>
    </row>
    <row r="2521" spans="1:4" ht="13.5" x14ac:dyDescent="0.25">
      <c r="A2521" s="213">
        <v>89993</v>
      </c>
      <c r="B2521" s="214" t="s">
        <v>5165</v>
      </c>
      <c r="C2521" s="214" t="s">
        <v>437</v>
      </c>
      <c r="D2521" s="215" t="s">
        <v>5166</v>
      </c>
    </row>
    <row r="2522" spans="1:4" ht="13.5" x14ac:dyDescent="0.25">
      <c r="A2522" s="213">
        <v>89994</v>
      </c>
      <c r="B2522" s="214" t="s">
        <v>5167</v>
      </c>
      <c r="C2522" s="214" t="s">
        <v>437</v>
      </c>
      <c r="D2522" s="215" t="s">
        <v>5168</v>
      </c>
    </row>
    <row r="2523" spans="1:4" ht="13.5" x14ac:dyDescent="0.25">
      <c r="A2523" s="213">
        <v>89995</v>
      </c>
      <c r="B2523" s="214" t="s">
        <v>5169</v>
      </c>
      <c r="C2523" s="214" t="s">
        <v>437</v>
      </c>
      <c r="D2523" s="215" t="s">
        <v>5170</v>
      </c>
    </row>
    <row r="2524" spans="1:4" ht="13.5" x14ac:dyDescent="0.25">
      <c r="A2524" s="213">
        <v>90278</v>
      </c>
      <c r="B2524" s="214" t="s">
        <v>5171</v>
      </c>
      <c r="C2524" s="214" t="s">
        <v>437</v>
      </c>
      <c r="D2524" s="215" t="s">
        <v>5172</v>
      </c>
    </row>
    <row r="2525" spans="1:4" ht="13.5" x14ac:dyDescent="0.25">
      <c r="A2525" s="213">
        <v>90279</v>
      </c>
      <c r="B2525" s="214" t="s">
        <v>5173</v>
      </c>
      <c r="C2525" s="214" t="s">
        <v>437</v>
      </c>
      <c r="D2525" s="215" t="s">
        <v>5174</v>
      </c>
    </row>
    <row r="2526" spans="1:4" ht="13.5" x14ac:dyDescent="0.25">
      <c r="A2526" s="213">
        <v>90280</v>
      </c>
      <c r="B2526" s="214" t="s">
        <v>5175</v>
      </c>
      <c r="C2526" s="214" t="s">
        <v>437</v>
      </c>
      <c r="D2526" s="215" t="s">
        <v>5176</v>
      </c>
    </row>
    <row r="2527" spans="1:4" ht="13.5" x14ac:dyDescent="0.25">
      <c r="A2527" s="213">
        <v>90281</v>
      </c>
      <c r="B2527" s="214" t="s">
        <v>5177</v>
      </c>
      <c r="C2527" s="214" t="s">
        <v>437</v>
      </c>
      <c r="D2527" s="215" t="s">
        <v>5178</v>
      </c>
    </row>
    <row r="2528" spans="1:4" ht="13.5" x14ac:dyDescent="0.25">
      <c r="A2528" s="213">
        <v>90282</v>
      </c>
      <c r="B2528" s="214" t="s">
        <v>5179</v>
      </c>
      <c r="C2528" s="214" t="s">
        <v>437</v>
      </c>
      <c r="D2528" s="215" t="s">
        <v>5180</v>
      </c>
    </row>
    <row r="2529" spans="1:4" ht="13.5" x14ac:dyDescent="0.25">
      <c r="A2529" s="213">
        <v>90283</v>
      </c>
      <c r="B2529" s="214" t="s">
        <v>5181</v>
      </c>
      <c r="C2529" s="214" t="s">
        <v>437</v>
      </c>
      <c r="D2529" s="215" t="s">
        <v>5182</v>
      </c>
    </row>
    <row r="2530" spans="1:4" ht="13.5" x14ac:dyDescent="0.25">
      <c r="A2530" s="213">
        <v>90284</v>
      </c>
      <c r="B2530" s="214" t="s">
        <v>5183</v>
      </c>
      <c r="C2530" s="214" t="s">
        <v>437</v>
      </c>
      <c r="D2530" s="215" t="s">
        <v>5184</v>
      </c>
    </row>
    <row r="2531" spans="1:4" ht="13.5" x14ac:dyDescent="0.25">
      <c r="A2531" s="213">
        <v>90285</v>
      </c>
      <c r="B2531" s="214" t="s">
        <v>5185</v>
      </c>
      <c r="C2531" s="214" t="s">
        <v>437</v>
      </c>
      <c r="D2531" s="215" t="s">
        <v>5186</v>
      </c>
    </row>
    <row r="2532" spans="1:4" ht="13.5" x14ac:dyDescent="0.25">
      <c r="A2532" s="213">
        <v>94962</v>
      </c>
      <c r="B2532" s="214" t="s">
        <v>5187</v>
      </c>
      <c r="C2532" s="214" t="s">
        <v>437</v>
      </c>
      <c r="D2532" s="215" t="s">
        <v>5188</v>
      </c>
    </row>
    <row r="2533" spans="1:4" ht="13.5" x14ac:dyDescent="0.25">
      <c r="A2533" s="213">
        <v>94963</v>
      </c>
      <c r="B2533" s="214" t="s">
        <v>5189</v>
      </c>
      <c r="C2533" s="214" t="s">
        <v>437</v>
      </c>
      <c r="D2533" s="215" t="s">
        <v>5190</v>
      </c>
    </row>
    <row r="2534" spans="1:4" ht="13.5" x14ac:dyDescent="0.25">
      <c r="A2534" s="213">
        <v>94964</v>
      </c>
      <c r="B2534" s="214" t="s">
        <v>5191</v>
      </c>
      <c r="C2534" s="214" t="s">
        <v>437</v>
      </c>
      <c r="D2534" s="215" t="s">
        <v>5192</v>
      </c>
    </row>
    <row r="2535" spans="1:4" ht="13.5" x14ac:dyDescent="0.25">
      <c r="A2535" s="213">
        <v>94965</v>
      </c>
      <c r="B2535" s="214" t="s">
        <v>5193</v>
      </c>
      <c r="C2535" s="214" t="s">
        <v>437</v>
      </c>
      <c r="D2535" s="215" t="s">
        <v>5194</v>
      </c>
    </row>
    <row r="2536" spans="1:4" ht="13.5" x14ac:dyDescent="0.25">
      <c r="A2536" s="213">
        <v>94966</v>
      </c>
      <c r="B2536" s="214" t="s">
        <v>5195</v>
      </c>
      <c r="C2536" s="214" t="s">
        <v>437</v>
      </c>
      <c r="D2536" s="215" t="s">
        <v>5196</v>
      </c>
    </row>
    <row r="2537" spans="1:4" ht="13.5" x14ac:dyDescent="0.25">
      <c r="A2537" s="213">
        <v>94967</v>
      </c>
      <c r="B2537" s="214" t="s">
        <v>5197</v>
      </c>
      <c r="C2537" s="214" t="s">
        <v>437</v>
      </c>
      <c r="D2537" s="215" t="s">
        <v>5198</v>
      </c>
    </row>
    <row r="2538" spans="1:4" ht="13.5" x14ac:dyDescent="0.25">
      <c r="A2538" s="213">
        <v>94968</v>
      </c>
      <c r="B2538" s="214" t="s">
        <v>5199</v>
      </c>
      <c r="C2538" s="214" t="s">
        <v>437</v>
      </c>
      <c r="D2538" s="215" t="s">
        <v>5200</v>
      </c>
    </row>
    <row r="2539" spans="1:4" ht="13.5" x14ac:dyDescent="0.25">
      <c r="A2539" s="213">
        <v>94969</v>
      </c>
      <c r="B2539" s="214" t="s">
        <v>5201</v>
      </c>
      <c r="C2539" s="214" t="s">
        <v>437</v>
      </c>
      <c r="D2539" s="215" t="s">
        <v>5202</v>
      </c>
    </row>
    <row r="2540" spans="1:4" ht="13.5" x14ac:dyDescent="0.25">
      <c r="A2540" s="213">
        <v>94970</v>
      </c>
      <c r="B2540" s="214" t="s">
        <v>5203</v>
      </c>
      <c r="C2540" s="214" t="s">
        <v>437</v>
      </c>
      <c r="D2540" s="215" t="s">
        <v>5204</v>
      </c>
    </row>
    <row r="2541" spans="1:4" ht="13.5" x14ac:dyDescent="0.25">
      <c r="A2541" s="213">
        <v>94971</v>
      </c>
      <c r="B2541" s="214" t="s">
        <v>5205</v>
      </c>
      <c r="C2541" s="214" t="s">
        <v>437</v>
      </c>
      <c r="D2541" s="215" t="s">
        <v>5206</v>
      </c>
    </row>
    <row r="2542" spans="1:4" ht="13.5" x14ac:dyDescent="0.25">
      <c r="A2542" s="213">
        <v>94972</v>
      </c>
      <c r="B2542" s="214" t="s">
        <v>5207</v>
      </c>
      <c r="C2542" s="214" t="s">
        <v>437</v>
      </c>
      <c r="D2542" s="215" t="s">
        <v>5208</v>
      </c>
    </row>
    <row r="2543" spans="1:4" ht="13.5" x14ac:dyDescent="0.25">
      <c r="A2543" s="213">
        <v>94973</v>
      </c>
      <c r="B2543" s="214" t="s">
        <v>5209</v>
      </c>
      <c r="C2543" s="214" t="s">
        <v>437</v>
      </c>
      <c r="D2543" s="215" t="s">
        <v>5210</v>
      </c>
    </row>
    <row r="2544" spans="1:4" ht="13.5" x14ac:dyDescent="0.25">
      <c r="A2544" s="213">
        <v>94974</v>
      </c>
      <c r="B2544" s="214" t="s">
        <v>5211</v>
      </c>
      <c r="C2544" s="214" t="s">
        <v>437</v>
      </c>
      <c r="D2544" s="215" t="s">
        <v>5212</v>
      </c>
    </row>
    <row r="2545" spans="1:4" ht="13.5" x14ac:dyDescent="0.25">
      <c r="A2545" s="213">
        <v>94975</v>
      </c>
      <c r="B2545" s="214" t="s">
        <v>5213</v>
      </c>
      <c r="C2545" s="214" t="s">
        <v>437</v>
      </c>
      <c r="D2545" s="215" t="s">
        <v>5214</v>
      </c>
    </row>
    <row r="2546" spans="1:4" ht="13.5" x14ac:dyDescent="0.25">
      <c r="A2546" s="213">
        <v>96555</v>
      </c>
      <c r="B2546" s="214" t="s">
        <v>5215</v>
      </c>
      <c r="C2546" s="214" t="s">
        <v>437</v>
      </c>
      <c r="D2546" s="215" t="s">
        <v>5216</v>
      </c>
    </row>
    <row r="2547" spans="1:4" ht="13.5" x14ac:dyDescent="0.25">
      <c r="A2547" s="213">
        <v>96556</v>
      </c>
      <c r="B2547" s="214" t="s">
        <v>5217</v>
      </c>
      <c r="C2547" s="214" t="s">
        <v>437</v>
      </c>
      <c r="D2547" s="215" t="s">
        <v>5218</v>
      </c>
    </row>
    <row r="2548" spans="1:4" ht="13.5" x14ac:dyDescent="0.25">
      <c r="A2548" s="213">
        <v>96557</v>
      </c>
      <c r="B2548" s="214" t="s">
        <v>5219</v>
      </c>
      <c r="C2548" s="214" t="s">
        <v>437</v>
      </c>
      <c r="D2548" s="215" t="s">
        <v>5220</v>
      </c>
    </row>
    <row r="2549" spans="1:4" ht="13.5" x14ac:dyDescent="0.25">
      <c r="A2549" s="213">
        <v>96558</v>
      </c>
      <c r="B2549" s="214" t="s">
        <v>5221</v>
      </c>
      <c r="C2549" s="214" t="s">
        <v>437</v>
      </c>
      <c r="D2549" s="215" t="s">
        <v>5222</v>
      </c>
    </row>
    <row r="2550" spans="1:4" ht="13.5" x14ac:dyDescent="0.25">
      <c r="A2550" s="213">
        <v>99235</v>
      </c>
      <c r="B2550" s="214" t="s">
        <v>5223</v>
      </c>
      <c r="C2550" s="214" t="s">
        <v>437</v>
      </c>
      <c r="D2550" s="215" t="s">
        <v>5224</v>
      </c>
    </row>
    <row r="2551" spans="1:4" ht="13.5" x14ac:dyDescent="0.25">
      <c r="A2551" s="213">
        <v>99431</v>
      </c>
      <c r="B2551" s="214" t="s">
        <v>5225</v>
      </c>
      <c r="C2551" s="214" t="s">
        <v>437</v>
      </c>
      <c r="D2551" s="215" t="s">
        <v>5226</v>
      </c>
    </row>
    <row r="2552" spans="1:4" ht="13.5" x14ac:dyDescent="0.25">
      <c r="A2552" s="213">
        <v>99432</v>
      </c>
      <c r="B2552" s="214" t="s">
        <v>5227</v>
      </c>
      <c r="C2552" s="214" t="s">
        <v>437</v>
      </c>
      <c r="D2552" s="215" t="s">
        <v>5228</v>
      </c>
    </row>
    <row r="2553" spans="1:4" ht="13.5" x14ac:dyDescent="0.25">
      <c r="A2553" s="213">
        <v>99433</v>
      </c>
      <c r="B2553" s="214" t="s">
        <v>5229</v>
      </c>
      <c r="C2553" s="214" t="s">
        <v>437</v>
      </c>
      <c r="D2553" s="215" t="s">
        <v>5230</v>
      </c>
    </row>
    <row r="2554" spans="1:4" ht="13.5" x14ac:dyDescent="0.25">
      <c r="A2554" s="213">
        <v>99434</v>
      </c>
      <c r="B2554" s="214" t="s">
        <v>5231</v>
      </c>
      <c r="C2554" s="214" t="s">
        <v>437</v>
      </c>
      <c r="D2554" s="215" t="s">
        <v>5232</v>
      </c>
    </row>
    <row r="2555" spans="1:4" ht="13.5" x14ac:dyDescent="0.25">
      <c r="A2555" s="213">
        <v>99435</v>
      </c>
      <c r="B2555" s="214" t="s">
        <v>5233</v>
      </c>
      <c r="C2555" s="214" t="s">
        <v>437</v>
      </c>
      <c r="D2555" s="215" t="s">
        <v>5234</v>
      </c>
    </row>
    <row r="2556" spans="1:4" ht="13.5" x14ac:dyDescent="0.25">
      <c r="A2556" s="213">
        <v>99436</v>
      </c>
      <c r="B2556" s="214" t="s">
        <v>5235</v>
      </c>
      <c r="C2556" s="214" t="s">
        <v>437</v>
      </c>
      <c r="D2556" s="215" t="s">
        <v>5236</v>
      </c>
    </row>
    <row r="2557" spans="1:4" ht="13.5" x14ac:dyDescent="0.25">
      <c r="A2557" s="213">
        <v>99437</v>
      </c>
      <c r="B2557" s="214" t="s">
        <v>5237</v>
      </c>
      <c r="C2557" s="214" t="s">
        <v>437</v>
      </c>
      <c r="D2557" s="215" t="s">
        <v>5238</v>
      </c>
    </row>
    <row r="2558" spans="1:4" ht="13.5" x14ac:dyDescent="0.25">
      <c r="A2558" s="213">
        <v>99438</v>
      </c>
      <c r="B2558" s="214" t="s">
        <v>5239</v>
      </c>
      <c r="C2558" s="214" t="s">
        <v>437</v>
      </c>
      <c r="D2558" s="215" t="s">
        <v>5240</v>
      </c>
    </row>
    <row r="2559" spans="1:4" ht="13.5" x14ac:dyDescent="0.25">
      <c r="A2559" s="213">
        <v>99439</v>
      </c>
      <c r="B2559" s="214" t="s">
        <v>5241</v>
      </c>
      <c r="C2559" s="214" t="s">
        <v>437</v>
      </c>
      <c r="D2559" s="215" t="s">
        <v>5242</v>
      </c>
    </row>
    <row r="2560" spans="1:4" ht="13.5" x14ac:dyDescent="0.25">
      <c r="A2560" s="213">
        <v>102473</v>
      </c>
      <c r="B2560" s="214" t="s">
        <v>5243</v>
      </c>
      <c r="C2560" s="214" t="s">
        <v>437</v>
      </c>
      <c r="D2560" s="215" t="s">
        <v>5244</v>
      </c>
    </row>
    <row r="2561" spans="1:4" ht="13.5" x14ac:dyDescent="0.25">
      <c r="A2561" s="213">
        <v>102474</v>
      </c>
      <c r="B2561" s="214" t="s">
        <v>5245</v>
      </c>
      <c r="C2561" s="214" t="s">
        <v>437</v>
      </c>
      <c r="D2561" s="215" t="s">
        <v>5246</v>
      </c>
    </row>
    <row r="2562" spans="1:4" ht="13.5" x14ac:dyDescent="0.25">
      <c r="A2562" s="213">
        <v>102475</v>
      </c>
      <c r="B2562" s="214" t="s">
        <v>5247</v>
      </c>
      <c r="C2562" s="214" t="s">
        <v>437</v>
      </c>
      <c r="D2562" s="215" t="s">
        <v>5248</v>
      </c>
    </row>
    <row r="2563" spans="1:4" ht="13.5" x14ac:dyDescent="0.25">
      <c r="A2563" s="213">
        <v>102476</v>
      </c>
      <c r="B2563" s="214" t="s">
        <v>5249</v>
      </c>
      <c r="C2563" s="214" t="s">
        <v>437</v>
      </c>
      <c r="D2563" s="215" t="s">
        <v>5250</v>
      </c>
    </row>
    <row r="2564" spans="1:4" ht="13.5" x14ac:dyDescent="0.25">
      <c r="A2564" s="213">
        <v>102477</v>
      </c>
      <c r="B2564" s="214" t="s">
        <v>5251</v>
      </c>
      <c r="C2564" s="214" t="s">
        <v>437</v>
      </c>
      <c r="D2564" s="215" t="s">
        <v>5252</v>
      </c>
    </row>
    <row r="2565" spans="1:4" ht="13.5" x14ac:dyDescent="0.25">
      <c r="A2565" s="213">
        <v>102478</v>
      </c>
      <c r="B2565" s="214" t="s">
        <v>5253</v>
      </c>
      <c r="C2565" s="214" t="s">
        <v>437</v>
      </c>
      <c r="D2565" s="215" t="s">
        <v>5254</v>
      </c>
    </row>
    <row r="2566" spans="1:4" ht="13.5" x14ac:dyDescent="0.25">
      <c r="A2566" s="213">
        <v>102479</v>
      </c>
      <c r="B2566" s="214" t="s">
        <v>5255</v>
      </c>
      <c r="C2566" s="214" t="s">
        <v>437</v>
      </c>
      <c r="D2566" s="215" t="s">
        <v>5256</v>
      </c>
    </row>
    <row r="2567" spans="1:4" ht="13.5" x14ac:dyDescent="0.25">
      <c r="A2567" s="213">
        <v>102480</v>
      </c>
      <c r="B2567" s="214" t="s">
        <v>5257</v>
      </c>
      <c r="C2567" s="214" t="s">
        <v>437</v>
      </c>
      <c r="D2567" s="215" t="s">
        <v>5258</v>
      </c>
    </row>
    <row r="2568" spans="1:4" ht="13.5" x14ac:dyDescent="0.25">
      <c r="A2568" s="213">
        <v>102481</v>
      </c>
      <c r="B2568" s="214" t="s">
        <v>5259</v>
      </c>
      <c r="C2568" s="214" t="s">
        <v>437</v>
      </c>
      <c r="D2568" s="215" t="s">
        <v>5260</v>
      </c>
    </row>
    <row r="2569" spans="1:4" ht="13.5" x14ac:dyDescent="0.25">
      <c r="A2569" s="213">
        <v>102482</v>
      </c>
      <c r="B2569" s="214" t="s">
        <v>5261</v>
      </c>
      <c r="C2569" s="214" t="s">
        <v>437</v>
      </c>
      <c r="D2569" s="215" t="s">
        <v>5262</v>
      </c>
    </row>
    <row r="2570" spans="1:4" ht="13.5" x14ac:dyDescent="0.25">
      <c r="A2570" s="213">
        <v>102483</v>
      </c>
      <c r="B2570" s="214" t="s">
        <v>5263</v>
      </c>
      <c r="C2570" s="214" t="s">
        <v>437</v>
      </c>
      <c r="D2570" s="215" t="s">
        <v>5264</v>
      </c>
    </row>
    <row r="2571" spans="1:4" ht="13.5" x14ac:dyDescent="0.25">
      <c r="A2571" s="213">
        <v>102484</v>
      </c>
      <c r="B2571" s="214" t="s">
        <v>5265</v>
      </c>
      <c r="C2571" s="214" t="s">
        <v>437</v>
      </c>
      <c r="D2571" s="215" t="s">
        <v>5266</v>
      </c>
    </row>
    <row r="2572" spans="1:4" ht="13.5" x14ac:dyDescent="0.25">
      <c r="A2572" s="213">
        <v>102485</v>
      </c>
      <c r="B2572" s="214" t="s">
        <v>5267</v>
      </c>
      <c r="C2572" s="214" t="s">
        <v>437</v>
      </c>
      <c r="D2572" s="215" t="s">
        <v>5268</v>
      </c>
    </row>
    <row r="2573" spans="1:4" ht="13.5" x14ac:dyDescent="0.25">
      <c r="A2573" s="213">
        <v>102486</v>
      </c>
      <c r="B2573" s="214" t="s">
        <v>5269</v>
      </c>
      <c r="C2573" s="214" t="s">
        <v>437</v>
      </c>
      <c r="D2573" s="215" t="s">
        <v>5270</v>
      </c>
    </row>
    <row r="2574" spans="1:4" ht="13.5" x14ac:dyDescent="0.25">
      <c r="A2574" s="213">
        <v>102487</v>
      </c>
      <c r="B2574" s="214" t="s">
        <v>5271</v>
      </c>
      <c r="C2574" s="214" t="s">
        <v>437</v>
      </c>
      <c r="D2574" s="215" t="s">
        <v>5272</v>
      </c>
    </row>
    <row r="2575" spans="1:4" ht="13.5" x14ac:dyDescent="0.25">
      <c r="A2575" s="213">
        <v>103183</v>
      </c>
      <c r="B2575" s="214" t="s">
        <v>5273</v>
      </c>
      <c r="C2575" s="214" t="s">
        <v>437</v>
      </c>
      <c r="D2575" s="215" t="s">
        <v>5274</v>
      </c>
    </row>
    <row r="2576" spans="1:4" ht="13.5" x14ac:dyDescent="0.25">
      <c r="A2576" s="213">
        <v>103184</v>
      </c>
      <c r="B2576" s="214" t="s">
        <v>5275</v>
      </c>
      <c r="C2576" s="214" t="s">
        <v>437</v>
      </c>
      <c r="D2576" s="215" t="s">
        <v>5276</v>
      </c>
    </row>
    <row r="2577" spans="1:4" ht="13.5" x14ac:dyDescent="0.25">
      <c r="A2577" s="213">
        <v>103669</v>
      </c>
      <c r="B2577" s="214" t="s">
        <v>5277</v>
      </c>
      <c r="C2577" s="214" t="s">
        <v>437</v>
      </c>
      <c r="D2577" s="215" t="s">
        <v>5278</v>
      </c>
    </row>
    <row r="2578" spans="1:4" ht="13.5" x14ac:dyDescent="0.25">
      <c r="A2578" s="213">
        <v>103670</v>
      </c>
      <c r="B2578" s="214" t="s">
        <v>5279</v>
      </c>
      <c r="C2578" s="214" t="s">
        <v>437</v>
      </c>
      <c r="D2578" s="215" t="s">
        <v>5280</v>
      </c>
    </row>
    <row r="2579" spans="1:4" ht="13.5" x14ac:dyDescent="0.25">
      <c r="A2579" s="213">
        <v>103671</v>
      </c>
      <c r="B2579" s="214" t="s">
        <v>5281</v>
      </c>
      <c r="C2579" s="214" t="s">
        <v>437</v>
      </c>
      <c r="D2579" s="215" t="s">
        <v>5282</v>
      </c>
    </row>
    <row r="2580" spans="1:4" ht="13.5" x14ac:dyDescent="0.25">
      <c r="A2580" s="213">
        <v>103672</v>
      </c>
      <c r="B2580" s="214" t="s">
        <v>5283</v>
      </c>
      <c r="C2580" s="214" t="s">
        <v>437</v>
      </c>
      <c r="D2580" s="215" t="s">
        <v>5284</v>
      </c>
    </row>
    <row r="2581" spans="1:4" ht="13.5" x14ac:dyDescent="0.25">
      <c r="A2581" s="213">
        <v>103673</v>
      </c>
      <c r="B2581" s="214" t="s">
        <v>5285</v>
      </c>
      <c r="C2581" s="214" t="s">
        <v>437</v>
      </c>
      <c r="D2581" s="215" t="s">
        <v>5286</v>
      </c>
    </row>
    <row r="2582" spans="1:4" ht="13.5" x14ac:dyDescent="0.25">
      <c r="A2582" s="213">
        <v>103674</v>
      </c>
      <c r="B2582" s="214" t="s">
        <v>5287</v>
      </c>
      <c r="C2582" s="214" t="s">
        <v>437</v>
      </c>
      <c r="D2582" s="215" t="s">
        <v>5288</v>
      </c>
    </row>
    <row r="2583" spans="1:4" ht="13.5" x14ac:dyDescent="0.25">
      <c r="A2583" s="213">
        <v>103675</v>
      </c>
      <c r="B2583" s="214" t="s">
        <v>5289</v>
      </c>
      <c r="C2583" s="214" t="s">
        <v>437</v>
      </c>
      <c r="D2583" s="215" t="s">
        <v>5290</v>
      </c>
    </row>
    <row r="2584" spans="1:4" ht="13.5" x14ac:dyDescent="0.25">
      <c r="A2584" s="213">
        <v>103676</v>
      </c>
      <c r="B2584" s="214" t="s">
        <v>5291</v>
      </c>
      <c r="C2584" s="214" t="s">
        <v>437</v>
      </c>
      <c r="D2584" s="215" t="s">
        <v>5292</v>
      </c>
    </row>
    <row r="2585" spans="1:4" ht="13.5" x14ac:dyDescent="0.25">
      <c r="A2585" s="213">
        <v>103677</v>
      </c>
      <c r="B2585" s="214" t="s">
        <v>5293</v>
      </c>
      <c r="C2585" s="214" t="s">
        <v>437</v>
      </c>
      <c r="D2585" s="215" t="s">
        <v>5294</v>
      </c>
    </row>
    <row r="2586" spans="1:4" ht="13.5" x14ac:dyDescent="0.25">
      <c r="A2586" s="213">
        <v>103678</v>
      </c>
      <c r="B2586" s="214" t="s">
        <v>5295</v>
      </c>
      <c r="C2586" s="214" t="s">
        <v>437</v>
      </c>
      <c r="D2586" s="215" t="s">
        <v>5296</v>
      </c>
    </row>
    <row r="2587" spans="1:4" ht="13.5" x14ac:dyDescent="0.25">
      <c r="A2587" s="213">
        <v>103679</v>
      </c>
      <c r="B2587" s="214" t="s">
        <v>5297</v>
      </c>
      <c r="C2587" s="214" t="s">
        <v>437</v>
      </c>
      <c r="D2587" s="215" t="s">
        <v>5298</v>
      </c>
    </row>
    <row r="2588" spans="1:4" ht="13.5" x14ac:dyDescent="0.25">
      <c r="A2588" s="213">
        <v>103680</v>
      </c>
      <c r="B2588" s="214" t="s">
        <v>5299</v>
      </c>
      <c r="C2588" s="214" t="s">
        <v>437</v>
      </c>
      <c r="D2588" s="215" t="s">
        <v>5300</v>
      </c>
    </row>
    <row r="2589" spans="1:4" ht="13.5" x14ac:dyDescent="0.25">
      <c r="A2589" s="213">
        <v>103681</v>
      </c>
      <c r="B2589" s="214" t="s">
        <v>5301</v>
      </c>
      <c r="C2589" s="214" t="s">
        <v>437</v>
      </c>
      <c r="D2589" s="215" t="s">
        <v>5302</v>
      </c>
    </row>
    <row r="2590" spans="1:4" ht="13.5" x14ac:dyDescent="0.25">
      <c r="A2590" s="213">
        <v>103682</v>
      </c>
      <c r="B2590" s="214" t="s">
        <v>5303</v>
      </c>
      <c r="C2590" s="214" t="s">
        <v>437</v>
      </c>
      <c r="D2590" s="215" t="s">
        <v>5304</v>
      </c>
    </row>
    <row r="2591" spans="1:4" ht="13.5" x14ac:dyDescent="0.25">
      <c r="A2591" s="213">
        <v>103683</v>
      </c>
      <c r="B2591" s="214" t="s">
        <v>5305</v>
      </c>
      <c r="C2591" s="214" t="s">
        <v>437</v>
      </c>
      <c r="D2591" s="215" t="s">
        <v>5306</v>
      </c>
    </row>
    <row r="2592" spans="1:4" ht="13.5" x14ac:dyDescent="0.25">
      <c r="A2592" s="213">
        <v>103684</v>
      </c>
      <c r="B2592" s="214" t="s">
        <v>5307</v>
      </c>
      <c r="C2592" s="214" t="s">
        <v>437</v>
      </c>
      <c r="D2592" s="215" t="s">
        <v>5308</v>
      </c>
    </row>
    <row r="2593" spans="1:4" ht="13.5" x14ac:dyDescent="0.25">
      <c r="A2593" s="213">
        <v>103685</v>
      </c>
      <c r="B2593" s="214" t="s">
        <v>5309</v>
      </c>
      <c r="C2593" s="214" t="s">
        <v>437</v>
      </c>
      <c r="D2593" s="215" t="s">
        <v>5310</v>
      </c>
    </row>
    <row r="2594" spans="1:4" ht="13.5" x14ac:dyDescent="0.25">
      <c r="A2594" s="213">
        <v>103686</v>
      </c>
      <c r="B2594" s="214" t="s">
        <v>5311</v>
      </c>
      <c r="C2594" s="214" t="s">
        <v>437</v>
      </c>
      <c r="D2594" s="215" t="s">
        <v>5312</v>
      </c>
    </row>
    <row r="2595" spans="1:4" ht="13.5" x14ac:dyDescent="0.25">
      <c r="A2595" s="213">
        <v>103687</v>
      </c>
      <c r="B2595" s="214" t="s">
        <v>5313</v>
      </c>
      <c r="C2595" s="214" t="s">
        <v>437</v>
      </c>
      <c r="D2595" s="215" t="s">
        <v>5314</v>
      </c>
    </row>
    <row r="2596" spans="1:4" ht="13.5" x14ac:dyDescent="0.25">
      <c r="A2596" s="213">
        <v>103688</v>
      </c>
      <c r="B2596" s="214" t="s">
        <v>5315</v>
      </c>
      <c r="C2596" s="214" t="s">
        <v>437</v>
      </c>
      <c r="D2596" s="215" t="s">
        <v>5316</v>
      </c>
    </row>
    <row r="2597" spans="1:4" ht="13.5" x14ac:dyDescent="0.25">
      <c r="A2597" s="213">
        <v>101963</v>
      </c>
      <c r="B2597" s="214" t="s">
        <v>5317</v>
      </c>
      <c r="C2597" s="214" t="s">
        <v>150</v>
      </c>
      <c r="D2597" s="215" t="s">
        <v>5318</v>
      </c>
    </row>
    <row r="2598" spans="1:4" ht="13.5" x14ac:dyDescent="0.25">
      <c r="A2598" s="213">
        <v>101964</v>
      </c>
      <c r="B2598" s="214" t="s">
        <v>5319</v>
      </c>
      <c r="C2598" s="214" t="s">
        <v>150</v>
      </c>
      <c r="D2598" s="215" t="s">
        <v>5320</v>
      </c>
    </row>
    <row r="2599" spans="1:4" ht="13.5" x14ac:dyDescent="0.25">
      <c r="A2599" s="213">
        <v>101165</v>
      </c>
      <c r="B2599" s="214" t="s">
        <v>5321</v>
      </c>
      <c r="C2599" s="214" t="s">
        <v>437</v>
      </c>
      <c r="D2599" s="215" t="s">
        <v>5322</v>
      </c>
    </row>
    <row r="2600" spans="1:4" ht="13.5" x14ac:dyDescent="0.25">
      <c r="A2600" s="213">
        <v>101166</v>
      </c>
      <c r="B2600" s="214" t="s">
        <v>5323</v>
      </c>
      <c r="C2600" s="214" t="s">
        <v>437</v>
      </c>
      <c r="D2600" s="215" t="s">
        <v>5324</v>
      </c>
    </row>
    <row r="2601" spans="1:4" ht="13.5" x14ac:dyDescent="0.25">
      <c r="A2601" s="213">
        <v>98575</v>
      </c>
      <c r="B2601" s="214" t="s">
        <v>5325</v>
      </c>
      <c r="C2601" s="214" t="s">
        <v>91</v>
      </c>
      <c r="D2601" s="215" t="s">
        <v>5326</v>
      </c>
    </row>
    <row r="2602" spans="1:4" ht="13.5" x14ac:dyDescent="0.25">
      <c r="A2602" s="213">
        <v>98576</v>
      </c>
      <c r="B2602" s="214" t="s">
        <v>5327</v>
      </c>
      <c r="C2602" s="214" t="s">
        <v>91</v>
      </c>
      <c r="D2602" s="215" t="s">
        <v>5328</v>
      </c>
    </row>
    <row r="2603" spans="1:4" ht="13.5" x14ac:dyDescent="0.25">
      <c r="A2603" s="213">
        <v>98577</v>
      </c>
      <c r="B2603" s="214" t="s">
        <v>5329</v>
      </c>
      <c r="C2603" s="214" t="s">
        <v>91</v>
      </c>
      <c r="D2603" s="215" t="s">
        <v>3975</v>
      </c>
    </row>
    <row r="2604" spans="1:4" ht="13.5" x14ac:dyDescent="0.25">
      <c r="A2604" s="213">
        <v>93182</v>
      </c>
      <c r="B2604" s="214" t="s">
        <v>818</v>
      </c>
      <c r="C2604" s="214" t="s">
        <v>91</v>
      </c>
      <c r="D2604" s="215" t="s">
        <v>5330</v>
      </c>
    </row>
    <row r="2605" spans="1:4" ht="13.5" x14ac:dyDescent="0.25">
      <c r="A2605" s="213">
        <v>93183</v>
      </c>
      <c r="B2605" s="214" t="s">
        <v>819</v>
      </c>
      <c r="C2605" s="214" t="s">
        <v>91</v>
      </c>
      <c r="D2605" s="215" t="s">
        <v>5331</v>
      </c>
    </row>
    <row r="2606" spans="1:4" ht="13.5" x14ac:dyDescent="0.25">
      <c r="A2606" s="213">
        <v>93184</v>
      </c>
      <c r="B2606" s="214" t="s">
        <v>820</v>
      </c>
      <c r="C2606" s="214" t="s">
        <v>91</v>
      </c>
      <c r="D2606" s="215" t="s">
        <v>5332</v>
      </c>
    </row>
    <row r="2607" spans="1:4" ht="13.5" x14ac:dyDescent="0.25">
      <c r="A2607" s="213">
        <v>93185</v>
      </c>
      <c r="B2607" s="214" t="s">
        <v>821</v>
      </c>
      <c r="C2607" s="214" t="s">
        <v>91</v>
      </c>
      <c r="D2607" s="215" t="s">
        <v>5333</v>
      </c>
    </row>
    <row r="2608" spans="1:4" ht="13.5" x14ac:dyDescent="0.25">
      <c r="A2608" s="213">
        <v>93186</v>
      </c>
      <c r="B2608" s="214" t="s">
        <v>822</v>
      </c>
      <c r="C2608" s="214" t="s">
        <v>91</v>
      </c>
      <c r="D2608" s="215" t="s">
        <v>5334</v>
      </c>
    </row>
    <row r="2609" spans="1:4" ht="13.5" x14ac:dyDescent="0.25">
      <c r="A2609" s="213">
        <v>93187</v>
      </c>
      <c r="B2609" s="214" t="s">
        <v>823</v>
      </c>
      <c r="C2609" s="214" t="s">
        <v>91</v>
      </c>
      <c r="D2609" s="215" t="s">
        <v>5335</v>
      </c>
    </row>
    <row r="2610" spans="1:4" ht="13.5" x14ac:dyDescent="0.25">
      <c r="A2610" s="213">
        <v>93188</v>
      </c>
      <c r="B2610" s="214" t="s">
        <v>824</v>
      </c>
      <c r="C2610" s="214" t="s">
        <v>91</v>
      </c>
      <c r="D2610" s="215" t="s">
        <v>5336</v>
      </c>
    </row>
    <row r="2611" spans="1:4" ht="13.5" x14ac:dyDescent="0.25">
      <c r="A2611" s="213">
        <v>93189</v>
      </c>
      <c r="B2611" s="214" t="s">
        <v>825</v>
      </c>
      <c r="C2611" s="214" t="s">
        <v>91</v>
      </c>
      <c r="D2611" s="215" t="s">
        <v>5337</v>
      </c>
    </row>
    <row r="2612" spans="1:4" ht="13.5" x14ac:dyDescent="0.25">
      <c r="A2612" s="213">
        <v>93190</v>
      </c>
      <c r="B2612" s="214" t="s">
        <v>826</v>
      </c>
      <c r="C2612" s="214" t="s">
        <v>91</v>
      </c>
      <c r="D2612" s="215" t="s">
        <v>5338</v>
      </c>
    </row>
    <row r="2613" spans="1:4" ht="13.5" x14ac:dyDescent="0.25">
      <c r="A2613" s="213">
        <v>93191</v>
      </c>
      <c r="B2613" s="214" t="s">
        <v>827</v>
      </c>
      <c r="C2613" s="214" t="s">
        <v>91</v>
      </c>
      <c r="D2613" s="215" t="s">
        <v>5339</v>
      </c>
    </row>
    <row r="2614" spans="1:4" ht="13.5" x14ac:dyDescent="0.25">
      <c r="A2614" s="213">
        <v>93192</v>
      </c>
      <c r="B2614" s="214" t="s">
        <v>828</v>
      </c>
      <c r="C2614" s="214" t="s">
        <v>91</v>
      </c>
      <c r="D2614" s="215" t="s">
        <v>5340</v>
      </c>
    </row>
    <row r="2615" spans="1:4" ht="13.5" x14ac:dyDescent="0.25">
      <c r="A2615" s="213">
        <v>93193</v>
      </c>
      <c r="B2615" s="214" t="s">
        <v>829</v>
      </c>
      <c r="C2615" s="214" t="s">
        <v>91</v>
      </c>
      <c r="D2615" s="215" t="s">
        <v>5341</v>
      </c>
    </row>
    <row r="2616" spans="1:4" ht="13.5" x14ac:dyDescent="0.25">
      <c r="A2616" s="213">
        <v>93194</v>
      </c>
      <c r="B2616" s="214" t="s">
        <v>830</v>
      </c>
      <c r="C2616" s="214" t="s">
        <v>91</v>
      </c>
      <c r="D2616" s="215" t="s">
        <v>5342</v>
      </c>
    </row>
    <row r="2617" spans="1:4" ht="13.5" x14ac:dyDescent="0.25">
      <c r="A2617" s="213">
        <v>93195</v>
      </c>
      <c r="B2617" s="214" t="s">
        <v>831</v>
      </c>
      <c r="C2617" s="214" t="s">
        <v>91</v>
      </c>
      <c r="D2617" s="215" t="s">
        <v>5343</v>
      </c>
    </row>
    <row r="2618" spans="1:4" ht="13.5" x14ac:dyDescent="0.25">
      <c r="A2618" s="213">
        <v>93196</v>
      </c>
      <c r="B2618" s="214" t="s">
        <v>832</v>
      </c>
      <c r="C2618" s="214" t="s">
        <v>91</v>
      </c>
      <c r="D2618" s="215" t="s">
        <v>5344</v>
      </c>
    </row>
    <row r="2619" spans="1:4" ht="13.5" x14ac:dyDescent="0.25">
      <c r="A2619" s="213">
        <v>93197</v>
      </c>
      <c r="B2619" s="214" t="s">
        <v>833</v>
      </c>
      <c r="C2619" s="214" t="s">
        <v>91</v>
      </c>
      <c r="D2619" s="215" t="s">
        <v>5345</v>
      </c>
    </row>
    <row r="2620" spans="1:4" ht="13.5" x14ac:dyDescent="0.25">
      <c r="A2620" s="213">
        <v>93198</v>
      </c>
      <c r="B2620" s="214" t="s">
        <v>834</v>
      </c>
      <c r="C2620" s="214" t="s">
        <v>91</v>
      </c>
      <c r="D2620" s="215" t="s">
        <v>5346</v>
      </c>
    </row>
    <row r="2621" spans="1:4" ht="13.5" x14ac:dyDescent="0.25">
      <c r="A2621" s="213">
        <v>93199</v>
      </c>
      <c r="B2621" s="214" t="s">
        <v>835</v>
      </c>
      <c r="C2621" s="214" t="s">
        <v>91</v>
      </c>
      <c r="D2621" s="215" t="s">
        <v>3967</v>
      </c>
    </row>
    <row r="2622" spans="1:4" ht="13.5" x14ac:dyDescent="0.25">
      <c r="A2622" s="213">
        <v>93200</v>
      </c>
      <c r="B2622" s="214" t="s">
        <v>836</v>
      </c>
      <c r="C2622" s="214" t="s">
        <v>91</v>
      </c>
      <c r="D2622" s="215" t="s">
        <v>5347</v>
      </c>
    </row>
    <row r="2623" spans="1:4" ht="13.5" x14ac:dyDescent="0.25">
      <c r="A2623" s="213">
        <v>93201</v>
      </c>
      <c r="B2623" s="214" t="s">
        <v>837</v>
      </c>
      <c r="C2623" s="214" t="s">
        <v>91</v>
      </c>
      <c r="D2623" s="215" t="s">
        <v>2461</v>
      </c>
    </row>
    <row r="2624" spans="1:4" ht="13.5" x14ac:dyDescent="0.25">
      <c r="A2624" s="213">
        <v>93202</v>
      </c>
      <c r="B2624" s="214" t="s">
        <v>838</v>
      </c>
      <c r="C2624" s="214" t="s">
        <v>91</v>
      </c>
      <c r="D2624" s="215" t="s">
        <v>5348</v>
      </c>
    </row>
    <row r="2625" spans="1:4" ht="13.5" x14ac:dyDescent="0.25">
      <c r="A2625" s="213">
        <v>93203</v>
      </c>
      <c r="B2625" s="214" t="s">
        <v>5349</v>
      </c>
      <c r="C2625" s="214" t="s">
        <v>91</v>
      </c>
      <c r="D2625" s="215" t="s">
        <v>5350</v>
      </c>
    </row>
    <row r="2626" spans="1:4" ht="13.5" x14ac:dyDescent="0.25">
      <c r="A2626" s="213">
        <v>93204</v>
      </c>
      <c r="B2626" s="214" t="s">
        <v>839</v>
      </c>
      <c r="C2626" s="214" t="s">
        <v>91</v>
      </c>
      <c r="D2626" s="215" t="s">
        <v>5351</v>
      </c>
    </row>
    <row r="2627" spans="1:4" ht="13.5" x14ac:dyDescent="0.25">
      <c r="A2627" s="213">
        <v>93205</v>
      </c>
      <c r="B2627" s="214" t="s">
        <v>840</v>
      </c>
      <c r="C2627" s="214" t="s">
        <v>91</v>
      </c>
      <c r="D2627" s="215" t="s">
        <v>5352</v>
      </c>
    </row>
    <row r="2628" spans="1:4" ht="13.5" x14ac:dyDescent="0.25">
      <c r="A2628" s="213">
        <v>97733</v>
      </c>
      <c r="B2628" s="214" t="s">
        <v>5353</v>
      </c>
      <c r="C2628" s="214" t="s">
        <v>437</v>
      </c>
      <c r="D2628" s="215" t="s">
        <v>5354</v>
      </c>
    </row>
    <row r="2629" spans="1:4" ht="13.5" x14ac:dyDescent="0.25">
      <c r="A2629" s="213">
        <v>97734</v>
      </c>
      <c r="B2629" s="214" t="s">
        <v>5355</v>
      </c>
      <c r="C2629" s="214" t="s">
        <v>437</v>
      </c>
      <c r="D2629" s="215" t="s">
        <v>5356</v>
      </c>
    </row>
    <row r="2630" spans="1:4" ht="13.5" x14ac:dyDescent="0.25">
      <c r="A2630" s="213">
        <v>97735</v>
      </c>
      <c r="B2630" s="214" t="s">
        <v>5357</v>
      </c>
      <c r="C2630" s="214" t="s">
        <v>437</v>
      </c>
      <c r="D2630" s="215" t="s">
        <v>5358</v>
      </c>
    </row>
    <row r="2631" spans="1:4" ht="13.5" x14ac:dyDescent="0.25">
      <c r="A2631" s="213">
        <v>97736</v>
      </c>
      <c r="B2631" s="214" t="s">
        <v>5359</v>
      </c>
      <c r="C2631" s="214" t="s">
        <v>437</v>
      </c>
      <c r="D2631" s="215" t="s">
        <v>5360</v>
      </c>
    </row>
    <row r="2632" spans="1:4" ht="13.5" x14ac:dyDescent="0.25">
      <c r="A2632" s="213">
        <v>97737</v>
      </c>
      <c r="B2632" s="214" t="s">
        <v>5361</v>
      </c>
      <c r="C2632" s="214" t="s">
        <v>437</v>
      </c>
      <c r="D2632" s="215" t="s">
        <v>5362</v>
      </c>
    </row>
    <row r="2633" spans="1:4" ht="13.5" x14ac:dyDescent="0.25">
      <c r="A2633" s="213">
        <v>97738</v>
      </c>
      <c r="B2633" s="214" t="s">
        <v>5363</v>
      </c>
      <c r="C2633" s="214" t="s">
        <v>437</v>
      </c>
      <c r="D2633" s="215" t="s">
        <v>5364</v>
      </c>
    </row>
    <row r="2634" spans="1:4" ht="13.5" x14ac:dyDescent="0.25">
      <c r="A2634" s="213">
        <v>97739</v>
      </c>
      <c r="B2634" s="214" t="s">
        <v>5365</v>
      </c>
      <c r="C2634" s="214" t="s">
        <v>437</v>
      </c>
      <c r="D2634" s="215" t="s">
        <v>5366</v>
      </c>
    </row>
    <row r="2635" spans="1:4" ht="13.5" x14ac:dyDescent="0.25">
      <c r="A2635" s="213">
        <v>97740</v>
      </c>
      <c r="B2635" s="214" t="s">
        <v>5367</v>
      </c>
      <c r="C2635" s="214" t="s">
        <v>437</v>
      </c>
      <c r="D2635" s="215" t="s">
        <v>5368</v>
      </c>
    </row>
    <row r="2636" spans="1:4" ht="13.5" x14ac:dyDescent="0.25">
      <c r="A2636" s="213">
        <v>98615</v>
      </c>
      <c r="B2636" s="214" t="s">
        <v>5369</v>
      </c>
      <c r="C2636" s="214" t="s">
        <v>150</v>
      </c>
      <c r="D2636" s="215" t="s">
        <v>5370</v>
      </c>
    </row>
    <row r="2637" spans="1:4" ht="13.5" x14ac:dyDescent="0.25">
      <c r="A2637" s="213">
        <v>98616</v>
      </c>
      <c r="B2637" s="214" t="s">
        <v>5371</v>
      </c>
      <c r="C2637" s="214" t="s">
        <v>150</v>
      </c>
      <c r="D2637" s="215" t="s">
        <v>5372</v>
      </c>
    </row>
    <row r="2638" spans="1:4" ht="13.5" x14ac:dyDescent="0.25">
      <c r="A2638" s="213">
        <v>98617</v>
      </c>
      <c r="B2638" s="214" t="s">
        <v>5373</v>
      </c>
      <c r="C2638" s="214" t="s">
        <v>150</v>
      </c>
      <c r="D2638" s="215" t="s">
        <v>5374</v>
      </c>
    </row>
    <row r="2639" spans="1:4" ht="13.5" x14ac:dyDescent="0.25">
      <c r="A2639" s="213">
        <v>98618</v>
      </c>
      <c r="B2639" s="214" t="s">
        <v>5375</v>
      </c>
      <c r="C2639" s="214" t="s">
        <v>150</v>
      </c>
      <c r="D2639" s="215" t="s">
        <v>5376</v>
      </c>
    </row>
    <row r="2640" spans="1:4" ht="13.5" x14ac:dyDescent="0.25">
      <c r="A2640" s="213">
        <v>98619</v>
      </c>
      <c r="B2640" s="214" t="s">
        <v>5377</v>
      </c>
      <c r="C2640" s="214" t="s">
        <v>150</v>
      </c>
      <c r="D2640" s="215" t="s">
        <v>5378</v>
      </c>
    </row>
    <row r="2641" spans="1:4" ht="13.5" x14ac:dyDescent="0.25">
      <c r="A2641" s="213">
        <v>98620</v>
      </c>
      <c r="B2641" s="214" t="s">
        <v>5379</v>
      </c>
      <c r="C2641" s="214" t="s">
        <v>150</v>
      </c>
      <c r="D2641" s="215" t="s">
        <v>5380</v>
      </c>
    </row>
    <row r="2642" spans="1:4" ht="13.5" x14ac:dyDescent="0.25">
      <c r="A2642" s="213">
        <v>98621</v>
      </c>
      <c r="B2642" s="214" t="s">
        <v>5381</v>
      </c>
      <c r="C2642" s="214" t="s">
        <v>150</v>
      </c>
      <c r="D2642" s="215" t="s">
        <v>5382</v>
      </c>
    </row>
    <row r="2643" spans="1:4" ht="13.5" x14ac:dyDescent="0.25">
      <c r="A2643" s="213">
        <v>98622</v>
      </c>
      <c r="B2643" s="214" t="s">
        <v>5383</v>
      </c>
      <c r="C2643" s="214" t="s">
        <v>150</v>
      </c>
      <c r="D2643" s="215" t="s">
        <v>5384</v>
      </c>
    </row>
    <row r="2644" spans="1:4" ht="13.5" x14ac:dyDescent="0.25">
      <c r="A2644" s="213">
        <v>98623</v>
      </c>
      <c r="B2644" s="214" t="s">
        <v>5385</v>
      </c>
      <c r="C2644" s="214" t="s">
        <v>150</v>
      </c>
      <c r="D2644" s="215" t="s">
        <v>5386</v>
      </c>
    </row>
    <row r="2645" spans="1:4" ht="13.5" x14ac:dyDescent="0.25">
      <c r="A2645" s="213">
        <v>98624</v>
      </c>
      <c r="B2645" s="214" t="s">
        <v>5387</v>
      </c>
      <c r="C2645" s="214" t="s">
        <v>150</v>
      </c>
      <c r="D2645" s="215" t="s">
        <v>5388</v>
      </c>
    </row>
    <row r="2646" spans="1:4" ht="13.5" x14ac:dyDescent="0.25">
      <c r="A2646" s="213">
        <v>98625</v>
      </c>
      <c r="B2646" s="214" t="s">
        <v>5389</v>
      </c>
      <c r="C2646" s="214" t="s">
        <v>150</v>
      </c>
      <c r="D2646" s="215" t="s">
        <v>5390</v>
      </c>
    </row>
    <row r="2647" spans="1:4" ht="13.5" x14ac:dyDescent="0.25">
      <c r="A2647" s="213">
        <v>98626</v>
      </c>
      <c r="B2647" s="214" t="s">
        <v>5391</v>
      </c>
      <c r="C2647" s="214" t="s">
        <v>150</v>
      </c>
      <c r="D2647" s="215" t="s">
        <v>5392</v>
      </c>
    </row>
    <row r="2648" spans="1:4" ht="13.5" x14ac:dyDescent="0.25">
      <c r="A2648" s="213">
        <v>98655</v>
      </c>
      <c r="B2648" s="214" t="s">
        <v>5393</v>
      </c>
      <c r="C2648" s="214" t="s">
        <v>91</v>
      </c>
      <c r="D2648" s="215" t="s">
        <v>5394</v>
      </c>
    </row>
    <row r="2649" spans="1:4" ht="13.5" x14ac:dyDescent="0.25">
      <c r="A2649" s="213">
        <v>98656</v>
      </c>
      <c r="B2649" s="214" t="s">
        <v>5395</v>
      </c>
      <c r="C2649" s="214" t="s">
        <v>91</v>
      </c>
      <c r="D2649" s="215" t="s">
        <v>5396</v>
      </c>
    </row>
    <row r="2650" spans="1:4" ht="13.5" x14ac:dyDescent="0.25">
      <c r="A2650" s="213">
        <v>98657</v>
      </c>
      <c r="B2650" s="214" t="s">
        <v>5397</v>
      </c>
      <c r="C2650" s="214" t="s">
        <v>91</v>
      </c>
      <c r="D2650" s="215" t="s">
        <v>5398</v>
      </c>
    </row>
    <row r="2651" spans="1:4" ht="13.5" x14ac:dyDescent="0.25">
      <c r="A2651" s="213">
        <v>98658</v>
      </c>
      <c r="B2651" s="214" t="s">
        <v>5399</v>
      </c>
      <c r="C2651" s="214" t="s">
        <v>91</v>
      </c>
      <c r="D2651" s="215" t="s">
        <v>5400</v>
      </c>
    </row>
    <row r="2652" spans="1:4" ht="13.5" x14ac:dyDescent="0.25">
      <c r="A2652" s="213">
        <v>98659</v>
      </c>
      <c r="B2652" s="214" t="s">
        <v>5401</v>
      </c>
      <c r="C2652" s="214" t="s">
        <v>91</v>
      </c>
      <c r="D2652" s="215" t="s">
        <v>5402</v>
      </c>
    </row>
    <row r="2653" spans="1:4" ht="13.5" x14ac:dyDescent="0.25">
      <c r="A2653" s="213">
        <v>98746</v>
      </c>
      <c r="B2653" s="214" t="s">
        <v>5403</v>
      </c>
      <c r="C2653" s="214" t="s">
        <v>91</v>
      </c>
      <c r="D2653" s="215" t="s">
        <v>5404</v>
      </c>
    </row>
    <row r="2654" spans="1:4" ht="13.5" x14ac:dyDescent="0.25">
      <c r="A2654" s="213">
        <v>98749</v>
      </c>
      <c r="B2654" s="214" t="s">
        <v>5405</v>
      </c>
      <c r="C2654" s="214" t="s">
        <v>91</v>
      </c>
      <c r="D2654" s="215" t="s">
        <v>3407</v>
      </c>
    </row>
    <row r="2655" spans="1:4" ht="13.5" x14ac:dyDescent="0.25">
      <c r="A2655" s="213">
        <v>98750</v>
      </c>
      <c r="B2655" s="214" t="s">
        <v>5406</v>
      </c>
      <c r="C2655" s="214" t="s">
        <v>91</v>
      </c>
      <c r="D2655" s="215" t="s">
        <v>5407</v>
      </c>
    </row>
    <row r="2656" spans="1:4" ht="13.5" x14ac:dyDescent="0.25">
      <c r="A2656" s="213">
        <v>98751</v>
      </c>
      <c r="B2656" s="214" t="s">
        <v>5408</v>
      </c>
      <c r="C2656" s="214" t="s">
        <v>91</v>
      </c>
      <c r="D2656" s="215" t="s">
        <v>5409</v>
      </c>
    </row>
    <row r="2657" spans="1:4" ht="13.5" x14ac:dyDescent="0.25">
      <c r="A2657" s="213">
        <v>98752</v>
      </c>
      <c r="B2657" s="214" t="s">
        <v>5410</v>
      </c>
      <c r="C2657" s="214" t="s">
        <v>91</v>
      </c>
      <c r="D2657" s="215" t="s">
        <v>5411</v>
      </c>
    </row>
    <row r="2658" spans="1:4" ht="13.5" x14ac:dyDescent="0.25">
      <c r="A2658" s="213">
        <v>98753</v>
      </c>
      <c r="B2658" s="214" t="s">
        <v>5412</v>
      </c>
      <c r="C2658" s="214" t="s">
        <v>91</v>
      </c>
      <c r="D2658" s="215" t="s">
        <v>5413</v>
      </c>
    </row>
    <row r="2659" spans="1:4" ht="13.5" x14ac:dyDescent="0.25">
      <c r="A2659" s="213">
        <v>100763</v>
      </c>
      <c r="B2659" s="214" t="s">
        <v>5414</v>
      </c>
      <c r="C2659" s="214" t="s">
        <v>149</v>
      </c>
      <c r="D2659" s="215" t="s">
        <v>5415</v>
      </c>
    </row>
    <row r="2660" spans="1:4" ht="13.5" x14ac:dyDescent="0.25">
      <c r="A2660" s="213">
        <v>100764</v>
      </c>
      <c r="B2660" s="214" t="s">
        <v>5416</v>
      </c>
      <c r="C2660" s="214" t="s">
        <v>149</v>
      </c>
      <c r="D2660" s="215" t="s">
        <v>5417</v>
      </c>
    </row>
    <row r="2661" spans="1:4" ht="13.5" x14ac:dyDescent="0.25">
      <c r="A2661" s="213">
        <v>100765</v>
      </c>
      <c r="B2661" s="214" t="s">
        <v>5418</v>
      </c>
      <c r="C2661" s="214" t="s">
        <v>149</v>
      </c>
      <c r="D2661" s="215" t="s">
        <v>5419</v>
      </c>
    </row>
    <row r="2662" spans="1:4" ht="13.5" x14ac:dyDescent="0.25">
      <c r="A2662" s="213">
        <v>100766</v>
      </c>
      <c r="B2662" s="214" t="s">
        <v>5420</v>
      </c>
      <c r="C2662" s="214" t="s">
        <v>149</v>
      </c>
      <c r="D2662" s="215" t="s">
        <v>5421</v>
      </c>
    </row>
    <row r="2663" spans="1:4" ht="13.5" x14ac:dyDescent="0.25">
      <c r="A2663" s="213">
        <v>100767</v>
      </c>
      <c r="B2663" s="214" t="s">
        <v>5422</v>
      </c>
      <c r="C2663" s="214" t="s">
        <v>149</v>
      </c>
      <c r="D2663" s="215" t="s">
        <v>5423</v>
      </c>
    </row>
    <row r="2664" spans="1:4" ht="13.5" x14ac:dyDescent="0.25">
      <c r="A2664" s="213">
        <v>100768</v>
      </c>
      <c r="B2664" s="214" t="s">
        <v>5424</v>
      </c>
      <c r="C2664" s="214" t="s">
        <v>149</v>
      </c>
      <c r="D2664" s="215" t="s">
        <v>5425</v>
      </c>
    </row>
    <row r="2665" spans="1:4" ht="13.5" x14ac:dyDescent="0.25">
      <c r="A2665" s="213">
        <v>100769</v>
      </c>
      <c r="B2665" s="214" t="s">
        <v>5426</v>
      </c>
      <c r="C2665" s="214" t="s">
        <v>149</v>
      </c>
      <c r="D2665" s="215" t="s">
        <v>2748</v>
      </c>
    </row>
    <row r="2666" spans="1:4" ht="13.5" x14ac:dyDescent="0.25">
      <c r="A2666" s="213">
        <v>100770</v>
      </c>
      <c r="B2666" s="214" t="s">
        <v>5427</v>
      </c>
      <c r="C2666" s="214" t="s">
        <v>149</v>
      </c>
      <c r="D2666" s="215" t="s">
        <v>5428</v>
      </c>
    </row>
    <row r="2667" spans="1:4" ht="13.5" x14ac:dyDescent="0.25">
      <c r="A2667" s="213">
        <v>100771</v>
      </c>
      <c r="B2667" s="214" t="s">
        <v>5429</v>
      </c>
      <c r="C2667" s="214" t="s">
        <v>149</v>
      </c>
      <c r="D2667" s="215" t="s">
        <v>5430</v>
      </c>
    </row>
    <row r="2668" spans="1:4" ht="13.5" x14ac:dyDescent="0.25">
      <c r="A2668" s="213">
        <v>100772</v>
      </c>
      <c r="B2668" s="214" t="s">
        <v>5431</v>
      </c>
      <c r="C2668" s="214" t="s">
        <v>149</v>
      </c>
      <c r="D2668" s="215" t="s">
        <v>5432</v>
      </c>
    </row>
    <row r="2669" spans="1:4" ht="13.5" x14ac:dyDescent="0.25">
      <c r="A2669" s="213">
        <v>100773</v>
      </c>
      <c r="B2669" s="214" t="s">
        <v>5433</v>
      </c>
      <c r="C2669" s="214" t="s">
        <v>149</v>
      </c>
      <c r="D2669" s="215" t="s">
        <v>5434</v>
      </c>
    </row>
    <row r="2670" spans="1:4" ht="13.5" x14ac:dyDescent="0.25">
      <c r="A2670" s="213">
        <v>100774</v>
      </c>
      <c r="B2670" s="214" t="s">
        <v>5435</v>
      </c>
      <c r="C2670" s="214" t="s">
        <v>149</v>
      </c>
      <c r="D2670" s="215" t="s">
        <v>5436</v>
      </c>
    </row>
    <row r="2671" spans="1:4" ht="13.5" x14ac:dyDescent="0.25">
      <c r="A2671" s="213">
        <v>100775</v>
      </c>
      <c r="B2671" s="214" t="s">
        <v>5437</v>
      </c>
      <c r="C2671" s="214" t="s">
        <v>149</v>
      </c>
      <c r="D2671" s="215" t="s">
        <v>5438</v>
      </c>
    </row>
    <row r="2672" spans="1:4" ht="13.5" x14ac:dyDescent="0.25">
      <c r="A2672" s="213">
        <v>100776</v>
      </c>
      <c r="B2672" s="214" t="s">
        <v>5439</v>
      </c>
      <c r="C2672" s="214" t="s">
        <v>149</v>
      </c>
      <c r="D2672" s="215" t="s">
        <v>5440</v>
      </c>
    </row>
    <row r="2673" spans="1:4" ht="13.5" x14ac:dyDescent="0.25">
      <c r="A2673" s="213">
        <v>100777</v>
      </c>
      <c r="B2673" s="214" t="s">
        <v>5441</v>
      </c>
      <c r="C2673" s="214" t="s">
        <v>149</v>
      </c>
      <c r="D2673" s="215" t="s">
        <v>5442</v>
      </c>
    </row>
    <row r="2674" spans="1:4" ht="13.5" x14ac:dyDescent="0.25">
      <c r="A2674" s="213">
        <v>100778</v>
      </c>
      <c r="B2674" s="214" t="s">
        <v>5443</v>
      </c>
      <c r="C2674" s="214" t="s">
        <v>149</v>
      </c>
      <c r="D2674" s="215" t="s">
        <v>5444</v>
      </c>
    </row>
    <row r="2675" spans="1:4" ht="13.5" x14ac:dyDescent="0.25">
      <c r="A2675" s="213">
        <v>103795</v>
      </c>
      <c r="B2675" s="214" t="s">
        <v>5445</v>
      </c>
      <c r="C2675" s="214" t="s">
        <v>150</v>
      </c>
      <c r="D2675" s="215" t="s">
        <v>5446</v>
      </c>
    </row>
    <row r="2676" spans="1:4" ht="13.5" x14ac:dyDescent="0.25">
      <c r="A2676" s="213">
        <v>103796</v>
      </c>
      <c r="B2676" s="214" t="s">
        <v>5447</v>
      </c>
      <c r="C2676" s="214" t="s">
        <v>150</v>
      </c>
      <c r="D2676" s="215" t="s">
        <v>5448</v>
      </c>
    </row>
    <row r="2677" spans="1:4" ht="13.5" x14ac:dyDescent="0.25">
      <c r="A2677" s="213">
        <v>103797</v>
      </c>
      <c r="B2677" s="214" t="s">
        <v>5449</v>
      </c>
      <c r="C2677" s="214" t="s">
        <v>149</v>
      </c>
      <c r="D2677" s="215" t="s">
        <v>5450</v>
      </c>
    </row>
    <row r="2678" spans="1:4" ht="13.5" x14ac:dyDescent="0.25">
      <c r="A2678" s="213">
        <v>103798</v>
      </c>
      <c r="B2678" s="214" t="s">
        <v>5451</v>
      </c>
      <c r="C2678" s="214" t="s">
        <v>437</v>
      </c>
      <c r="D2678" s="215" t="s">
        <v>5452</v>
      </c>
    </row>
    <row r="2679" spans="1:4" ht="13.5" x14ac:dyDescent="0.25">
      <c r="A2679" s="213">
        <v>103799</v>
      </c>
      <c r="B2679" s="214" t="s">
        <v>5453</v>
      </c>
      <c r="C2679" s="214" t="s">
        <v>437</v>
      </c>
      <c r="D2679" s="215" t="s">
        <v>5454</v>
      </c>
    </row>
    <row r="2680" spans="1:4" ht="13.5" x14ac:dyDescent="0.25">
      <c r="A2680" s="213">
        <v>103800</v>
      </c>
      <c r="B2680" s="214" t="s">
        <v>5455</v>
      </c>
      <c r="C2680" s="214" t="s">
        <v>437</v>
      </c>
      <c r="D2680" s="215" t="s">
        <v>5456</v>
      </c>
    </row>
    <row r="2681" spans="1:4" ht="13.5" x14ac:dyDescent="0.25">
      <c r="A2681" s="213">
        <v>103801</v>
      </c>
      <c r="B2681" s="214" t="s">
        <v>5457</v>
      </c>
      <c r="C2681" s="214" t="s">
        <v>437</v>
      </c>
      <c r="D2681" s="215" t="s">
        <v>5458</v>
      </c>
    </row>
    <row r="2682" spans="1:4" ht="13.5" x14ac:dyDescent="0.25">
      <c r="A2682" s="213">
        <v>103925</v>
      </c>
      <c r="B2682" s="214" t="s">
        <v>5459</v>
      </c>
      <c r="C2682" s="214" t="s">
        <v>437</v>
      </c>
      <c r="D2682" s="215" t="s">
        <v>5460</v>
      </c>
    </row>
    <row r="2683" spans="1:4" ht="13.5" x14ac:dyDescent="0.25">
      <c r="A2683" s="213">
        <v>103926</v>
      </c>
      <c r="B2683" s="214" t="s">
        <v>5461</v>
      </c>
      <c r="C2683" s="214" t="s">
        <v>437</v>
      </c>
      <c r="D2683" s="215" t="s">
        <v>5462</v>
      </c>
    </row>
    <row r="2684" spans="1:4" ht="13.5" x14ac:dyDescent="0.25">
      <c r="A2684" s="213">
        <v>103928</v>
      </c>
      <c r="B2684" s="214" t="s">
        <v>5463</v>
      </c>
      <c r="C2684" s="214" t="s">
        <v>437</v>
      </c>
      <c r="D2684" s="215" t="s">
        <v>5456</v>
      </c>
    </row>
    <row r="2685" spans="1:4" ht="13.5" x14ac:dyDescent="0.25">
      <c r="A2685" s="213">
        <v>103929</v>
      </c>
      <c r="B2685" s="214" t="s">
        <v>5464</v>
      </c>
      <c r="C2685" s="214" t="s">
        <v>437</v>
      </c>
      <c r="D2685" s="215" t="s">
        <v>5465</v>
      </c>
    </row>
    <row r="2686" spans="1:4" ht="13.5" x14ac:dyDescent="0.25">
      <c r="A2686" s="213">
        <v>103930</v>
      </c>
      <c r="B2686" s="214" t="s">
        <v>5466</v>
      </c>
      <c r="C2686" s="214" t="s">
        <v>437</v>
      </c>
      <c r="D2686" s="215" t="s">
        <v>5467</v>
      </c>
    </row>
    <row r="2687" spans="1:4" ht="13.5" x14ac:dyDescent="0.25">
      <c r="A2687" s="213">
        <v>103931</v>
      </c>
      <c r="B2687" s="214" t="s">
        <v>5468</v>
      </c>
      <c r="C2687" s="214" t="s">
        <v>437</v>
      </c>
      <c r="D2687" s="215" t="s">
        <v>5469</v>
      </c>
    </row>
    <row r="2688" spans="1:4" ht="13.5" x14ac:dyDescent="0.25">
      <c r="A2688" s="213">
        <v>103932</v>
      </c>
      <c r="B2688" s="214" t="s">
        <v>5470</v>
      </c>
      <c r="C2688" s="214" t="s">
        <v>437</v>
      </c>
      <c r="D2688" s="215" t="s">
        <v>5471</v>
      </c>
    </row>
    <row r="2689" spans="1:4" ht="13.5" x14ac:dyDescent="0.25">
      <c r="A2689" s="213">
        <v>103933</v>
      </c>
      <c r="B2689" s="214" t="s">
        <v>5472</v>
      </c>
      <c r="C2689" s="214" t="s">
        <v>437</v>
      </c>
      <c r="D2689" s="215" t="s">
        <v>5473</v>
      </c>
    </row>
    <row r="2690" spans="1:4" ht="13.5" x14ac:dyDescent="0.25">
      <c r="A2690" s="213">
        <v>104466</v>
      </c>
      <c r="B2690" s="214" t="s">
        <v>5474</v>
      </c>
      <c r="C2690" s="214" t="s">
        <v>149</v>
      </c>
      <c r="D2690" s="215" t="s">
        <v>2249</v>
      </c>
    </row>
    <row r="2691" spans="1:4" ht="13.5" x14ac:dyDescent="0.25">
      <c r="A2691" s="213">
        <v>104467</v>
      </c>
      <c r="B2691" s="214" t="s">
        <v>5475</v>
      </c>
      <c r="C2691" s="214" t="s">
        <v>149</v>
      </c>
      <c r="D2691" s="215" t="s">
        <v>5476</v>
      </c>
    </row>
    <row r="2692" spans="1:4" ht="13.5" x14ac:dyDescent="0.25">
      <c r="A2692" s="213">
        <v>104468</v>
      </c>
      <c r="B2692" s="214" t="s">
        <v>5477</v>
      </c>
      <c r="C2692" s="214" t="s">
        <v>149</v>
      </c>
      <c r="D2692" s="215" t="s">
        <v>5478</v>
      </c>
    </row>
    <row r="2693" spans="1:4" ht="13.5" x14ac:dyDescent="0.25">
      <c r="A2693" s="213">
        <v>104469</v>
      </c>
      <c r="B2693" s="214" t="s">
        <v>5479</v>
      </c>
      <c r="C2693" s="214" t="s">
        <v>149</v>
      </c>
      <c r="D2693" s="215" t="s">
        <v>5480</v>
      </c>
    </row>
    <row r="2694" spans="1:4" ht="13.5" x14ac:dyDescent="0.25">
      <c r="A2694" s="213">
        <v>104470</v>
      </c>
      <c r="B2694" s="214" t="s">
        <v>5481</v>
      </c>
      <c r="C2694" s="214" t="s">
        <v>149</v>
      </c>
      <c r="D2694" s="215" t="s">
        <v>5482</v>
      </c>
    </row>
    <row r="2695" spans="1:4" ht="13.5" x14ac:dyDescent="0.25">
      <c r="A2695" s="213">
        <v>104471</v>
      </c>
      <c r="B2695" s="214" t="s">
        <v>5483</v>
      </c>
      <c r="C2695" s="214" t="s">
        <v>149</v>
      </c>
      <c r="D2695" s="215" t="s">
        <v>5484</v>
      </c>
    </row>
    <row r="2696" spans="1:4" ht="13.5" x14ac:dyDescent="0.25">
      <c r="A2696" s="213">
        <v>104472</v>
      </c>
      <c r="B2696" s="214" t="s">
        <v>5485</v>
      </c>
      <c r="C2696" s="214" t="s">
        <v>149</v>
      </c>
      <c r="D2696" s="215" t="s">
        <v>3373</v>
      </c>
    </row>
    <row r="2697" spans="1:4" ht="13.5" x14ac:dyDescent="0.25">
      <c r="A2697" s="213">
        <v>104483</v>
      </c>
      <c r="B2697" s="214" t="s">
        <v>5486</v>
      </c>
      <c r="C2697" s="214" t="s">
        <v>437</v>
      </c>
      <c r="D2697" s="215" t="s">
        <v>5487</v>
      </c>
    </row>
    <row r="2698" spans="1:4" ht="13.5" x14ac:dyDescent="0.25">
      <c r="A2698" s="213">
        <v>104484</v>
      </c>
      <c r="B2698" s="214" t="s">
        <v>5488</v>
      </c>
      <c r="C2698" s="214" t="s">
        <v>437</v>
      </c>
      <c r="D2698" s="215" t="s">
        <v>5489</v>
      </c>
    </row>
    <row r="2699" spans="1:4" ht="13.5" x14ac:dyDescent="0.25">
      <c r="A2699" s="213">
        <v>104485</v>
      </c>
      <c r="B2699" s="214" t="s">
        <v>5490</v>
      </c>
      <c r="C2699" s="214" t="s">
        <v>437</v>
      </c>
      <c r="D2699" s="215" t="s">
        <v>5491</v>
      </c>
    </row>
    <row r="2700" spans="1:4" ht="13.5" x14ac:dyDescent="0.25">
      <c r="A2700" s="213">
        <v>104486</v>
      </c>
      <c r="B2700" s="214" t="s">
        <v>5492</v>
      </c>
      <c r="C2700" s="214" t="s">
        <v>437</v>
      </c>
      <c r="D2700" s="215" t="s">
        <v>5493</v>
      </c>
    </row>
    <row r="2701" spans="1:4" ht="13.5" x14ac:dyDescent="0.25">
      <c r="A2701" s="213">
        <v>104487</v>
      </c>
      <c r="B2701" s="214" t="s">
        <v>5494</v>
      </c>
      <c r="C2701" s="214" t="s">
        <v>437</v>
      </c>
      <c r="D2701" s="215" t="s">
        <v>5495</v>
      </c>
    </row>
    <row r="2702" spans="1:4" ht="13.5" x14ac:dyDescent="0.25">
      <c r="A2702" s="213">
        <v>104488</v>
      </c>
      <c r="B2702" s="214" t="s">
        <v>5496</v>
      </c>
      <c r="C2702" s="214" t="s">
        <v>437</v>
      </c>
      <c r="D2702" s="215" t="s">
        <v>5497</v>
      </c>
    </row>
    <row r="2703" spans="1:4" ht="13.5" x14ac:dyDescent="0.25">
      <c r="A2703" s="213">
        <v>104489</v>
      </c>
      <c r="B2703" s="214" t="s">
        <v>5498</v>
      </c>
      <c r="C2703" s="214" t="s">
        <v>437</v>
      </c>
      <c r="D2703" s="215" t="s">
        <v>5499</v>
      </c>
    </row>
    <row r="2704" spans="1:4" ht="13.5" x14ac:dyDescent="0.25">
      <c r="A2704" s="213">
        <v>104490</v>
      </c>
      <c r="B2704" s="214" t="s">
        <v>5500</v>
      </c>
      <c r="C2704" s="214" t="s">
        <v>437</v>
      </c>
      <c r="D2704" s="215" t="s">
        <v>5501</v>
      </c>
    </row>
    <row r="2705" spans="1:4" ht="13.5" x14ac:dyDescent="0.25">
      <c r="A2705" s="213">
        <v>98560</v>
      </c>
      <c r="B2705" s="214" t="s">
        <v>5502</v>
      </c>
      <c r="C2705" s="214" t="s">
        <v>150</v>
      </c>
      <c r="D2705" s="215" t="s">
        <v>5503</v>
      </c>
    </row>
    <row r="2706" spans="1:4" ht="13.5" x14ac:dyDescent="0.25">
      <c r="A2706" s="213">
        <v>98561</v>
      </c>
      <c r="B2706" s="214" t="s">
        <v>5504</v>
      </c>
      <c r="C2706" s="214" t="s">
        <v>150</v>
      </c>
      <c r="D2706" s="215" t="s">
        <v>5505</v>
      </c>
    </row>
    <row r="2707" spans="1:4" ht="13.5" x14ac:dyDescent="0.25">
      <c r="A2707" s="213">
        <v>98562</v>
      </c>
      <c r="B2707" s="214" t="s">
        <v>5506</v>
      </c>
      <c r="C2707" s="214" t="s">
        <v>150</v>
      </c>
      <c r="D2707" s="215" t="s">
        <v>5507</v>
      </c>
    </row>
    <row r="2708" spans="1:4" ht="13.5" x14ac:dyDescent="0.25">
      <c r="A2708" s="213">
        <v>98555</v>
      </c>
      <c r="B2708" s="214" t="s">
        <v>5508</v>
      </c>
      <c r="C2708" s="214" t="s">
        <v>150</v>
      </c>
      <c r="D2708" s="215" t="s">
        <v>3965</v>
      </c>
    </row>
    <row r="2709" spans="1:4" ht="13.5" x14ac:dyDescent="0.25">
      <c r="A2709" s="213">
        <v>98556</v>
      </c>
      <c r="B2709" s="214" t="s">
        <v>5509</v>
      </c>
      <c r="C2709" s="214" t="s">
        <v>150</v>
      </c>
      <c r="D2709" s="215" t="s">
        <v>5510</v>
      </c>
    </row>
    <row r="2710" spans="1:4" ht="13.5" x14ac:dyDescent="0.25">
      <c r="A2710" s="213">
        <v>98558</v>
      </c>
      <c r="B2710" s="214" t="s">
        <v>5511</v>
      </c>
      <c r="C2710" s="214" t="s">
        <v>92</v>
      </c>
      <c r="D2710" s="215" t="s">
        <v>5512</v>
      </c>
    </row>
    <row r="2711" spans="1:4" ht="13.5" x14ac:dyDescent="0.25">
      <c r="A2711" s="213">
        <v>98559</v>
      </c>
      <c r="B2711" s="214" t="s">
        <v>5513</v>
      </c>
      <c r="C2711" s="214" t="s">
        <v>91</v>
      </c>
      <c r="D2711" s="215" t="s">
        <v>5514</v>
      </c>
    </row>
    <row r="2712" spans="1:4" ht="13.5" x14ac:dyDescent="0.25">
      <c r="A2712" s="213">
        <v>98546</v>
      </c>
      <c r="B2712" s="214" t="s">
        <v>5515</v>
      </c>
      <c r="C2712" s="214" t="s">
        <v>150</v>
      </c>
      <c r="D2712" s="215" t="s">
        <v>5516</v>
      </c>
    </row>
    <row r="2713" spans="1:4" ht="13.5" x14ac:dyDescent="0.25">
      <c r="A2713" s="213">
        <v>98547</v>
      </c>
      <c r="B2713" s="214" t="s">
        <v>5517</v>
      </c>
      <c r="C2713" s="214" t="s">
        <v>150</v>
      </c>
      <c r="D2713" s="215" t="s">
        <v>5518</v>
      </c>
    </row>
    <row r="2714" spans="1:4" ht="13.5" x14ac:dyDescent="0.25">
      <c r="A2714" s="213">
        <v>98553</v>
      </c>
      <c r="B2714" s="214" t="s">
        <v>5519</v>
      </c>
      <c r="C2714" s="214" t="s">
        <v>150</v>
      </c>
      <c r="D2714" s="215" t="s">
        <v>5520</v>
      </c>
    </row>
    <row r="2715" spans="1:4" ht="13.5" x14ac:dyDescent="0.25">
      <c r="A2715" s="213">
        <v>98554</v>
      </c>
      <c r="B2715" s="214" t="s">
        <v>5521</v>
      </c>
      <c r="C2715" s="214" t="s">
        <v>150</v>
      </c>
      <c r="D2715" s="215" t="s">
        <v>5522</v>
      </c>
    </row>
    <row r="2716" spans="1:4" ht="13.5" x14ac:dyDescent="0.25">
      <c r="A2716" s="213">
        <v>98557</v>
      </c>
      <c r="B2716" s="214" t="s">
        <v>5523</v>
      </c>
      <c r="C2716" s="214" t="s">
        <v>150</v>
      </c>
      <c r="D2716" s="215" t="s">
        <v>5524</v>
      </c>
    </row>
    <row r="2717" spans="1:4" ht="13.5" x14ac:dyDescent="0.25">
      <c r="A2717" s="213">
        <v>98563</v>
      </c>
      <c r="B2717" s="214" t="s">
        <v>5525</v>
      </c>
      <c r="C2717" s="214" t="s">
        <v>150</v>
      </c>
      <c r="D2717" s="215" t="s">
        <v>5526</v>
      </c>
    </row>
    <row r="2718" spans="1:4" ht="13.5" x14ac:dyDescent="0.25">
      <c r="A2718" s="213">
        <v>98564</v>
      </c>
      <c r="B2718" s="214" t="s">
        <v>5527</v>
      </c>
      <c r="C2718" s="214" t="s">
        <v>150</v>
      </c>
      <c r="D2718" s="215" t="s">
        <v>5528</v>
      </c>
    </row>
    <row r="2719" spans="1:4" ht="13.5" x14ac:dyDescent="0.25">
      <c r="A2719" s="213">
        <v>98565</v>
      </c>
      <c r="B2719" s="214" t="s">
        <v>5529</v>
      </c>
      <c r="C2719" s="214" t="s">
        <v>150</v>
      </c>
      <c r="D2719" s="215" t="s">
        <v>5530</v>
      </c>
    </row>
    <row r="2720" spans="1:4" ht="13.5" x14ac:dyDescent="0.25">
      <c r="A2720" s="213">
        <v>98566</v>
      </c>
      <c r="B2720" s="214" t="s">
        <v>5531</v>
      </c>
      <c r="C2720" s="214" t="s">
        <v>150</v>
      </c>
      <c r="D2720" s="215" t="s">
        <v>5532</v>
      </c>
    </row>
    <row r="2721" spans="1:4" ht="13.5" x14ac:dyDescent="0.25">
      <c r="A2721" s="213">
        <v>98567</v>
      </c>
      <c r="B2721" s="214" t="s">
        <v>5533</v>
      </c>
      <c r="C2721" s="214" t="s">
        <v>150</v>
      </c>
      <c r="D2721" s="215" t="s">
        <v>5534</v>
      </c>
    </row>
    <row r="2722" spans="1:4" ht="13.5" x14ac:dyDescent="0.25">
      <c r="A2722" s="213">
        <v>98568</v>
      </c>
      <c r="B2722" s="214" t="s">
        <v>5535</v>
      </c>
      <c r="C2722" s="214" t="s">
        <v>150</v>
      </c>
      <c r="D2722" s="215" t="s">
        <v>5536</v>
      </c>
    </row>
    <row r="2723" spans="1:4" ht="13.5" x14ac:dyDescent="0.25">
      <c r="A2723" s="213">
        <v>98569</v>
      </c>
      <c r="B2723" s="214" t="s">
        <v>5537</v>
      </c>
      <c r="C2723" s="214" t="s">
        <v>150</v>
      </c>
      <c r="D2723" s="215" t="s">
        <v>5538</v>
      </c>
    </row>
    <row r="2724" spans="1:4" ht="13.5" x14ac:dyDescent="0.25">
      <c r="A2724" s="213">
        <v>98570</v>
      </c>
      <c r="B2724" s="214" t="s">
        <v>5539</v>
      </c>
      <c r="C2724" s="214" t="s">
        <v>150</v>
      </c>
      <c r="D2724" s="215" t="s">
        <v>5540</v>
      </c>
    </row>
    <row r="2725" spans="1:4" ht="13.5" x14ac:dyDescent="0.25">
      <c r="A2725" s="213">
        <v>98571</v>
      </c>
      <c r="B2725" s="214" t="s">
        <v>5541</v>
      </c>
      <c r="C2725" s="214" t="s">
        <v>150</v>
      </c>
      <c r="D2725" s="215" t="s">
        <v>5542</v>
      </c>
    </row>
    <row r="2726" spans="1:4" ht="13.5" x14ac:dyDescent="0.25">
      <c r="A2726" s="213">
        <v>98572</v>
      </c>
      <c r="B2726" s="214" t="s">
        <v>5543</v>
      </c>
      <c r="C2726" s="214" t="s">
        <v>150</v>
      </c>
      <c r="D2726" s="215" t="s">
        <v>3030</v>
      </c>
    </row>
    <row r="2727" spans="1:4" ht="13.5" x14ac:dyDescent="0.25">
      <c r="A2727" s="213">
        <v>98573</v>
      </c>
      <c r="B2727" s="214" t="s">
        <v>5544</v>
      </c>
      <c r="C2727" s="214" t="s">
        <v>150</v>
      </c>
      <c r="D2727" s="215" t="s">
        <v>5545</v>
      </c>
    </row>
    <row r="2728" spans="1:4" ht="13.5" x14ac:dyDescent="0.25">
      <c r="A2728" s="213">
        <v>91831</v>
      </c>
      <c r="B2728" s="214" t="s">
        <v>5546</v>
      </c>
      <c r="C2728" s="214" t="s">
        <v>91</v>
      </c>
      <c r="D2728" s="215" t="s">
        <v>5547</v>
      </c>
    </row>
    <row r="2729" spans="1:4" ht="13.5" x14ac:dyDescent="0.25">
      <c r="A2729" s="213">
        <v>91833</v>
      </c>
      <c r="B2729" s="214" t="s">
        <v>5548</v>
      </c>
      <c r="C2729" s="214" t="s">
        <v>91</v>
      </c>
      <c r="D2729" s="215" t="s">
        <v>5549</v>
      </c>
    </row>
    <row r="2730" spans="1:4" ht="13.5" x14ac:dyDescent="0.25">
      <c r="A2730" s="213">
        <v>91834</v>
      </c>
      <c r="B2730" s="214" t="s">
        <v>5550</v>
      </c>
      <c r="C2730" s="214" t="s">
        <v>91</v>
      </c>
      <c r="D2730" s="215" t="s">
        <v>5551</v>
      </c>
    </row>
    <row r="2731" spans="1:4" ht="13.5" x14ac:dyDescent="0.25">
      <c r="A2731" s="213">
        <v>91835</v>
      </c>
      <c r="B2731" s="214" t="s">
        <v>5552</v>
      </c>
      <c r="C2731" s="214" t="s">
        <v>91</v>
      </c>
      <c r="D2731" s="215" t="s">
        <v>5553</v>
      </c>
    </row>
    <row r="2732" spans="1:4" ht="13.5" x14ac:dyDescent="0.25">
      <c r="A2732" s="213">
        <v>91836</v>
      </c>
      <c r="B2732" s="214" t="s">
        <v>5554</v>
      </c>
      <c r="C2732" s="214" t="s">
        <v>91</v>
      </c>
      <c r="D2732" s="215" t="s">
        <v>5555</v>
      </c>
    </row>
    <row r="2733" spans="1:4" ht="13.5" x14ac:dyDescent="0.25">
      <c r="A2733" s="213">
        <v>91837</v>
      </c>
      <c r="B2733" s="214" t="s">
        <v>5556</v>
      </c>
      <c r="C2733" s="214" t="s">
        <v>91</v>
      </c>
      <c r="D2733" s="215" t="s">
        <v>5557</v>
      </c>
    </row>
    <row r="2734" spans="1:4" ht="13.5" x14ac:dyDescent="0.25">
      <c r="A2734" s="213">
        <v>91839</v>
      </c>
      <c r="B2734" s="214" t="s">
        <v>5558</v>
      </c>
      <c r="C2734" s="214" t="s">
        <v>91</v>
      </c>
      <c r="D2734" s="215" t="s">
        <v>5559</v>
      </c>
    </row>
    <row r="2735" spans="1:4" ht="13.5" x14ac:dyDescent="0.25">
      <c r="A2735" s="213">
        <v>91840</v>
      </c>
      <c r="B2735" s="214" t="s">
        <v>5560</v>
      </c>
      <c r="C2735" s="214" t="s">
        <v>91</v>
      </c>
      <c r="D2735" s="215" t="s">
        <v>1806</v>
      </c>
    </row>
    <row r="2736" spans="1:4" ht="13.5" x14ac:dyDescent="0.25">
      <c r="A2736" s="213">
        <v>91841</v>
      </c>
      <c r="B2736" s="214" t="s">
        <v>5561</v>
      </c>
      <c r="C2736" s="214" t="s">
        <v>91</v>
      </c>
      <c r="D2736" s="215" t="s">
        <v>5562</v>
      </c>
    </row>
    <row r="2737" spans="1:4" ht="13.5" x14ac:dyDescent="0.25">
      <c r="A2737" s="213">
        <v>91842</v>
      </c>
      <c r="B2737" s="214" t="s">
        <v>5563</v>
      </c>
      <c r="C2737" s="214" t="s">
        <v>91</v>
      </c>
      <c r="D2737" s="215" t="s">
        <v>5564</v>
      </c>
    </row>
    <row r="2738" spans="1:4" ht="13.5" x14ac:dyDescent="0.25">
      <c r="A2738" s="213">
        <v>91843</v>
      </c>
      <c r="B2738" s="214" t="s">
        <v>5565</v>
      </c>
      <c r="C2738" s="214" t="s">
        <v>91</v>
      </c>
      <c r="D2738" s="215" t="s">
        <v>5566</v>
      </c>
    </row>
    <row r="2739" spans="1:4" ht="13.5" x14ac:dyDescent="0.25">
      <c r="A2739" s="213">
        <v>91844</v>
      </c>
      <c r="B2739" s="214" t="s">
        <v>5567</v>
      </c>
      <c r="C2739" s="214" t="s">
        <v>91</v>
      </c>
      <c r="D2739" s="215" t="s">
        <v>5568</v>
      </c>
    </row>
    <row r="2740" spans="1:4" ht="13.5" x14ac:dyDescent="0.25">
      <c r="A2740" s="213">
        <v>91845</v>
      </c>
      <c r="B2740" s="214" t="s">
        <v>5569</v>
      </c>
      <c r="C2740" s="214" t="s">
        <v>91</v>
      </c>
      <c r="D2740" s="215" t="s">
        <v>5570</v>
      </c>
    </row>
    <row r="2741" spans="1:4" ht="13.5" x14ac:dyDescent="0.25">
      <c r="A2741" s="213">
        <v>91846</v>
      </c>
      <c r="B2741" s="214" t="s">
        <v>5571</v>
      </c>
      <c r="C2741" s="214" t="s">
        <v>91</v>
      </c>
      <c r="D2741" s="215" t="s">
        <v>2499</v>
      </c>
    </row>
    <row r="2742" spans="1:4" ht="13.5" x14ac:dyDescent="0.25">
      <c r="A2742" s="213">
        <v>91847</v>
      </c>
      <c r="B2742" s="214" t="s">
        <v>5572</v>
      </c>
      <c r="C2742" s="214" t="s">
        <v>91</v>
      </c>
      <c r="D2742" s="215" t="s">
        <v>5573</v>
      </c>
    </row>
    <row r="2743" spans="1:4" ht="13.5" x14ac:dyDescent="0.25">
      <c r="A2743" s="213">
        <v>91849</v>
      </c>
      <c r="B2743" s="214" t="s">
        <v>5574</v>
      </c>
      <c r="C2743" s="214" t="s">
        <v>91</v>
      </c>
      <c r="D2743" s="215" t="s">
        <v>5575</v>
      </c>
    </row>
    <row r="2744" spans="1:4" ht="13.5" x14ac:dyDescent="0.25">
      <c r="A2744" s="213">
        <v>91850</v>
      </c>
      <c r="B2744" s="214" t="s">
        <v>5576</v>
      </c>
      <c r="C2744" s="214" t="s">
        <v>91</v>
      </c>
      <c r="D2744" s="215" t="s">
        <v>5577</v>
      </c>
    </row>
    <row r="2745" spans="1:4" ht="13.5" x14ac:dyDescent="0.25">
      <c r="A2745" s="213">
        <v>91851</v>
      </c>
      <c r="B2745" s="214" t="s">
        <v>5578</v>
      </c>
      <c r="C2745" s="214" t="s">
        <v>91</v>
      </c>
      <c r="D2745" s="215" t="s">
        <v>5131</v>
      </c>
    </row>
    <row r="2746" spans="1:4" ht="13.5" x14ac:dyDescent="0.25">
      <c r="A2746" s="213">
        <v>91852</v>
      </c>
      <c r="B2746" s="214" t="s">
        <v>5579</v>
      </c>
      <c r="C2746" s="214" t="s">
        <v>91</v>
      </c>
      <c r="D2746" s="215" t="s">
        <v>2390</v>
      </c>
    </row>
    <row r="2747" spans="1:4" ht="13.5" x14ac:dyDescent="0.25">
      <c r="A2747" s="213">
        <v>91853</v>
      </c>
      <c r="B2747" s="214" t="s">
        <v>5580</v>
      </c>
      <c r="C2747" s="214" t="s">
        <v>91</v>
      </c>
      <c r="D2747" s="215" t="s">
        <v>5581</v>
      </c>
    </row>
    <row r="2748" spans="1:4" ht="13.5" x14ac:dyDescent="0.25">
      <c r="A2748" s="213">
        <v>91854</v>
      </c>
      <c r="B2748" s="214" t="s">
        <v>5582</v>
      </c>
      <c r="C2748" s="214" t="s">
        <v>91</v>
      </c>
      <c r="D2748" s="215" t="s">
        <v>5583</v>
      </c>
    </row>
    <row r="2749" spans="1:4" ht="13.5" x14ac:dyDescent="0.25">
      <c r="A2749" s="213">
        <v>91855</v>
      </c>
      <c r="B2749" s="214" t="s">
        <v>5584</v>
      </c>
      <c r="C2749" s="214" t="s">
        <v>91</v>
      </c>
      <c r="D2749" s="215" t="s">
        <v>5073</v>
      </c>
    </row>
    <row r="2750" spans="1:4" ht="13.5" x14ac:dyDescent="0.25">
      <c r="A2750" s="213">
        <v>91856</v>
      </c>
      <c r="B2750" s="214" t="s">
        <v>5585</v>
      </c>
      <c r="C2750" s="214" t="s">
        <v>91</v>
      </c>
      <c r="D2750" s="215" t="s">
        <v>5586</v>
      </c>
    </row>
    <row r="2751" spans="1:4" ht="13.5" x14ac:dyDescent="0.25">
      <c r="A2751" s="213">
        <v>91857</v>
      </c>
      <c r="B2751" s="214" t="s">
        <v>5587</v>
      </c>
      <c r="C2751" s="214" t="s">
        <v>91</v>
      </c>
      <c r="D2751" s="215" t="s">
        <v>5124</v>
      </c>
    </row>
    <row r="2752" spans="1:4" ht="13.5" x14ac:dyDescent="0.25">
      <c r="A2752" s="213">
        <v>91859</v>
      </c>
      <c r="B2752" s="214" t="s">
        <v>5588</v>
      </c>
      <c r="C2752" s="214" t="s">
        <v>91</v>
      </c>
      <c r="D2752" s="215" t="s">
        <v>5589</v>
      </c>
    </row>
    <row r="2753" spans="1:4" ht="13.5" x14ac:dyDescent="0.25">
      <c r="A2753" s="213">
        <v>91860</v>
      </c>
      <c r="B2753" s="214" t="s">
        <v>5590</v>
      </c>
      <c r="C2753" s="214" t="s">
        <v>91</v>
      </c>
      <c r="D2753" s="215" t="s">
        <v>5591</v>
      </c>
    </row>
    <row r="2754" spans="1:4" ht="13.5" x14ac:dyDescent="0.25">
      <c r="A2754" s="213">
        <v>91861</v>
      </c>
      <c r="B2754" s="214" t="s">
        <v>5592</v>
      </c>
      <c r="C2754" s="214" t="s">
        <v>91</v>
      </c>
      <c r="D2754" s="215" t="s">
        <v>5108</v>
      </c>
    </row>
    <row r="2755" spans="1:4" ht="13.5" x14ac:dyDescent="0.25">
      <c r="A2755" s="213">
        <v>91862</v>
      </c>
      <c r="B2755" s="214" t="s">
        <v>5593</v>
      </c>
      <c r="C2755" s="214" t="s">
        <v>91</v>
      </c>
      <c r="D2755" s="215" t="s">
        <v>5594</v>
      </c>
    </row>
    <row r="2756" spans="1:4" ht="13.5" x14ac:dyDescent="0.25">
      <c r="A2756" s="213">
        <v>91863</v>
      </c>
      <c r="B2756" s="214" t="s">
        <v>5595</v>
      </c>
      <c r="C2756" s="214" t="s">
        <v>91</v>
      </c>
      <c r="D2756" s="215" t="s">
        <v>5596</v>
      </c>
    </row>
    <row r="2757" spans="1:4" ht="13.5" x14ac:dyDescent="0.25">
      <c r="A2757" s="213">
        <v>91864</v>
      </c>
      <c r="B2757" s="214" t="s">
        <v>5597</v>
      </c>
      <c r="C2757" s="214" t="s">
        <v>91</v>
      </c>
      <c r="D2757" s="215" t="s">
        <v>5598</v>
      </c>
    </row>
    <row r="2758" spans="1:4" ht="13.5" x14ac:dyDescent="0.25">
      <c r="A2758" s="213">
        <v>91865</v>
      </c>
      <c r="B2758" s="214" t="s">
        <v>5599</v>
      </c>
      <c r="C2758" s="214" t="s">
        <v>91</v>
      </c>
      <c r="D2758" s="215" t="s">
        <v>5600</v>
      </c>
    </row>
    <row r="2759" spans="1:4" ht="13.5" x14ac:dyDescent="0.25">
      <c r="A2759" s="213">
        <v>91866</v>
      </c>
      <c r="B2759" s="214" t="s">
        <v>5601</v>
      </c>
      <c r="C2759" s="214" t="s">
        <v>91</v>
      </c>
      <c r="D2759" s="215" t="s">
        <v>1861</v>
      </c>
    </row>
    <row r="2760" spans="1:4" ht="13.5" x14ac:dyDescent="0.25">
      <c r="A2760" s="213">
        <v>91867</v>
      </c>
      <c r="B2760" s="214" t="s">
        <v>5602</v>
      </c>
      <c r="C2760" s="214" t="s">
        <v>91</v>
      </c>
      <c r="D2760" s="215" t="s">
        <v>5603</v>
      </c>
    </row>
    <row r="2761" spans="1:4" ht="13.5" x14ac:dyDescent="0.25">
      <c r="A2761" s="213">
        <v>91868</v>
      </c>
      <c r="B2761" s="214" t="s">
        <v>5604</v>
      </c>
      <c r="C2761" s="214" t="s">
        <v>91</v>
      </c>
      <c r="D2761" s="215" t="s">
        <v>1145</v>
      </c>
    </row>
    <row r="2762" spans="1:4" ht="13.5" x14ac:dyDescent="0.25">
      <c r="A2762" s="213">
        <v>91869</v>
      </c>
      <c r="B2762" s="214" t="s">
        <v>5605</v>
      </c>
      <c r="C2762" s="214" t="s">
        <v>91</v>
      </c>
      <c r="D2762" s="215" t="s">
        <v>5606</v>
      </c>
    </row>
    <row r="2763" spans="1:4" ht="13.5" x14ac:dyDescent="0.25">
      <c r="A2763" s="213">
        <v>91870</v>
      </c>
      <c r="B2763" s="214" t="s">
        <v>5607</v>
      </c>
      <c r="C2763" s="214" t="s">
        <v>91</v>
      </c>
      <c r="D2763" s="215" t="s">
        <v>5608</v>
      </c>
    </row>
    <row r="2764" spans="1:4" ht="13.5" x14ac:dyDescent="0.25">
      <c r="A2764" s="213">
        <v>91871</v>
      </c>
      <c r="B2764" s="214" t="s">
        <v>5609</v>
      </c>
      <c r="C2764" s="214" t="s">
        <v>91</v>
      </c>
      <c r="D2764" s="215" t="s">
        <v>5610</v>
      </c>
    </row>
    <row r="2765" spans="1:4" ht="13.5" x14ac:dyDescent="0.25">
      <c r="A2765" s="213">
        <v>91872</v>
      </c>
      <c r="B2765" s="214" t="s">
        <v>5611</v>
      </c>
      <c r="C2765" s="214" t="s">
        <v>91</v>
      </c>
      <c r="D2765" s="215" t="s">
        <v>5612</v>
      </c>
    </row>
    <row r="2766" spans="1:4" ht="13.5" x14ac:dyDescent="0.25">
      <c r="A2766" s="213">
        <v>91873</v>
      </c>
      <c r="B2766" s="214" t="s">
        <v>5613</v>
      </c>
      <c r="C2766" s="214" t="s">
        <v>91</v>
      </c>
      <c r="D2766" s="215" t="s">
        <v>5614</v>
      </c>
    </row>
    <row r="2767" spans="1:4" ht="13.5" x14ac:dyDescent="0.25">
      <c r="A2767" s="213">
        <v>93008</v>
      </c>
      <c r="B2767" s="214" t="s">
        <v>5615</v>
      </c>
      <c r="C2767" s="214" t="s">
        <v>91</v>
      </c>
      <c r="D2767" s="215" t="s">
        <v>5616</v>
      </c>
    </row>
    <row r="2768" spans="1:4" ht="13.5" x14ac:dyDescent="0.25">
      <c r="A2768" s="213">
        <v>93009</v>
      </c>
      <c r="B2768" s="214" t="s">
        <v>5617</v>
      </c>
      <c r="C2768" s="214" t="s">
        <v>91</v>
      </c>
      <c r="D2768" s="215" t="s">
        <v>5618</v>
      </c>
    </row>
    <row r="2769" spans="1:4" ht="13.5" x14ac:dyDescent="0.25">
      <c r="A2769" s="213">
        <v>93010</v>
      </c>
      <c r="B2769" s="214" t="s">
        <v>5619</v>
      </c>
      <c r="C2769" s="214" t="s">
        <v>91</v>
      </c>
      <c r="D2769" s="215" t="s">
        <v>1957</v>
      </c>
    </row>
    <row r="2770" spans="1:4" ht="13.5" x14ac:dyDescent="0.25">
      <c r="A2770" s="213">
        <v>93011</v>
      </c>
      <c r="B2770" s="214" t="s">
        <v>5620</v>
      </c>
      <c r="C2770" s="214" t="s">
        <v>91</v>
      </c>
      <c r="D2770" s="215" t="s">
        <v>5621</v>
      </c>
    </row>
    <row r="2771" spans="1:4" ht="13.5" x14ac:dyDescent="0.25">
      <c r="A2771" s="213">
        <v>93012</v>
      </c>
      <c r="B2771" s="214" t="s">
        <v>5622</v>
      </c>
      <c r="C2771" s="214" t="s">
        <v>91</v>
      </c>
      <c r="D2771" s="215" t="s">
        <v>5623</v>
      </c>
    </row>
    <row r="2772" spans="1:4" ht="13.5" x14ac:dyDescent="0.25">
      <c r="A2772" s="213">
        <v>95726</v>
      </c>
      <c r="B2772" s="214" t="s">
        <v>5624</v>
      </c>
      <c r="C2772" s="214" t="s">
        <v>91</v>
      </c>
      <c r="D2772" s="215" t="s">
        <v>5052</v>
      </c>
    </row>
    <row r="2773" spans="1:4" ht="13.5" x14ac:dyDescent="0.25">
      <c r="A2773" s="213">
        <v>95727</v>
      </c>
      <c r="B2773" s="214" t="s">
        <v>5625</v>
      </c>
      <c r="C2773" s="214" t="s">
        <v>91</v>
      </c>
      <c r="D2773" s="215" t="s">
        <v>2784</v>
      </c>
    </row>
    <row r="2774" spans="1:4" ht="13.5" x14ac:dyDescent="0.25">
      <c r="A2774" s="213">
        <v>95728</v>
      </c>
      <c r="B2774" s="214" t="s">
        <v>5626</v>
      </c>
      <c r="C2774" s="214" t="s">
        <v>91</v>
      </c>
      <c r="D2774" s="215" t="s">
        <v>5627</v>
      </c>
    </row>
    <row r="2775" spans="1:4" ht="13.5" x14ac:dyDescent="0.25">
      <c r="A2775" s="213">
        <v>97667</v>
      </c>
      <c r="B2775" s="214" t="s">
        <v>5628</v>
      </c>
      <c r="C2775" s="214" t="s">
        <v>91</v>
      </c>
      <c r="D2775" s="215" t="s">
        <v>5629</v>
      </c>
    </row>
    <row r="2776" spans="1:4" ht="13.5" x14ac:dyDescent="0.25">
      <c r="A2776" s="213">
        <v>97668</v>
      </c>
      <c r="B2776" s="214" t="s">
        <v>5630</v>
      </c>
      <c r="C2776" s="214" t="s">
        <v>91</v>
      </c>
      <c r="D2776" s="215" t="s">
        <v>5631</v>
      </c>
    </row>
    <row r="2777" spans="1:4" ht="13.5" x14ac:dyDescent="0.25">
      <c r="A2777" s="213">
        <v>97669</v>
      </c>
      <c r="B2777" s="214" t="s">
        <v>5632</v>
      </c>
      <c r="C2777" s="214" t="s">
        <v>91</v>
      </c>
      <c r="D2777" s="215" t="s">
        <v>5633</v>
      </c>
    </row>
    <row r="2778" spans="1:4" ht="13.5" x14ac:dyDescent="0.25">
      <c r="A2778" s="213">
        <v>97670</v>
      </c>
      <c r="B2778" s="214" t="s">
        <v>5634</v>
      </c>
      <c r="C2778" s="214" t="s">
        <v>91</v>
      </c>
      <c r="D2778" s="215" t="s">
        <v>5635</v>
      </c>
    </row>
    <row r="2779" spans="1:4" ht="13.5" x14ac:dyDescent="0.25">
      <c r="A2779" s="213">
        <v>91874</v>
      </c>
      <c r="B2779" s="214" t="s">
        <v>5636</v>
      </c>
      <c r="C2779" s="214" t="s">
        <v>92</v>
      </c>
      <c r="D2779" s="215" t="s">
        <v>5637</v>
      </c>
    </row>
    <row r="2780" spans="1:4" ht="13.5" x14ac:dyDescent="0.25">
      <c r="A2780" s="213">
        <v>91875</v>
      </c>
      <c r="B2780" s="214" t="s">
        <v>5638</v>
      </c>
      <c r="C2780" s="214" t="s">
        <v>92</v>
      </c>
      <c r="D2780" s="215" t="s">
        <v>5639</v>
      </c>
    </row>
    <row r="2781" spans="1:4" ht="13.5" x14ac:dyDescent="0.25">
      <c r="A2781" s="213">
        <v>91876</v>
      </c>
      <c r="B2781" s="214" t="s">
        <v>5640</v>
      </c>
      <c r="C2781" s="214" t="s">
        <v>92</v>
      </c>
      <c r="D2781" s="215" t="s">
        <v>5641</v>
      </c>
    </row>
    <row r="2782" spans="1:4" ht="13.5" x14ac:dyDescent="0.25">
      <c r="A2782" s="213">
        <v>91877</v>
      </c>
      <c r="B2782" s="214" t="s">
        <v>5642</v>
      </c>
      <c r="C2782" s="214" t="s">
        <v>92</v>
      </c>
      <c r="D2782" s="215" t="s">
        <v>5643</v>
      </c>
    </row>
    <row r="2783" spans="1:4" ht="13.5" x14ac:dyDescent="0.25">
      <c r="A2783" s="213">
        <v>91878</v>
      </c>
      <c r="B2783" s="214" t="s">
        <v>5644</v>
      </c>
      <c r="C2783" s="214" t="s">
        <v>92</v>
      </c>
      <c r="D2783" s="215" t="s">
        <v>5645</v>
      </c>
    </row>
    <row r="2784" spans="1:4" ht="13.5" x14ac:dyDescent="0.25">
      <c r="A2784" s="213">
        <v>91879</v>
      </c>
      <c r="B2784" s="214" t="s">
        <v>5646</v>
      </c>
      <c r="C2784" s="214" t="s">
        <v>92</v>
      </c>
      <c r="D2784" s="215" t="s">
        <v>5570</v>
      </c>
    </row>
    <row r="2785" spans="1:4" ht="13.5" x14ac:dyDescent="0.25">
      <c r="A2785" s="213">
        <v>91880</v>
      </c>
      <c r="B2785" s="214" t="s">
        <v>5647</v>
      </c>
      <c r="C2785" s="214" t="s">
        <v>92</v>
      </c>
      <c r="D2785" s="215" t="s">
        <v>5648</v>
      </c>
    </row>
    <row r="2786" spans="1:4" ht="13.5" x14ac:dyDescent="0.25">
      <c r="A2786" s="213">
        <v>91881</v>
      </c>
      <c r="B2786" s="214" t="s">
        <v>5649</v>
      </c>
      <c r="C2786" s="214" t="s">
        <v>92</v>
      </c>
      <c r="D2786" s="215" t="s">
        <v>5650</v>
      </c>
    </row>
    <row r="2787" spans="1:4" ht="13.5" x14ac:dyDescent="0.25">
      <c r="A2787" s="213">
        <v>91882</v>
      </c>
      <c r="B2787" s="214" t="s">
        <v>5651</v>
      </c>
      <c r="C2787" s="214" t="s">
        <v>92</v>
      </c>
      <c r="D2787" s="215" t="s">
        <v>3174</v>
      </c>
    </row>
    <row r="2788" spans="1:4" ht="13.5" x14ac:dyDescent="0.25">
      <c r="A2788" s="213">
        <v>91884</v>
      </c>
      <c r="B2788" s="214" t="s">
        <v>5652</v>
      </c>
      <c r="C2788" s="214" t="s">
        <v>92</v>
      </c>
      <c r="D2788" s="215" t="s">
        <v>5653</v>
      </c>
    </row>
    <row r="2789" spans="1:4" ht="13.5" x14ac:dyDescent="0.25">
      <c r="A2789" s="213">
        <v>91885</v>
      </c>
      <c r="B2789" s="214" t="s">
        <v>5654</v>
      </c>
      <c r="C2789" s="214" t="s">
        <v>92</v>
      </c>
      <c r="D2789" s="215" t="s">
        <v>5350</v>
      </c>
    </row>
    <row r="2790" spans="1:4" ht="13.5" x14ac:dyDescent="0.25">
      <c r="A2790" s="213">
        <v>91886</v>
      </c>
      <c r="B2790" s="214" t="s">
        <v>5655</v>
      </c>
      <c r="C2790" s="214" t="s">
        <v>92</v>
      </c>
      <c r="D2790" s="215" t="s">
        <v>5656</v>
      </c>
    </row>
    <row r="2791" spans="1:4" ht="13.5" x14ac:dyDescent="0.25">
      <c r="A2791" s="213">
        <v>91887</v>
      </c>
      <c r="B2791" s="214" t="s">
        <v>5657</v>
      </c>
      <c r="C2791" s="214" t="s">
        <v>92</v>
      </c>
      <c r="D2791" s="215" t="s">
        <v>5658</v>
      </c>
    </row>
    <row r="2792" spans="1:4" ht="13.5" x14ac:dyDescent="0.25">
      <c r="A2792" s="213">
        <v>91889</v>
      </c>
      <c r="B2792" s="214" t="s">
        <v>5659</v>
      </c>
      <c r="C2792" s="214" t="s">
        <v>92</v>
      </c>
      <c r="D2792" s="215" t="s">
        <v>5660</v>
      </c>
    </row>
    <row r="2793" spans="1:4" ht="13.5" x14ac:dyDescent="0.25">
      <c r="A2793" s="213">
        <v>91890</v>
      </c>
      <c r="B2793" s="214" t="s">
        <v>5661</v>
      </c>
      <c r="C2793" s="214" t="s">
        <v>92</v>
      </c>
      <c r="D2793" s="215" t="s">
        <v>5662</v>
      </c>
    </row>
    <row r="2794" spans="1:4" ht="13.5" x14ac:dyDescent="0.25">
      <c r="A2794" s="213">
        <v>91892</v>
      </c>
      <c r="B2794" s="214" t="s">
        <v>5663</v>
      </c>
      <c r="C2794" s="214" t="s">
        <v>92</v>
      </c>
      <c r="D2794" s="215" t="s">
        <v>5664</v>
      </c>
    </row>
    <row r="2795" spans="1:4" ht="13.5" x14ac:dyDescent="0.25">
      <c r="A2795" s="213">
        <v>91893</v>
      </c>
      <c r="B2795" s="214" t="s">
        <v>5665</v>
      </c>
      <c r="C2795" s="214" t="s">
        <v>92</v>
      </c>
      <c r="D2795" s="215" t="s">
        <v>5666</v>
      </c>
    </row>
    <row r="2796" spans="1:4" ht="13.5" x14ac:dyDescent="0.25">
      <c r="A2796" s="213">
        <v>91895</v>
      </c>
      <c r="B2796" s="214" t="s">
        <v>5667</v>
      </c>
      <c r="C2796" s="214" t="s">
        <v>92</v>
      </c>
      <c r="D2796" s="215" t="s">
        <v>5668</v>
      </c>
    </row>
    <row r="2797" spans="1:4" ht="13.5" x14ac:dyDescent="0.25">
      <c r="A2797" s="213">
        <v>91896</v>
      </c>
      <c r="B2797" s="214" t="s">
        <v>5669</v>
      </c>
      <c r="C2797" s="214" t="s">
        <v>92</v>
      </c>
      <c r="D2797" s="215" t="s">
        <v>5670</v>
      </c>
    </row>
    <row r="2798" spans="1:4" ht="13.5" x14ac:dyDescent="0.25">
      <c r="A2798" s="213">
        <v>91898</v>
      </c>
      <c r="B2798" s="214" t="s">
        <v>5671</v>
      </c>
      <c r="C2798" s="214" t="s">
        <v>92</v>
      </c>
      <c r="D2798" s="215" t="s">
        <v>5672</v>
      </c>
    </row>
    <row r="2799" spans="1:4" ht="13.5" x14ac:dyDescent="0.25">
      <c r="A2799" s="213">
        <v>91899</v>
      </c>
      <c r="B2799" s="214" t="s">
        <v>5673</v>
      </c>
      <c r="C2799" s="214" t="s">
        <v>92</v>
      </c>
      <c r="D2799" s="215" t="s">
        <v>5551</v>
      </c>
    </row>
    <row r="2800" spans="1:4" ht="13.5" x14ac:dyDescent="0.25">
      <c r="A2800" s="213">
        <v>91901</v>
      </c>
      <c r="B2800" s="214" t="s">
        <v>5674</v>
      </c>
      <c r="C2800" s="214" t="s">
        <v>92</v>
      </c>
      <c r="D2800" s="215" t="s">
        <v>5128</v>
      </c>
    </row>
    <row r="2801" spans="1:4" ht="13.5" x14ac:dyDescent="0.25">
      <c r="A2801" s="213">
        <v>91902</v>
      </c>
      <c r="B2801" s="214" t="s">
        <v>5675</v>
      </c>
      <c r="C2801" s="214" t="s">
        <v>92</v>
      </c>
      <c r="D2801" s="215" t="s">
        <v>5676</v>
      </c>
    </row>
    <row r="2802" spans="1:4" ht="13.5" x14ac:dyDescent="0.25">
      <c r="A2802" s="213">
        <v>91904</v>
      </c>
      <c r="B2802" s="214" t="s">
        <v>5677</v>
      </c>
      <c r="C2802" s="214" t="s">
        <v>92</v>
      </c>
      <c r="D2802" s="215" t="s">
        <v>5678</v>
      </c>
    </row>
    <row r="2803" spans="1:4" ht="13.5" x14ac:dyDescent="0.25">
      <c r="A2803" s="213">
        <v>91905</v>
      </c>
      <c r="B2803" s="214" t="s">
        <v>5679</v>
      </c>
      <c r="C2803" s="214" t="s">
        <v>92</v>
      </c>
      <c r="D2803" s="215" t="s">
        <v>5680</v>
      </c>
    </row>
    <row r="2804" spans="1:4" ht="13.5" x14ac:dyDescent="0.25">
      <c r="A2804" s="213">
        <v>91907</v>
      </c>
      <c r="B2804" s="214" t="s">
        <v>5681</v>
      </c>
      <c r="C2804" s="214" t="s">
        <v>92</v>
      </c>
      <c r="D2804" s="215" t="s">
        <v>5682</v>
      </c>
    </row>
    <row r="2805" spans="1:4" ht="13.5" x14ac:dyDescent="0.25">
      <c r="A2805" s="213">
        <v>91908</v>
      </c>
      <c r="B2805" s="214" t="s">
        <v>5683</v>
      </c>
      <c r="C2805" s="214" t="s">
        <v>92</v>
      </c>
      <c r="D2805" s="215" t="s">
        <v>5684</v>
      </c>
    </row>
    <row r="2806" spans="1:4" ht="13.5" x14ac:dyDescent="0.25">
      <c r="A2806" s="213">
        <v>91910</v>
      </c>
      <c r="B2806" s="214" t="s">
        <v>5685</v>
      </c>
      <c r="C2806" s="214" t="s">
        <v>92</v>
      </c>
      <c r="D2806" s="215" t="s">
        <v>5686</v>
      </c>
    </row>
    <row r="2807" spans="1:4" ht="13.5" x14ac:dyDescent="0.25">
      <c r="A2807" s="213">
        <v>91911</v>
      </c>
      <c r="B2807" s="214" t="s">
        <v>5687</v>
      </c>
      <c r="C2807" s="214" t="s">
        <v>92</v>
      </c>
      <c r="D2807" s="215" t="s">
        <v>5688</v>
      </c>
    </row>
    <row r="2808" spans="1:4" ht="13.5" x14ac:dyDescent="0.25">
      <c r="A2808" s="213">
        <v>91913</v>
      </c>
      <c r="B2808" s="214" t="s">
        <v>5689</v>
      </c>
      <c r="C2808" s="214" t="s">
        <v>92</v>
      </c>
      <c r="D2808" s="215" t="s">
        <v>5690</v>
      </c>
    </row>
    <row r="2809" spans="1:4" ht="13.5" x14ac:dyDescent="0.25">
      <c r="A2809" s="213">
        <v>91914</v>
      </c>
      <c r="B2809" s="214" t="s">
        <v>5691</v>
      </c>
      <c r="C2809" s="214" t="s">
        <v>92</v>
      </c>
      <c r="D2809" s="215" t="s">
        <v>5692</v>
      </c>
    </row>
    <row r="2810" spans="1:4" ht="13.5" x14ac:dyDescent="0.25">
      <c r="A2810" s="213">
        <v>91916</v>
      </c>
      <c r="B2810" s="214" t="s">
        <v>5693</v>
      </c>
      <c r="C2810" s="214" t="s">
        <v>92</v>
      </c>
      <c r="D2810" s="215" t="s">
        <v>5694</v>
      </c>
    </row>
    <row r="2811" spans="1:4" ht="13.5" x14ac:dyDescent="0.25">
      <c r="A2811" s="213">
        <v>91917</v>
      </c>
      <c r="B2811" s="214" t="s">
        <v>5695</v>
      </c>
      <c r="C2811" s="214" t="s">
        <v>92</v>
      </c>
      <c r="D2811" s="215" t="s">
        <v>2544</v>
      </c>
    </row>
    <row r="2812" spans="1:4" ht="13.5" x14ac:dyDescent="0.25">
      <c r="A2812" s="213">
        <v>91919</v>
      </c>
      <c r="B2812" s="214" t="s">
        <v>5696</v>
      </c>
      <c r="C2812" s="214" t="s">
        <v>92</v>
      </c>
      <c r="D2812" s="215" t="s">
        <v>5697</v>
      </c>
    </row>
    <row r="2813" spans="1:4" ht="13.5" x14ac:dyDescent="0.25">
      <c r="A2813" s="213">
        <v>91920</v>
      </c>
      <c r="B2813" s="214" t="s">
        <v>5698</v>
      </c>
      <c r="C2813" s="214" t="s">
        <v>92</v>
      </c>
      <c r="D2813" s="215" t="s">
        <v>5699</v>
      </c>
    </row>
    <row r="2814" spans="1:4" ht="13.5" x14ac:dyDescent="0.25">
      <c r="A2814" s="213">
        <v>91922</v>
      </c>
      <c r="B2814" s="214" t="s">
        <v>5700</v>
      </c>
      <c r="C2814" s="214" t="s">
        <v>92</v>
      </c>
      <c r="D2814" s="215" t="s">
        <v>5701</v>
      </c>
    </row>
    <row r="2815" spans="1:4" ht="13.5" x14ac:dyDescent="0.25">
      <c r="A2815" s="213">
        <v>93013</v>
      </c>
      <c r="B2815" s="214" t="s">
        <v>5702</v>
      </c>
      <c r="C2815" s="214" t="s">
        <v>92</v>
      </c>
      <c r="D2815" s="215" t="s">
        <v>5703</v>
      </c>
    </row>
    <row r="2816" spans="1:4" ht="13.5" x14ac:dyDescent="0.25">
      <c r="A2816" s="213">
        <v>93014</v>
      </c>
      <c r="B2816" s="214" t="s">
        <v>5704</v>
      </c>
      <c r="C2816" s="214" t="s">
        <v>92</v>
      </c>
      <c r="D2816" s="215" t="s">
        <v>5705</v>
      </c>
    </row>
    <row r="2817" spans="1:4" ht="13.5" x14ac:dyDescent="0.25">
      <c r="A2817" s="213">
        <v>93015</v>
      </c>
      <c r="B2817" s="214" t="s">
        <v>5706</v>
      </c>
      <c r="C2817" s="214" t="s">
        <v>92</v>
      </c>
      <c r="D2817" s="215" t="s">
        <v>5707</v>
      </c>
    </row>
    <row r="2818" spans="1:4" ht="13.5" x14ac:dyDescent="0.25">
      <c r="A2818" s="213">
        <v>93016</v>
      </c>
      <c r="B2818" s="214" t="s">
        <v>5708</v>
      </c>
      <c r="C2818" s="214" t="s">
        <v>92</v>
      </c>
      <c r="D2818" s="215" t="s">
        <v>5709</v>
      </c>
    </row>
    <row r="2819" spans="1:4" ht="13.5" x14ac:dyDescent="0.25">
      <c r="A2819" s="213">
        <v>93017</v>
      </c>
      <c r="B2819" s="214" t="s">
        <v>5710</v>
      </c>
      <c r="C2819" s="214" t="s">
        <v>92</v>
      </c>
      <c r="D2819" s="215" t="s">
        <v>5711</v>
      </c>
    </row>
    <row r="2820" spans="1:4" ht="13.5" x14ac:dyDescent="0.25">
      <c r="A2820" s="213">
        <v>93018</v>
      </c>
      <c r="B2820" s="214" t="s">
        <v>5712</v>
      </c>
      <c r="C2820" s="214" t="s">
        <v>92</v>
      </c>
      <c r="D2820" s="215" t="s">
        <v>1155</v>
      </c>
    </row>
    <row r="2821" spans="1:4" ht="13.5" x14ac:dyDescent="0.25">
      <c r="A2821" s="213">
        <v>93020</v>
      </c>
      <c r="B2821" s="214" t="s">
        <v>5713</v>
      </c>
      <c r="C2821" s="214" t="s">
        <v>92</v>
      </c>
      <c r="D2821" s="215" t="s">
        <v>5714</v>
      </c>
    </row>
    <row r="2822" spans="1:4" ht="13.5" x14ac:dyDescent="0.25">
      <c r="A2822" s="213">
        <v>93022</v>
      </c>
      <c r="B2822" s="214" t="s">
        <v>5715</v>
      </c>
      <c r="C2822" s="214" t="s">
        <v>92</v>
      </c>
      <c r="D2822" s="215" t="s">
        <v>1635</v>
      </c>
    </row>
    <row r="2823" spans="1:4" ht="13.5" x14ac:dyDescent="0.25">
      <c r="A2823" s="213">
        <v>93024</v>
      </c>
      <c r="B2823" s="214" t="s">
        <v>5716</v>
      </c>
      <c r="C2823" s="214" t="s">
        <v>92</v>
      </c>
      <c r="D2823" s="215" t="s">
        <v>5717</v>
      </c>
    </row>
    <row r="2824" spans="1:4" ht="13.5" x14ac:dyDescent="0.25">
      <c r="A2824" s="213">
        <v>93026</v>
      </c>
      <c r="B2824" s="214" t="s">
        <v>5718</v>
      </c>
      <c r="C2824" s="214" t="s">
        <v>92</v>
      </c>
      <c r="D2824" s="215" t="s">
        <v>5719</v>
      </c>
    </row>
    <row r="2825" spans="1:4" ht="13.5" x14ac:dyDescent="0.25">
      <c r="A2825" s="213">
        <v>97559</v>
      </c>
      <c r="B2825" s="214" t="s">
        <v>5720</v>
      </c>
      <c r="C2825" s="214" t="s">
        <v>92</v>
      </c>
      <c r="D2825" s="215" t="s">
        <v>5419</v>
      </c>
    </row>
    <row r="2826" spans="1:4" ht="13.5" x14ac:dyDescent="0.25">
      <c r="A2826" s="213">
        <v>97562</v>
      </c>
      <c r="B2826" s="214" t="s">
        <v>5721</v>
      </c>
      <c r="C2826" s="214" t="s">
        <v>92</v>
      </c>
      <c r="D2826" s="215" t="s">
        <v>1891</v>
      </c>
    </row>
    <row r="2827" spans="1:4" ht="13.5" x14ac:dyDescent="0.25">
      <c r="A2827" s="213">
        <v>97564</v>
      </c>
      <c r="B2827" s="214" t="s">
        <v>5722</v>
      </c>
      <c r="C2827" s="214" t="s">
        <v>92</v>
      </c>
      <c r="D2827" s="215" t="s">
        <v>5723</v>
      </c>
    </row>
    <row r="2828" spans="1:4" ht="13.5" x14ac:dyDescent="0.25">
      <c r="A2828" s="213">
        <v>104395</v>
      </c>
      <c r="B2828" s="214" t="s">
        <v>5724</v>
      </c>
      <c r="C2828" s="214" t="s">
        <v>92</v>
      </c>
      <c r="D2828" s="215" t="s">
        <v>5725</v>
      </c>
    </row>
    <row r="2829" spans="1:4" ht="13.5" x14ac:dyDescent="0.25">
      <c r="A2829" s="213">
        <v>91924</v>
      </c>
      <c r="B2829" s="214" t="s">
        <v>5726</v>
      </c>
      <c r="C2829" s="214" t="s">
        <v>91</v>
      </c>
      <c r="D2829" s="215" t="s">
        <v>5727</v>
      </c>
    </row>
    <row r="2830" spans="1:4" ht="13.5" x14ac:dyDescent="0.25">
      <c r="A2830" s="213">
        <v>91925</v>
      </c>
      <c r="B2830" s="214" t="s">
        <v>5728</v>
      </c>
      <c r="C2830" s="214" t="s">
        <v>91</v>
      </c>
      <c r="D2830" s="215" t="s">
        <v>5729</v>
      </c>
    </row>
    <row r="2831" spans="1:4" ht="13.5" x14ac:dyDescent="0.25">
      <c r="A2831" s="213">
        <v>91926</v>
      </c>
      <c r="B2831" s="214" t="s">
        <v>5730</v>
      </c>
      <c r="C2831" s="214" t="s">
        <v>91</v>
      </c>
      <c r="D2831" s="215" t="s">
        <v>5731</v>
      </c>
    </row>
    <row r="2832" spans="1:4" ht="13.5" x14ac:dyDescent="0.25">
      <c r="A2832" s="213">
        <v>91927</v>
      </c>
      <c r="B2832" s="214" t="s">
        <v>5732</v>
      </c>
      <c r="C2832" s="214" t="s">
        <v>91</v>
      </c>
      <c r="D2832" s="215" t="s">
        <v>5733</v>
      </c>
    </row>
    <row r="2833" spans="1:4" ht="13.5" x14ac:dyDescent="0.25">
      <c r="A2833" s="213">
        <v>91928</v>
      </c>
      <c r="B2833" s="214" t="s">
        <v>5734</v>
      </c>
      <c r="C2833" s="214" t="s">
        <v>91</v>
      </c>
      <c r="D2833" s="215" t="s">
        <v>2425</v>
      </c>
    </row>
    <row r="2834" spans="1:4" ht="13.5" x14ac:dyDescent="0.25">
      <c r="A2834" s="213">
        <v>91929</v>
      </c>
      <c r="B2834" s="214" t="s">
        <v>5735</v>
      </c>
      <c r="C2834" s="214" t="s">
        <v>91</v>
      </c>
      <c r="D2834" s="215" t="s">
        <v>2420</v>
      </c>
    </row>
    <row r="2835" spans="1:4" ht="13.5" x14ac:dyDescent="0.25">
      <c r="A2835" s="213">
        <v>91930</v>
      </c>
      <c r="B2835" s="214" t="s">
        <v>5736</v>
      </c>
      <c r="C2835" s="214" t="s">
        <v>91</v>
      </c>
      <c r="D2835" s="215" t="s">
        <v>5737</v>
      </c>
    </row>
    <row r="2836" spans="1:4" ht="13.5" x14ac:dyDescent="0.25">
      <c r="A2836" s="213">
        <v>91931</v>
      </c>
      <c r="B2836" s="214" t="s">
        <v>5738</v>
      </c>
      <c r="C2836" s="214" t="s">
        <v>91</v>
      </c>
      <c r="D2836" s="215" t="s">
        <v>5739</v>
      </c>
    </row>
    <row r="2837" spans="1:4" ht="13.5" x14ac:dyDescent="0.25">
      <c r="A2837" s="213">
        <v>91932</v>
      </c>
      <c r="B2837" s="214" t="s">
        <v>5740</v>
      </c>
      <c r="C2837" s="214" t="s">
        <v>91</v>
      </c>
      <c r="D2837" s="215" t="s">
        <v>5741</v>
      </c>
    </row>
    <row r="2838" spans="1:4" ht="13.5" x14ac:dyDescent="0.25">
      <c r="A2838" s="213">
        <v>91933</v>
      </c>
      <c r="B2838" s="214" t="s">
        <v>5742</v>
      </c>
      <c r="C2838" s="214" t="s">
        <v>91</v>
      </c>
      <c r="D2838" s="215" t="s">
        <v>5743</v>
      </c>
    </row>
    <row r="2839" spans="1:4" ht="13.5" x14ac:dyDescent="0.25">
      <c r="A2839" s="213">
        <v>91934</v>
      </c>
      <c r="B2839" s="214" t="s">
        <v>5744</v>
      </c>
      <c r="C2839" s="214" t="s">
        <v>91</v>
      </c>
      <c r="D2839" s="215" t="s">
        <v>5745</v>
      </c>
    </row>
    <row r="2840" spans="1:4" ht="13.5" x14ac:dyDescent="0.25">
      <c r="A2840" s="213">
        <v>91935</v>
      </c>
      <c r="B2840" s="214" t="s">
        <v>5746</v>
      </c>
      <c r="C2840" s="214" t="s">
        <v>91</v>
      </c>
      <c r="D2840" s="215" t="s">
        <v>5747</v>
      </c>
    </row>
    <row r="2841" spans="1:4" ht="13.5" x14ac:dyDescent="0.25">
      <c r="A2841" s="213">
        <v>92979</v>
      </c>
      <c r="B2841" s="214" t="s">
        <v>841</v>
      </c>
      <c r="C2841" s="214" t="s">
        <v>91</v>
      </c>
      <c r="D2841" s="215" t="s">
        <v>5748</v>
      </c>
    </row>
    <row r="2842" spans="1:4" ht="13.5" x14ac:dyDescent="0.25">
      <c r="A2842" s="213">
        <v>92980</v>
      </c>
      <c r="B2842" s="214" t="s">
        <v>842</v>
      </c>
      <c r="C2842" s="214" t="s">
        <v>91</v>
      </c>
      <c r="D2842" s="215" t="s">
        <v>2576</v>
      </c>
    </row>
    <row r="2843" spans="1:4" ht="13.5" x14ac:dyDescent="0.25">
      <c r="A2843" s="213">
        <v>92981</v>
      </c>
      <c r="B2843" s="214" t="s">
        <v>843</v>
      </c>
      <c r="C2843" s="214" t="s">
        <v>91</v>
      </c>
      <c r="D2843" s="215" t="s">
        <v>5749</v>
      </c>
    </row>
    <row r="2844" spans="1:4" ht="13.5" x14ac:dyDescent="0.25">
      <c r="A2844" s="213">
        <v>92982</v>
      </c>
      <c r="B2844" s="214" t="s">
        <v>844</v>
      </c>
      <c r="C2844" s="214" t="s">
        <v>91</v>
      </c>
      <c r="D2844" s="215" t="s">
        <v>5750</v>
      </c>
    </row>
    <row r="2845" spans="1:4" ht="13.5" x14ac:dyDescent="0.25">
      <c r="A2845" s="213">
        <v>92984</v>
      </c>
      <c r="B2845" s="214" t="s">
        <v>5751</v>
      </c>
      <c r="C2845" s="214" t="s">
        <v>91</v>
      </c>
      <c r="D2845" s="215" t="s">
        <v>5752</v>
      </c>
    </row>
    <row r="2846" spans="1:4" ht="13.5" x14ac:dyDescent="0.25">
      <c r="A2846" s="213">
        <v>92986</v>
      </c>
      <c r="B2846" s="214" t="s">
        <v>5753</v>
      </c>
      <c r="C2846" s="214" t="s">
        <v>91</v>
      </c>
      <c r="D2846" s="215" t="s">
        <v>5754</v>
      </c>
    </row>
    <row r="2847" spans="1:4" ht="13.5" x14ac:dyDescent="0.25">
      <c r="A2847" s="213">
        <v>92988</v>
      </c>
      <c r="B2847" s="214" t="s">
        <v>5755</v>
      </c>
      <c r="C2847" s="214" t="s">
        <v>91</v>
      </c>
      <c r="D2847" s="215" t="s">
        <v>5756</v>
      </c>
    </row>
    <row r="2848" spans="1:4" ht="13.5" x14ac:dyDescent="0.25">
      <c r="A2848" s="213">
        <v>92990</v>
      </c>
      <c r="B2848" s="214" t="s">
        <v>5757</v>
      </c>
      <c r="C2848" s="214" t="s">
        <v>91</v>
      </c>
      <c r="D2848" s="215" t="s">
        <v>5758</v>
      </c>
    </row>
    <row r="2849" spans="1:4" ht="13.5" x14ac:dyDescent="0.25">
      <c r="A2849" s="213">
        <v>92992</v>
      </c>
      <c r="B2849" s="214" t="s">
        <v>5759</v>
      </c>
      <c r="C2849" s="214" t="s">
        <v>91</v>
      </c>
      <c r="D2849" s="215" t="s">
        <v>5760</v>
      </c>
    </row>
    <row r="2850" spans="1:4" ht="13.5" x14ac:dyDescent="0.25">
      <c r="A2850" s="213">
        <v>92994</v>
      </c>
      <c r="B2850" s="214" t="s">
        <v>5761</v>
      </c>
      <c r="C2850" s="214" t="s">
        <v>91</v>
      </c>
      <c r="D2850" s="215" t="s">
        <v>5762</v>
      </c>
    </row>
    <row r="2851" spans="1:4" ht="13.5" x14ac:dyDescent="0.25">
      <c r="A2851" s="213">
        <v>92996</v>
      </c>
      <c r="B2851" s="214" t="s">
        <v>5763</v>
      </c>
      <c r="C2851" s="214" t="s">
        <v>91</v>
      </c>
      <c r="D2851" s="215" t="s">
        <v>5764</v>
      </c>
    </row>
    <row r="2852" spans="1:4" ht="13.5" x14ac:dyDescent="0.25">
      <c r="A2852" s="213">
        <v>92998</v>
      </c>
      <c r="B2852" s="214" t="s">
        <v>5765</v>
      </c>
      <c r="C2852" s="214" t="s">
        <v>91</v>
      </c>
      <c r="D2852" s="215" t="s">
        <v>5766</v>
      </c>
    </row>
    <row r="2853" spans="1:4" ht="13.5" x14ac:dyDescent="0.25">
      <c r="A2853" s="213">
        <v>93000</v>
      </c>
      <c r="B2853" s="214" t="s">
        <v>5767</v>
      </c>
      <c r="C2853" s="214" t="s">
        <v>91</v>
      </c>
      <c r="D2853" s="215" t="s">
        <v>5768</v>
      </c>
    </row>
    <row r="2854" spans="1:4" ht="13.5" x14ac:dyDescent="0.25">
      <c r="A2854" s="213">
        <v>93002</v>
      </c>
      <c r="B2854" s="214" t="s">
        <v>5769</v>
      </c>
      <c r="C2854" s="214" t="s">
        <v>91</v>
      </c>
      <c r="D2854" s="215" t="s">
        <v>5770</v>
      </c>
    </row>
    <row r="2855" spans="1:4" ht="13.5" x14ac:dyDescent="0.25">
      <c r="A2855" s="213">
        <v>101884</v>
      </c>
      <c r="B2855" s="214" t="s">
        <v>5771</v>
      </c>
      <c r="C2855" s="214" t="s">
        <v>91</v>
      </c>
      <c r="D2855" s="215" t="s">
        <v>5772</v>
      </c>
    </row>
    <row r="2856" spans="1:4" ht="13.5" x14ac:dyDescent="0.25">
      <c r="A2856" s="213">
        <v>101885</v>
      </c>
      <c r="B2856" s="214" t="s">
        <v>5773</v>
      </c>
      <c r="C2856" s="214" t="s">
        <v>91</v>
      </c>
      <c r="D2856" s="215" t="s">
        <v>5774</v>
      </c>
    </row>
    <row r="2857" spans="1:4" ht="13.5" x14ac:dyDescent="0.25">
      <c r="A2857" s="213">
        <v>101886</v>
      </c>
      <c r="B2857" s="214" t="s">
        <v>5775</v>
      </c>
      <c r="C2857" s="214" t="s">
        <v>91</v>
      </c>
      <c r="D2857" s="215" t="s">
        <v>5776</v>
      </c>
    </row>
    <row r="2858" spans="1:4" ht="13.5" x14ac:dyDescent="0.25">
      <c r="A2858" s="213">
        <v>101887</v>
      </c>
      <c r="B2858" s="214" t="s">
        <v>5777</v>
      </c>
      <c r="C2858" s="214" t="s">
        <v>91</v>
      </c>
      <c r="D2858" s="215" t="s">
        <v>3834</v>
      </c>
    </row>
    <row r="2859" spans="1:4" ht="13.5" x14ac:dyDescent="0.25">
      <c r="A2859" s="213">
        <v>101888</v>
      </c>
      <c r="B2859" s="214" t="s">
        <v>5778</v>
      </c>
      <c r="C2859" s="214" t="s">
        <v>91</v>
      </c>
      <c r="D2859" s="215" t="s">
        <v>5779</v>
      </c>
    </row>
    <row r="2860" spans="1:4" ht="13.5" x14ac:dyDescent="0.25">
      <c r="A2860" s="213">
        <v>101889</v>
      </c>
      <c r="B2860" s="214" t="s">
        <v>5780</v>
      </c>
      <c r="C2860" s="214" t="s">
        <v>91</v>
      </c>
      <c r="D2860" s="215" t="s">
        <v>5781</v>
      </c>
    </row>
    <row r="2861" spans="1:4" ht="13.5" x14ac:dyDescent="0.25">
      <c r="A2861" s="213">
        <v>91936</v>
      </c>
      <c r="B2861" s="214" t="s">
        <v>5782</v>
      </c>
      <c r="C2861" s="214" t="s">
        <v>92</v>
      </c>
      <c r="D2861" s="215" t="s">
        <v>5783</v>
      </c>
    </row>
    <row r="2862" spans="1:4" ht="13.5" x14ac:dyDescent="0.25">
      <c r="A2862" s="213">
        <v>91937</v>
      </c>
      <c r="B2862" s="214" t="s">
        <v>5784</v>
      </c>
      <c r="C2862" s="214" t="s">
        <v>92</v>
      </c>
      <c r="D2862" s="215" t="s">
        <v>5785</v>
      </c>
    </row>
    <row r="2863" spans="1:4" ht="13.5" x14ac:dyDescent="0.25">
      <c r="A2863" s="213">
        <v>91939</v>
      </c>
      <c r="B2863" s="214" t="s">
        <v>5786</v>
      </c>
      <c r="C2863" s="214" t="s">
        <v>92</v>
      </c>
      <c r="D2863" s="215" t="s">
        <v>5787</v>
      </c>
    </row>
    <row r="2864" spans="1:4" ht="13.5" x14ac:dyDescent="0.25">
      <c r="A2864" s="213">
        <v>91940</v>
      </c>
      <c r="B2864" s="214" t="s">
        <v>5788</v>
      </c>
      <c r="C2864" s="214" t="s">
        <v>92</v>
      </c>
      <c r="D2864" s="215" t="s">
        <v>5789</v>
      </c>
    </row>
    <row r="2865" spans="1:4" ht="13.5" x14ac:dyDescent="0.25">
      <c r="A2865" s="213">
        <v>91941</v>
      </c>
      <c r="B2865" s="214" t="s">
        <v>5790</v>
      </c>
      <c r="C2865" s="214" t="s">
        <v>92</v>
      </c>
      <c r="D2865" s="215" t="s">
        <v>5791</v>
      </c>
    </row>
    <row r="2866" spans="1:4" ht="13.5" x14ac:dyDescent="0.25">
      <c r="A2866" s="213">
        <v>91942</v>
      </c>
      <c r="B2866" s="214" t="s">
        <v>5792</v>
      </c>
      <c r="C2866" s="214" t="s">
        <v>92</v>
      </c>
      <c r="D2866" s="215" t="s">
        <v>1366</v>
      </c>
    </row>
    <row r="2867" spans="1:4" ht="13.5" x14ac:dyDescent="0.25">
      <c r="A2867" s="213">
        <v>91943</v>
      </c>
      <c r="B2867" s="214" t="s">
        <v>5793</v>
      </c>
      <c r="C2867" s="214" t="s">
        <v>92</v>
      </c>
      <c r="D2867" s="215" t="s">
        <v>5794</v>
      </c>
    </row>
    <row r="2868" spans="1:4" ht="13.5" x14ac:dyDescent="0.25">
      <c r="A2868" s="213">
        <v>91944</v>
      </c>
      <c r="B2868" s="214" t="s">
        <v>5795</v>
      </c>
      <c r="C2868" s="214" t="s">
        <v>92</v>
      </c>
      <c r="D2868" s="215" t="s">
        <v>5796</v>
      </c>
    </row>
    <row r="2869" spans="1:4" ht="13.5" x14ac:dyDescent="0.25">
      <c r="A2869" s="213">
        <v>92865</v>
      </c>
      <c r="B2869" s="214" t="s">
        <v>5797</v>
      </c>
      <c r="C2869" s="214" t="s">
        <v>92</v>
      </c>
      <c r="D2869" s="215" t="s">
        <v>2632</v>
      </c>
    </row>
    <row r="2870" spans="1:4" ht="13.5" x14ac:dyDescent="0.25">
      <c r="A2870" s="213">
        <v>92866</v>
      </c>
      <c r="B2870" s="214" t="s">
        <v>5798</v>
      </c>
      <c r="C2870" s="214" t="s">
        <v>92</v>
      </c>
      <c r="D2870" s="215" t="s">
        <v>5799</v>
      </c>
    </row>
    <row r="2871" spans="1:4" ht="13.5" x14ac:dyDescent="0.25">
      <c r="A2871" s="213">
        <v>92867</v>
      </c>
      <c r="B2871" s="214" t="s">
        <v>5800</v>
      </c>
      <c r="C2871" s="214" t="s">
        <v>92</v>
      </c>
      <c r="D2871" s="215" t="s">
        <v>5801</v>
      </c>
    </row>
    <row r="2872" spans="1:4" ht="13.5" x14ac:dyDescent="0.25">
      <c r="A2872" s="213">
        <v>92868</v>
      </c>
      <c r="B2872" s="214" t="s">
        <v>5802</v>
      </c>
      <c r="C2872" s="214" t="s">
        <v>92</v>
      </c>
      <c r="D2872" s="215" t="s">
        <v>5803</v>
      </c>
    </row>
    <row r="2873" spans="1:4" ht="13.5" x14ac:dyDescent="0.25">
      <c r="A2873" s="213">
        <v>92869</v>
      </c>
      <c r="B2873" s="214" t="s">
        <v>5804</v>
      </c>
      <c r="C2873" s="214" t="s">
        <v>92</v>
      </c>
      <c r="D2873" s="215" t="s">
        <v>5805</v>
      </c>
    </row>
    <row r="2874" spans="1:4" ht="13.5" x14ac:dyDescent="0.25">
      <c r="A2874" s="213">
        <v>92870</v>
      </c>
      <c r="B2874" s="214" t="s">
        <v>5806</v>
      </c>
      <c r="C2874" s="214" t="s">
        <v>92</v>
      </c>
      <c r="D2874" s="215" t="s">
        <v>5807</v>
      </c>
    </row>
    <row r="2875" spans="1:4" ht="13.5" x14ac:dyDescent="0.25">
      <c r="A2875" s="213">
        <v>92871</v>
      </c>
      <c r="B2875" s="214" t="s">
        <v>5808</v>
      </c>
      <c r="C2875" s="214" t="s">
        <v>92</v>
      </c>
      <c r="D2875" s="215" t="s">
        <v>5809</v>
      </c>
    </row>
    <row r="2876" spans="1:4" ht="13.5" x14ac:dyDescent="0.25">
      <c r="A2876" s="213">
        <v>92872</v>
      </c>
      <c r="B2876" s="214" t="s">
        <v>5810</v>
      </c>
      <c r="C2876" s="214" t="s">
        <v>92</v>
      </c>
      <c r="D2876" s="215" t="s">
        <v>5811</v>
      </c>
    </row>
    <row r="2877" spans="1:4" ht="13.5" x14ac:dyDescent="0.25">
      <c r="A2877" s="213">
        <v>95777</v>
      </c>
      <c r="B2877" s="214" t="s">
        <v>5812</v>
      </c>
      <c r="C2877" s="214" t="s">
        <v>92</v>
      </c>
      <c r="D2877" s="215" t="s">
        <v>5813</v>
      </c>
    </row>
    <row r="2878" spans="1:4" ht="13.5" x14ac:dyDescent="0.25">
      <c r="A2878" s="213">
        <v>95778</v>
      </c>
      <c r="B2878" s="214" t="s">
        <v>5814</v>
      </c>
      <c r="C2878" s="214" t="s">
        <v>92</v>
      </c>
      <c r="D2878" s="215" t="s">
        <v>5815</v>
      </c>
    </row>
    <row r="2879" spans="1:4" ht="13.5" x14ac:dyDescent="0.25">
      <c r="A2879" s="213">
        <v>95779</v>
      </c>
      <c r="B2879" s="214" t="s">
        <v>5816</v>
      </c>
      <c r="C2879" s="214" t="s">
        <v>92</v>
      </c>
      <c r="D2879" s="215" t="s">
        <v>5817</v>
      </c>
    </row>
    <row r="2880" spans="1:4" ht="13.5" x14ac:dyDescent="0.25">
      <c r="A2880" s="213">
        <v>95780</v>
      </c>
      <c r="B2880" s="214" t="s">
        <v>5818</v>
      </c>
      <c r="C2880" s="214" t="s">
        <v>92</v>
      </c>
      <c r="D2880" s="215" t="s">
        <v>5819</v>
      </c>
    </row>
    <row r="2881" spans="1:4" ht="13.5" x14ac:dyDescent="0.25">
      <c r="A2881" s="213">
        <v>95781</v>
      </c>
      <c r="B2881" s="214" t="s">
        <v>5820</v>
      </c>
      <c r="C2881" s="214" t="s">
        <v>92</v>
      </c>
      <c r="D2881" s="215" t="s">
        <v>5821</v>
      </c>
    </row>
    <row r="2882" spans="1:4" ht="13.5" x14ac:dyDescent="0.25">
      <c r="A2882" s="213">
        <v>95782</v>
      </c>
      <c r="B2882" s="214" t="s">
        <v>5822</v>
      </c>
      <c r="C2882" s="214" t="s">
        <v>92</v>
      </c>
      <c r="D2882" s="215" t="s">
        <v>5823</v>
      </c>
    </row>
    <row r="2883" spans="1:4" ht="13.5" x14ac:dyDescent="0.25">
      <c r="A2883" s="213">
        <v>95785</v>
      </c>
      <c r="B2883" s="214" t="s">
        <v>5824</v>
      </c>
      <c r="C2883" s="214" t="s">
        <v>92</v>
      </c>
      <c r="D2883" s="215" t="s">
        <v>5825</v>
      </c>
    </row>
    <row r="2884" spans="1:4" ht="13.5" x14ac:dyDescent="0.25">
      <c r="A2884" s="213">
        <v>95787</v>
      </c>
      <c r="B2884" s="214" t="s">
        <v>5826</v>
      </c>
      <c r="C2884" s="214" t="s">
        <v>92</v>
      </c>
      <c r="D2884" s="215" t="s">
        <v>5827</v>
      </c>
    </row>
    <row r="2885" spans="1:4" ht="13.5" x14ac:dyDescent="0.25">
      <c r="A2885" s="213">
        <v>95789</v>
      </c>
      <c r="B2885" s="214" t="s">
        <v>5828</v>
      </c>
      <c r="C2885" s="214" t="s">
        <v>92</v>
      </c>
      <c r="D2885" s="215" t="s">
        <v>5829</v>
      </c>
    </row>
    <row r="2886" spans="1:4" ht="13.5" x14ac:dyDescent="0.25">
      <c r="A2886" s="213">
        <v>95791</v>
      </c>
      <c r="B2886" s="214" t="s">
        <v>5830</v>
      </c>
      <c r="C2886" s="214" t="s">
        <v>92</v>
      </c>
      <c r="D2886" s="215" t="s">
        <v>5831</v>
      </c>
    </row>
    <row r="2887" spans="1:4" ht="13.5" x14ac:dyDescent="0.25">
      <c r="A2887" s="213">
        <v>95795</v>
      </c>
      <c r="B2887" s="214" t="s">
        <v>5832</v>
      </c>
      <c r="C2887" s="214" t="s">
        <v>92</v>
      </c>
      <c r="D2887" s="215" t="s">
        <v>5833</v>
      </c>
    </row>
    <row r="2888" spans="1:4" ht="13.5" x14ac:dyDescent="0.25">
      <c r="A2888" s="213">
        <v>95796</v>
      </c>
      <c r="B2888" s="214" t="s">
        <v>5834</v>
      </c>
      <c r="C2888" s="214" t="s">
        <v>92</v>
      </c>
      <c r="D2888" s="215" t="s">
        <v>5835</v>
      </c>
    </row>
    <row r="2889" spans="1:4" ht="13.5" x14ac:dyDescent="0.25">
      <c r="A2889" s="213">
        <v>95797</v>
      </c>
      <c r="B2889" s="214" t="s">
        <v>5836</v>
      </c>
      <c r="C2889" s="214" t="s">
        <v>92</v>
      </c>
      <c r="D2889" s="215" t="s">
        <v>3034</v>
      </c>
    </row>
    <row r="2890" spans="1:4" ht="13.5" x14ac:dyDescent="0.25">
      <c r="A2890" s="213">
        <v>95801</v>
      </c>
      <c r="B2890" s="214" t="s">
        <v>5837</v>
      </c>
      <c r="C2890" s="214" t="s">
        <v>92</v>
      </c>
      <c r="D2890" s="215" t="s">
        <v>5838</v>
      </c>
    </row>
    <row r="2891" spans="1:4" ht="13.5" x14ac:dyDescent="0.25">
      <c r="A2891" s="213">
        <v>95802</v>
      </c>
      <c r="B2891" s="214" t="s">
        <v>5839</v>
      </c>
      <c r="C2891" s="214" t="s">
        <v>92</v>
      </c>
      <c r="D2891" s="215" t="s">
        <v>5840</v>
      </c>
    </row>
    <row r="2892" spans="1:4" ht="13.5" x14ac:dyDescent="0.25">
      <c r="A2892" s="213">
        <v>95803</v>
      </c>
      <c r="B2892" s="214" t="s">
        <v>5841</v>
      </c>
      <c r="C2892" s="214" t="s">
        <v>92</v>
      </c>
      <c r="D2892" s="215" t="s">
        <v>5842</v>
      </c>
    </row>
    <row r="2893" spans="1:4" ht="13.5" x14ac:dyDescent="0.25">
      <c r="A2893" s="213">
        <v>95804</v>
      </c>
      <c r="B2893" s="214" t="s">
        <v>5843</v>
      </c>
      <c r="C2893" s="214" t="s">
        <v>92</v>
      </c>
      <c r="D2893" s="215" t="s">
        <v>5844</v>
      </c>
    </row>
    <row r="2894" spans="1:4" ht="13.5" x14ac:dyDescent="0.25">
      <c r="A2894" s="213">
        <v>95805</v>
      </c>
      <c r="B2894" s="214" t="s">
        <v>5845</v>
      </c>
      <c r="C2894" s="214" t="s">
        <v>92</v>
      </c>
      <c r="D2894" s="215" t="s">
        <v>5846</v>
      </c>
    </row>
    <row r="2895" spans="1:4" ht="13.5" x14ac:dyDescent="0.25">
      <c r="A2895" s="213">
        <v>95806</v>
      </c>
      <c r="B2895" s="214" t="s">
        <v>5847</v>
      </c>
      <c r="C2895" s="214" t="s">
        <v>92</v>
      </c>
      <c r="D2895" s="215" t="s">
        <v>5848</v>
      </c>
    </row>
    <row r="2896" spans="1:4" ht="13.5" x14ac:dyDescent="0.25">
      <c r="A2896" s="213">
        <v>95807</v>
      </c>
      <c r="B2896" s="214" t="s">
        <v>5849</v>
      </c>
      <c r="C2896" s="214" t="s">
        <v>92</v>
      </c>
      <c r="D2896" s="215" t="s">
        <v>5850</v>
      </c>
    </row>
    <row r="2897" spans="1:4" ht="13.5" x14ac:dyDescent="0.25">
      <c r="A2897" s="213">
        <v>95808</v>
      </c>
      <c r="B2897" s="214" t="s">
        <v>5851</v>
      </c>
      <c r="C2897" s="214" t="s">
        <v>92</v>
      </c>
      <c r="D2897" s="215" t="s">
        <v>5852</v>
      </c>
    </row>
    <row r="2898" spans="1:4" ht="13.5" x14ac:dyDescent="0.25">
      <c r="A2898" s="213">
        <v>95809</v>
      </c>
      <c r="B2898" s="214" t="s">
        <v>5853</v>
      </c>
      <c r="C2898" s="214" t="s">
        <v>92</v>
      </c>
      <c r="D2898" s="215" t="s">
        <v>5854</v>
      </c>
    </row>
    <row r="2899" spans="1:4" ht="13.5" x14ac:dyDescent="0.25">
      <c r="A2899" s="213">
        <v>95810</v>
      </c>
      <c r="B2899" s="214" t="s">
        <v>5855</v>
      </c>
      <c r="C2899" s="214" t="s">
        <v>92</v>
      </c>
      <c r="D2899" s="215" t="s">
        <v>5856</v>
      </c>
    </row>
    <row r="2900" spans="1:4" ht="13.5" x14ac:dyDescent="0.25">
      <c r="A2900" s="213">
        <v>95811</v>
      </c>
      <c r="B2900" s="214" t="s">
        <v>5857</v>
      </c>
      <c r="C2900" s="214" t="s">
        <v>92</v>
      </c>
      <c r="D2900" s="215" t="s">
        <v>5858</v>
      </c>
    </row>
    <row r="2901" spans="1:4" ht="13.5" x14ac:dyDescent="0.25">
      <c r="A2901" s="213">
        <v>95812</v>
      </c>
      <c r="B2901" s="214" t="s">
        <v>5859</v>
      </c>
      <c r="C2901" s="214" t="s">
        <v>92</v>
      </c>
      <c r="D2901" s="215" t="s">
        <v>5860</v>
      </c>
    </row>
    <row r="2902" spans="1:4" ht="13.5" x14ac:dyDescent="0.25">
      <c r="A2902" s="213">
        <v>95813</v>
      </c>
      <c r="B2902" s="214" t="s">
        <v>5861</v>
      </c>
      <c r="C2902" s="214" t="s">
        <v>92</v>
      </c>
      <c r="D2902" s="215" t="s">
        <v>5862</v>
      </c>
    </row>
    <row r="2903" spans="1:4" ht="13.5" x14ac:dyDescent="0.25">
      <c r="A2903" s="213">
        <v>95814</v>
      </c>
      <c r="B2903" s="214" t="s">
        <v>5863</v>
      </c>
      <c r="C2903" s="214" t="s">
        <v>92</v>
      </c>
      <c r="D2903" s="215" t="s">
        <v>5864</v>
      </c>
    </row>
    <row r="2904" spans="1:4" ht="13.5" x14ac:dyDescent="0.25">
      <c r="A2904" s="213">
        <v>95815</v>
      </c>
      <c r="B2904" s="214" t="s">
        <v>5865</v>
      </c>
      <c r="C2904" s="214" t="s">
        <v>92</v>
      </c>
      <c r="D2904" s="215" t="s">
        <v>5866</v>
      </c>
    </row>
    <row r="2905" spans="1:4" ht="13.5" x14ac:dyDescent="0.25">
      <c r="A2905" s="213">
        <v>95816</v>
      </c>
      <c r="B2905" s="214" t="s">
        <v>5867</v>
      </c>
      <c r="C2905" s="214" t="s">
        <v>92</v>
      </c>
      <c r="D2905" s="215" t="s">
        <v>5868</v>
      </c>
    </row>
    <row r="2906" spans="1:4" ht="13.5" x14ac:dyDescent="0.25">
      <c r="A2906" s="213">
        <v>95817</v>
      </c>
      <c r="B2906" s="214" t="s">
        <v>5869</v>
      </c>
      <c r="C2906" s="214" t="s">
        <v>92</v>
      </c>
      <c r="D2906" s="215" t="s">
        <v>5870</v>
      </c>
    </row>
    <row r="2907" spans="1:4" ht="13.5" x14ac:dyDescent="0.25">
      <c r="A2907" s="213">
        <v>95818</v>
      </c>
      <c r="B2907" s="214" t="s">
        <v>5871</v>
      </c>
      <c r="C2907" s="214" t="s">
        <v>92</v>
      </c>
      <c r="D2907" s="215" t="s">
        <v>5872</v>
      </c>
    </row>
    <row r="2908" spans="1:4" ht="13.5" x14ac:dyDescent="0.25">
      <c r="A2908" s="213">
        <v>97881</v>
      </c>
      <c r="B2908" s="214" t="s">
        <v>5873</v>
      </c>
      <c r="C2908" s="214" t="s">
        <v>92</v>
      </c>
      <c r="D2908" s="215" t="s">
        <v>5874</v>
      </c>
    </row>
    <row r="2909" spans="1:4" ht="13.5" x14ac:dyDescent="0.25">
      <c r="A2909" s="213">
        <v>97882</v>
      </c>
      <c r="B2909" s="214" t="s">
        <v>5875</v>
      </c>
      <c r="C2909" s="214" t="s">
        <v>92</v>
      </c>
      <c r="D2909" s="215" t="s">
        <v>5876</v>
      </c>
    </row>
    <row r="2910" spans="1:4" ht="13.5" x14ac:dyDescent="0.25">
      <c r="A2910" s="213">
        <v>97883</v>
      </c>
      <c r="B2910" s="214" t="s">
        <v>5877</v>
      </c>
      <c r="C2910" s="214" t="s">
        <v>92</v>
      </c>
      <c r="D2910" s="215" t="s">
        <v>5878</v>
      </c>
    </row>
    <row r="2911" spans="1:4" ht="13.5" x14ac:dyDescent="0.25">
      <c r="A2911" s="213">
        <v>97884</v>
      </c>
      <c r="B2911" s="214" t="s">
        <v>5879</v>
      </c>
      <c r="C2911" s="214" t="s">
        <v>92</v>
      </c>
      <c r="D2911" s="215" t="s">
        <v>5880</v>
      </c>
    </row>
    <row r="2912" spans="1:4" ht="13.5" x14ac:dyDescent="0.25">
      <c r="A2912" s="213">
        <v>97885</v>
      </c>
      <c r="B2912" s="214" t="s">
        <v>5881</v>
      </c>
      <c r="C2912" s="214" t="s">
        <v>92</v>
      </c>
      <c r="D2912" s="215" t="s">
        <v>5882</v>
      </c>
    </row>
    <row r="2913" spans="1:4" ht="13.5" x14ac:dyDescent="0.25">
      <c r="A2913" s="213">
        <v>97886</v>
      </c>
      <c r="B2913" s="214" t="s">
        <v>5883</v>
      </c>
      <c r="C2913" s="214" t="s">
        <v>92</v>
      </c>
      <c r="D2913" s="215" t="s">
        <v>5884</v>
      </c>
    </row>
    <row r="2914" spans="1:4" ht="13.5" x14ac:dyDescent="0.25">
      <c r="A2914" s="213">
        <v>97887</v>
      </c>
      <c r="B2914" s="214" t="s">
        <v>5885</v>
      </c>
      <c r="C2914" s="214" t="s">
        <v>92</v>
      </c>
      <c r="D2914" s="215" t="s">
        <v>5886</v>
      </c>
    </row>
    <row r="2915" spans="1:4" ht="13.5" x14ac:dyDescent="0.25">
      <c r="A2915" s="213">
        <v>97888</v>
      </c>
      <c r="B2915" s="214" t="s">
        <v>5887</v>
      </c>
      <c r="C2915" s="214" t="s">
        <v>92</v>
      </c>
      <c r="D2915" s="215" t="s">
        <v>5888</v>
      </c>
    </row>
    <row r="2916" spans="1:4" ht="13.5" x14ac:dyDescent="0.25">
      <c r="A2916" s="213">
        <v>97889</v>
      </c>
      <c r="B2916" s="214" t="s">
        <v>5889</v>
      </c>
      <c r="C2916" s="214" t="s">
        <v>92</v>
      </c>
      <c r="D2916" s="215" t="s">
        <v>5890</v>
      </c>
    </row>
    <row r="2917" spans="1:4" ht="13.5" x14ac:dyDescent="0.25">
      <c r="A2917" s="213">
        <v>97890</v>
      </c>
      <c r="B2917" s="214" t="s">
        <v>5891</v>
      </c>
      <c r="C2917" s="214" t="s">
        <v>92</v>
      </c>
      <c r="D2917" s="215" t="s">
        <v>5892</v>
      </c>
    </row>
    <row r="2918" spans="1:4" ht="13.5" x14ac:dyDescent="0.25">
      <c r="A2918" s="213">
        <v>97891</v>
      </c>
      <c r="B2918" s="214" t="s">
        <v>5893</v>
      </c>
      <c r="C2918" s="214" t="s">
        <v>92</v>
      </c>
      <c r="D2918" s="215" t="s">
        <v>5894</v>
      </c>
    </row>
    <row r="2919" spans="1:4" ht="13.5" x14ac:dyDescent="0.25">
      <c r="A2919" s="213">
        <v>97892</v>
      </c>
      <c r="B2919" s="214" t="s">
        <v>5895</v>
      </c>
      <c r="C2919" s="214" t="s">
        <v>92</v>
      </c>
      <c r="D2919" s="215" t="s">
        <v>5896</v>
      </c>
    </row>
    <row r="2920" spans="1:4" ht="13.5" x14ac:dyDescent="0.25">
      <c r="A2920" s="213">
        <v>97893</v>
      </c>
      <c r="B2920" s="214" t="s">
        <v>5897</v>
      </c>
      <c r="C2920" s="214" t="s">
        <v>92</v>
      </c>
      <c r="D2920" s="215" t="s">
        <v>5898</v>
      </c>
    </row>
    <row r="2921" spans="1:4" ht="13.5" x14ac:dyDescent="0.25">
      <c r="A2921" s="213">
        <v>97894</v>
      </c>
      <c r="B2921" s="214" t="s">
        <v>5899</v>
      </c>
      <c r="C2921" s="214" t="s">
        <v>92</v>
      </c>
      <c r="D2921" s="215" t="s">
        <v>5900</v>
      </c>
    </row>
    <row r="2922" spans="1:4" ht="13.5" x14ac:dyDescent="0.25">
      <c r="A2922" s="213">
        <v>104396</v>
      </c>
      <c r="B2922" s="214" t="s">
        <v>5901</v>
      </c>
      <c r="C2922" s="214" t="s">
        <v>92</v>
      </c>
      <c r="D2922" s="215" t="s">
        <v>5902</v>
      </c>
    </row>
    <row r="2923" spans="1:4" ht="13.5" x14ac:dyDescent="0.25">
      <c r="A2923" s="213">
        <v>104397</v>
      </c>
      <c r="B2923" s="214" t="s">
        <v>5903</v>
      </c>
      <c r="C2923" s="214" t="s">
        <v>92</v>
      </c>
      <c r="D2923" s="215" t="s">
        <v>5904</v>
      </c>
    </row>
    <row r="2924" spans="1:4" ht="13.5" x14ac:dyDescent="0.25">
      <c r="A2924" s="213">
        <v>104398</v>
      </c>
      <c r="B2924" s="214" t="s">
        <v>5905</v>
      </c>
      <c r="C2924" s="214" t="s">
        <v>92</v>
      </c>
      <c r="D2924" s="215" t="s">
        <v>5906</v>
      </c>
    </row>
    <row r="2925" spans="1:4" ht="13.5" x14ac:dyDescent="0.25">
      <c r="A2925" s="213">
        <v>104399</v>
      </c>
      <c r="B2925" s="214" t="s">
        <v>5907</v>
      </c>
      <c r="C2925" s="214" t="s">
        <v>92</v>
      </c>
      <c r="D2925" s="215" t="s">
        <v>5908</v>
      </c>
    </row>
    <row r="2926" spans="1:4" ht="13.5" x14ac:dyDescent="0.25">
      <c r="A2926" s="213">
        <v>104400</v>
      </c>
      <c r="B2926" s="214" t="s">
        <v>5909</v>
      </c>
      <c r="C2926" s="214" t="s">
        <v>92</v>
      </c>
      <c r="D2926" s="215" t="s">
        <v>2640</v>
      </c>
    </row>
    <row r="2927" spans="1:4" ht="13.5" x14ac:dyDescent="0.25">
      <c r="A2927" s="213">
        <v>104401</v>
      </c>
      <c r="B2927" s="214" t="s">
        <v>5910</v>
      </c>
      <c r="C2927" s="214" t="s">
        <v>92</v>
      </c>
      <c r="D2927" s="215" t="s">
        <v>5911</v>
      </c>
    </row>
    <row r="2928" spans="1:4" ht="13.5" x14ac:dyDescent="0.25">
      <c r="A2928" s="213">
        <v>104402</v>
      </c>
      <c r="B2928" s="214" t="s">
        <v>5912</v>
      </c>
      <c r="C2928" s="214" t="s">
        <v>92</v>
      </c>
      <c r="D2928" s="215" t="s">
        <v>5913</v>
      </c>
    </row>
    <row r="2929" spans="1:4" ht="13.5" x14ac:dyDescent="0.25">
      <c r="A2929" s="213">
        <v>104403</v>
      </c>
      <c r="B2929" s="214" t="s">
        <v>5914</v>
      </c>
      <c r="C2929" s="214" t="s">
        <v>92</v>
      </c>
      <c r="D2929" s="215" t="s">
        <v>5915</v>
      </c>
    </row>
    <row r="2930" spans="1:4" ht="13.5" x14ac:dyDescent="0.25">
      <c r="A2930" s="213">
        <v>104404</v>
      </c>
      <c r="B2930" s="214" t="s">
        <v>5916</v>
      </c>
      <c r="C2930" s="214" t="s">
        <v>92</v>
      </c>
      <c r="D2930" s="215" t="s">
        <v>5917</v>
      </c>
    </row>
    <row r="2931" spans="1:4" ht="13.5" x14ac:dyDescent="0.25">
      <c r="A2931" s="213">
        <v>104405</v>
      </c>
      <c r="B2931" s="214" t="s">
        <v>5918</v>
      </c>
      <c r="C2931" s="214" t="s">
        <v>92</v>
      </c>
      <c r="D2931" s="215" t="s">
        <v>5919</v>
      </c>
    </row>
    <row r="2932" spans="1:4" ht="13.5" x14ac:dyDescent="0.25">
      <c r="A2932" s="213">
        <v>93653</v>
      </c>
      <c r="B2932" s="214" t="s">
        <v>5920</v>
      </c>
      <c r="C2932" s="214" t="s">
        <v>92</v>
      </c>
      <c r="D2932" s="215" t="s">
        <v>5141</v>
      </c>
    </row>
    <row r="2933" spans="1:4" ht="13.5" x14ac:dyDescent="0.25">
      <c r="A2933" s="213">
        <v>93654</v>
      </c>
      <c r="B2933" s="214" t="s">
        <v>5921</v>
      </c>
      <c r="C2933" s="214" t="s">
        <v>92</v>
      </c>
      <c r="D2933" s="215" t="s">
        <v>1589</v>
      </c>
    </row>
    <row r="2934" spans="1:4" ht="13.5" x14ac:dyDescent="0.25">
      <c r="A2934" s="213">
        <v>93655</v>
      </c>
      <c r="B2934" s="214" t="s">
        <v>5922</v>
      </c>
      <c r="C2934" s="214" t="s">
        <v>92</v>
      </c>
      <c r="D2934" s="215" t="s">
        <v>5923</v>
      </c>
    </row>
    <row r="2935" spans="1:4" ht="13.5" x14ac:dyDescent="0.25">
      <c r="A2935" s="213">
        <v>93656</v>
      </c>
      <c r="B2935" s="214" t="s">
        <v>5924</v>
      </c>
      <c r="C2935" s="214" t="s">
        <v>92</v>
      </c>
      <c r="D2935" s="215" t="s">
        <v>5923</v>
      </c>
    </row>
    <row r="2936" spans="1:4" ht="13.5" x14ac:dyDescent="0.25">
      <c r="A2936" s="213">
        <v>93657</v>
      </c>
      <c r="B2936" s="214" t="s">
        <v>5925</v>
      </c>
      <c r="C2936" s="214" t="s">
        <v>92</v>
      </c>
      <c r="D2936" s="215" t="s">
        <v>5926</v>
      </c>
    </row>
    <row r="2937" spans="1:4" ht="13.5" x14ac:dyDescent="0.25">
      <c r="A2937" s="213">
        <v>93658</v>
      </c>
      <c r="B2937" s="214" t="s">
        <v>5927</v>
      </c>
      <c r="C2937" s="214" t="s">
        <v>92</v>
      </c>
      <c r="D2937" s="215" t="s">
        <v>5928</v>
      </c>
    </row>
    <row r="2938" spans="1:4" ht="13.5" x14ac:dyDescent="0.25">
      <c r="A2938" s="213">
        <v>93659</v>
      </c>
      <c r="B2938" s="214" t="s">
        <v>5929</v>
      </c>
      <c r="C2938" s="214" t="s">
        <v>92</v>
      </c>
      <c r="D2938" s="215" t="s">
        <v>5930</v>
      </c>
    </row>
    <row r="2939" spans="1:4" ht="13.5" x14ac:dyDescent="0.25">
      <c r="A2939" s="213">
        <v>93660</v>
      </c>
      <c r="B2939" s="214" t="s">
        <v>5931</v>
      </c>
      <c r="C2939" s="214" t="s">
        <v>92</v>
      </c>
      <c r="D2939" s="215" t="s">
        <v>5932</v>
      </c>
    </row>
    <row r="2940" spans="1:4" ht="13.5" x14ac:dyDescent="0.25">
      <c r="A2940" s="213">
        <v>93661</v>
      </c>
      <c r="B2940" s="214" t="s">
        <v>5933</v>
      </c>
      <c r="C2940" s="214" t="s">
        <v>92</v>
      </c>
      <c r="D2940" s="215" t="s">
        <v>5934</v>
      </c>
    </row>
    <row r="2941" spans="1:4" ht="13.5" x14ac:dyDescent="0.25">
      <c r="A2941" s="213">
        <v>93662</v>
      </c>
      <c r="B2941" s="214" t="s">
        <v>5935</v>
      </c>
      <c r="C2941" s="214" t="s">
        <v>92</v>
      </c>
      <c r="D2941" s="215" t="s">
        <v>5936</v>
      </c>
    </row>
    <row r="2942" spans="1:4" ht="13.5" x14ac:dyDescent="0.25">
      <c r="A2942" s="213">
        <v>93663</v>
      </c>
      <c r="B2942" s="214" t="s">
        <v>5937</v>
      </c>
      <c r="C2942" s="214" t="s">
        <v>92</v>
      </c>
      <c r="D2942" s="215" t="s">
        <v>5936</v>
      </c>
    </row>
    <row r="2943" spans="1:4" ht="13.5" x14ac:dyDescent="0.25">
      <c r="A2943" s="213">
        <v>93664</v>
      </c>
      <c r="B2943" s="214" t="s">
        <v>5938</v>
      </c>
      <c r="C2943" s="214" t="s">
        <v>92</v>
      </c>
      <c r="D2943" s="215" t="s">
        <v>5530</v>
      </c>
    </row>
    <row r="2944" spans="1:4" ht="13.5" x14ac:dyDescent="0.25">
      <c r="A2944" s="213">
        <v>93665</v>
      </c>
      <c r="B2944" s="214" t="s">
        <v>5939</v>
      </c>
      <c r="C2944" s="214" t="s">
        <v>92</v>
      </c>
      <c r="D2944" s="215" t="s">
        <v>5940</v>
      </c>
    </row>
    <row r="2945" spans="1:4" ht="13.5" x14ac:dyDescent="0.25">
      <c r="A2945" s="213">
        <v>93666</v>
      </c>
      <c r="B2945" s="214" t="s">
        <v>5941</v>
      </c>
      <c r="C2945" s="214" t="s">
        <v>92</v>
      </c>
      <c r="D2945" s="215" t="s">
        <v>5942</v>
      </c>
    </row>
    <row r="2946" spans="1:4" ht="13.5" x14ac:dyDescent="0.25">
      <c r="A2946" s="213">
        <v>93667</v>
      </c>
      <c r="B2946" s="214" t="s">
        <v>5943</v>
      </c>
      <c r="C2946" s="214" t="s">
        <v>92</v>
      </c>
      <c r="D2946" s="215" t="s">
        <v>5944</v>
      </c>
    </row>
    <row r="2947" spans="1:4" ht="13.5" x14ac:dyDescent="0.25">
      <c r="A2947" s="213">
        <v>93668</v>
      </c>
      <c r="B2947" s="214" t="s">
        <v>5945</v>
      </c>
      <c r="C2947" s="214" t="s">
        <v>92</v>
      </c>
      <c r="D2947" s="215" t="s">
        <v>5946</v>
      </c>
    </row>
    <row r="2948" spans="1:4" ht="13.5" x14ac:dyDescent="0.25">
      <c r="A2948" s="213">
        <v>93669</v>
      </c>
      <c r="B2948" s="214" t="s">
        <v>5947</v>
      </c>
      <c r="C2948" s="214" t="s">
        <v>92</v>
      </c>
      <c r="D2948" s="215" t="s">
        <v>5948</v>
      </c>
    </row>
    <row r="2949" spans="1:4" ht="13.5" x14ac:dyDescent="0.25">
      <c r="A2949" s="213">
        <v>93670</v>
      </c>
      <c r="B2949" s="214" t="s">
        <v>5949</v>
      </c>
      <c r="C2949" s="214" t="s">
        <v>92</v>
      </c>
      <c r="D2949" s="215" t="s">
        <v>5948</v>
      </c>
    </row>
    <row r="2950" spans="1:4" ht="13.5" x14ac:dyDescent="0.25">
      <c r="A2950" s="213">
        <v>93671</v>
      </c>
      <c r="B2950" s="214" t="s">
        <v>5950</v>
      </c>
      <c r="C2950" s="214" t="s">
        <v>92</v>
      </c>
      <c r="D2950" s="215" t="s">
        <v>5951</v>
      </c>
    </row>
    <row r="2951" spans="1:4" ht="13.5" x14ac:dyDescent="0.25">
      <c r="A2951" s="213">
        <v>93672</v>
      </c>
      <c r="B2951" s="214" t="s">
        <v>5952</v>
      </c>
      <c r="C2951" s="214" t="s">
        <v>92</v>
      </c>
      <c r="D2951" s="215" t="s">
        <v>5953</v>
      </c>
    </row>
    <row r="2952" spans="1:4" ht="13.5" x14ac:dyDescent="0.25">
      <c r="A2952" s="213">
        <v>93673</v>
      </c>
      <c r="B2952" s="214" t="s">
        <v>5954</v>
      </c>
      <c r="C2952" s="214" t="s">
        <v>92</v>
      </c>
      <c r="D2952" s="215" t="s">
        <v>5955</v>
      </c>
    </row>
    <row r="2953" spans="1:4" ht="13.5" x14ac:dyDescent="0.25">
      <c r="A2953" s="213">
        <v>97359</v>
      </c>
      <c r="B2953" s="214" t="s">
        <v>5956</v>
      </c>
      <c r="C2953" s="214" t="s">
        <v>92</v>
      </c>
      <c r="D2953" s="215" t="s">
        <v>5957</v>
      </c>
    </row>
    <row r="2954" spans="1:4" ht="13.5" x14ac:dyDescent="0.25">
      <c r="A2954" s="213">
        <v>97360</v>
      </c>
      <c r="B2954" s="214" t="s">
        <v>5958</v>
      </c>
      <c r="C2954" s="214" t="s">
        <v>92</v>
      </c>
      <c r="D2954" s="215" t="s">
        <v>5959</v>
      </c>
    </row>
    <row r="2955" spans="1:4" ht="13.5" x14ac:dyDescent="0.25">
      <c r="A2955" s="213">
        <v>97361</v>
      </c>
      <c r="B2955" s="214" t="s">
        <v>5960</v>
      </c>
      <c r="C2955" s="214" t="s">
        <v>92</v>
      </c>
      <c r="D2955" s="215" t="s">
        <v>5961</v>
      </c>
    </row>
    <row r="2956" spans="1:4" ht="13.5" x14ac:dyDescent="0.25">
      <c r="A2956" s="213">
        <v>97362</v>
      </c>
      <c r="B2956" s="214" t="s">
        <v>5962</v>
      </c>
      <c r="C2956" s="214" t="s">
        <v>92</v>
      </c>
      <c r="D2956" s="215" t="s">
        <v>5963</v>
      </c>
    </row>
    <row r="2957" spans="1:4" ht="13.5" x14ac:dyDescent="0.25">
      <c r="A2957" s="213">
        <v>101875</v>
      </c>
      <c r="B2957" s="214" t="s">
        <v>5964</v>
      </c>
      <c r="C2957" s="214" t="s">
        <v>92</v>
      </c>
      <c r="D2957" s="215" t="s">
        <v>5965</v>
      </c>
    </row>
    <row r="2958" spans="1:4" ht="13.5" x14ac:dyDescent="0.25">
      <c r="A2958" s="213">
        <v>101876</v>
      </c>
      <c r="B2958" s="214" t="s">
        <v>5966</v>
      </c>
      <c r="C2958" s="214" t="s">
        <v>92</v>
      </c>
      <c r="D2958" s="215" t="s">
        <v>4294</v>
      </c>
    </row>
    <row r="2959" spans="1:4" ht="13.5" x14ac:dyDescent="0.25">
      <c r="A2959" s="213">
        <v>101877</v>
      </c>
      <c r="B2959" s="214" t="s">
        <v>5967</v>
      </c>
      <c r="C2959" s="214" t="s">
        <v>92</v>
      </c>
      <c r="D2959" s="215" t="s">
        <v>5968</v>
      </c>
    </row>
    <row r="2960" spans="1:4" ht="13.5" x14ac:dyDescent="0.25">
      <c r="A2960" s="213">
        <v>101878</v>
      </c>
      <c r="B2960" s="214" t="s">
        <v>5969</v>
      </c>
      <c r="C2960" s="214" t="s">
        <v>92</v>
      </c>
      <c r="D2960" s="215" t="s">
        <v>5970</v>
      </c>
    </row>
    <row r="2961" spans="1:4" ht="13.5" x14ac:dyDescent="0.25">
      <c r="A2961" s="213">
        <v>101879</v>
      </c>
      <c r="B2961" s="214" t="s">
        <v>5971</v>
      </c>
      <c r="C2961" s="214" t="s">
        <v>92</v>
      </c>
      <c r="D2961" s="215" t="s">
        <v>5972</v>
      </c>
    </row>
    <row r="2962" spans="1:4" ht="13.5" x14ac:dyDescent="0.25">
      <c r="A2962" s="213">
        <v>101880</v>
      </c>
      <c r="B2962" s="214" t="s">
        <v>5973</v>
      </c>
      <c r="C2962" s="214" t="s">
        <v>92</v>
      </c>
      <c r="D2962" s="215" t="s">
        <v>5974</v>
      </c>
    </row>
    <row r="2963" spans="1:4" ht="13.5" x14ac:dyDescent="0.25">
      <c r="A2963" s="213">
        <v>101881</v>
      </c>
      <c r="B2963" s="214" t="s">
        <v>5975</v>
      </c>
      <c r="C2963" s="214" t="s">
        <v>92</v>
      </c>
      <c r="D2963" s="215" t="s">
        <v>5976</v>
      </c>
    </row>
    <row r="2964" spans="1:4" ht="13.5" x14ac:dyDescent="0.25">
      <c r="A2964" s="213">
        <v>101882</v>
      </c>
      <c r="B2964" s="214" t="s">
        <v>5977</v>
      </c>
      <c r="C2964" s="214" t="s">
        <v>92</v>
      </c>
      <c r="D2964" s="215" t="s">
        <v>5978</v>
      </c>
    </row>
    <row r="2965" spans="1:4" ht="13.5" x14ac:dyDescent="0.25">
      <c r="A2965" s="213">
        <v>101883</v>
      </c>
      <c r="B2965" s="214" t="s">
        <v>5979</v>
      </c>
      <c r="C2965" s="214" t="s">
        <v>92</v>
      </c>
      <c r="D2965" s="215" t="s">
        <v>5980</v>
      </c>
    </row>
    <row r="2966" spans="1:4" ht="13.5" x14ac:dyDescent="0.25">
      <c r="A2966" s="213">
        <v>101890</v>
      </c>
      <c r="B2966" s="214" t="s">
        <v>5981</v>
      </c>
      <c r="C2966" s="214" t="s">
        <v>92</v>
      </c>
      <c r="D2966" s="215" t="s">
        <v>4524</v>
      </c>
    </row>
    <row r="2967" spans="1:4" ht="13.5" x14ac:dyDescent="0.25">
      <c r="A2967" s="213">
        <v>101891</v>
      </c>
      <c r="B2967" s="214" t="s">
        <v>5982</v>
      </c>
      <c r="C2967" s="214" t="s">
        <v>92</v>
      </c>
      <c r="D2967" s="215" t="s">
        <v>5983</v>
      </c>
    </row>
    <row r="2968" spans="1:4" ht="13.5" x14ac:dyDescent="0.25">
      <c r="A2968" s="213">
        <v>101892</v>
      </c>
      <c r="B2968" s="214" t="s">
        <v>5984</v>
      </c>
      <c r="C2968" s="214" t="s">
        <v>92</v>
      </c>
      <c r="D2968" s="215" t="s">
        <v>5985</v>
      </c>
    </row>
    <row r="2969" spans="1:4" ht="13.5" x14ac:dyDescent="0.25">
      <c r="A2969" s="213">
        <v>101893</v>
      </c>
      <c r="B2969" s="214" t="s">
        <v>5986</v>
      </c>
      <c r="C2969" s="214" t="s">
        <v>92</v>
      </c>
      <c r="D2969" s="215" t="s">
        <v>5987</v>
      </c>
    </row>
    <row r="2970" spans="1:4" ht="13.5" x14ac:dyDescent="0.25">
      <c r="A2970" s="213">
        <v>101894</v>
      </c>
      <c r="B2970" s="214" t="s">
        <v>5988</v>
      </c>
      <c r="C2970" s="214" t="s">
        <v>92</v>
      </c>
      <c r="D2970" s="215" t="s">
        <v>5989</v>
      </c>
    </row>
    <row r="2971" spans="1:4" ht="13.5" x14ac:dyDescent="0.25">
      <c r="A2971" s="213">
        <v>101895</v>
      </c>
      <c r="B2971" s="214" t="s">
        <v>5990</v>
      </c>
      <c r="C2971" s="214" t="s">
        <v>92</v>
      </c>
      <c r="D2971" s="215" t="s">
        <v>5991</v>
      </c>
    </row>
    <row r="2972" spans="1:4" ht="13.5" x14ac:dyDescent="0.25">
      <c r="A2972" s="213">
        <v>101896</v>
      </c>
      <c r="B2972" s="214" t="s">
        <v>5992</v>
      </c>
      <c r="C2972" s="214" t="s">
        <v>92</v>
      </c>
      <c r="D2972" s="215" t="s">
        <v>5993</v>
      </c>
    </row>
    <row r="2973" spans="1:4" ht="13.5" x14ac:dyDescent="0.25">
      <c r="A2973" s="213">
        <v>101897</v>
      </c>
      <c r="B2973" s="214" t="s">
        <v>5994</v>
      </c>
      <c r="C2973" s="214" t="s">
        <v>92</v>
      </c>
      <c r="D2973" s="215" t="s">
        <v>5995</v>
      </c>
    </row>
    <row r="2974" spans="1:4" ht="13.5" x14ac:dyDescent="0.25">
      <c r="A2974" s="213">
        <v>101898</v>
      </c>
      <c r="B2974" s="214" t="s">
        <v>5996</v>
      </c>
      <c r="C2974" s="214" t="s">
        <v>92</v>
      </c>
      <c r="D2974" s="215" t="s">
        <v>5997</v>
      </c>
    </row>
    <row r="2975" spans="1:4" ht="13.5" x14ac:dyDescent="0.25">
      <c r="A2975" s="213">
        <v>101899</v>
      </c>
      <c r="B2975" s="214" t="s">
        <v>5998</v>
      </c>
      <c r="C2975" s="214" t="s">
        <v>92</v>
      </c>
      <c r="D2975" s="215" t="s">
        <v>5999</v>
      </c>
    </row>
    <row r="2976" spans="1:4" ht="13.5" x14ac:dyDescent="0.25">
      <c r="A2976" s="213">
        <v>101900</v>
      </c>
      <c r="B2976" s="214" t="s">
        <v>6000</v>
      </c>
      <c r="C2976" s="214" t="s">
        <v>92</v>
      </c>
      <c r="D2976" s="215" t="s">
        <v>6001</v>
      </c>
    </row>
    <row r="2977" spans="1:4" ht="13.5" x14ac:dyDescent="0.25">
      <c r="A2977" s="213">
        <v>101901</v>
      </c>
      <c r="B2977" s="214" t="s">
        <v>6002</v>
      </c>
      <c r="C2977" s="214" t="s">
        <v>92</v>
      </c>
      <c r="D2977" s="215" t="s">
        <v>6003</v>
      </c>
    </row>
    <row r="2978" spans="1:4" ht="13.5" x14ac:dyDescent="0.25">
      <c r="A2978" s="213">
        <v>101902</v>
      </c>
      <c r="B2978" s="214" t="s">
        <v>6004</v>
      </c>
      <c r="C2978" s="214" t="s">
        <v>92</v>
      </c>
      <c r="D2978" s="215" t="s">
        <v>6005</v>
      </c>
    </row>
    <row r="2979" spans="1:4" ht="13.5" x14ac:dyDescent="0.25">
      <c r="A2979" s="213">
        <v>101903</v>
      </c>
      <c r="B2979" s="214" t="s">
        <v>6006</v>
      </c>
      <c r="C2979" s="214" t="s">
        <v>92</v>
      </c>
      <c r="D2979" s="215" t="s">
        <v>6007</v>
      </c>
    </row>
    <row r="2980" spans="1:4" ht="13.5" x14ac:dyDescent="0.25">
      <c r="A2980" s="213">
        <v>101904</v>
      </c>
      <c r="B2980" s="214" t="s">
        <v>6008</v>
      </c>
      <c r="C2980" s="214" t="s">
        <v>92</v>
      </c>
      <c r="D2980" s="215" t="s">
        <v>6009</v>
      </c>
    </row>
    <row r="2981" spans="1:4" ht="13.5" x14ac:dyDescent="0.25">
      <c r="A2981" s="213">
        <v>101938</v>
      </c>
      <c r="B2981" s="214" t="s">
        <v>6010</v>
      </c>
      <c r="C2981" s="214" t="s">
        <v>92</v>
      </c>
      <c r="D2981" s="215" t="s">
        <v>6011</v>
      </c>
    </row>
    <row r="2982" spans="1:4" ht="13.5" x14ac:dyDescent="0.25">
      <c r="A2982" s="213">
        <v>101946</v>
      </c>
      <c r="B2982" s="214" t="s">
        <v>6012</v>
      </c>
      <c r="C2982" s="214" t="s">
        <v>92</v>
      </c>
      <c r="D2982" s="215" t="s">
        <v>6013</v>
      </c>
    </row>
    <row r="2983" spans="1:4" ht="13.5" x14ac:dyDescent="0.25">
      <c r="A2983" s="213">
        <v>91945</v>
      </c>
      <c r="B2983" s="214" t="s">
        <v>6014</v>
      </c>
      <c r="C2983" s="214" t="s">
        <v>92</v>
      </c>
      <c r="D2983" s="215" t="s">
        <v>1461</v>
      </c>
    </row>
    <row r="2984" spans="1:4" ht="13.5" x14ac:dyDescent="0.25">
      <c r="A2984" s="213">
        <v>91946</v>
      </c>
      <c r="B2984" s="214" t="s">
        <v>6015</v>
      </c>
      <c r="C2984" s="214" t="s">
        <v>92</v>
      </c>
      <c r="D2984" s="215" t="s">
        <v>6016</v>
      </c>
    </row>
    <row r="2985" spans="1:4" ht="13.5" x14ac:dyDescent="0.25">
      <c r="A2985" s="213">
        <v>91947</v>
      </c>
      <c r="B2985" s="214" t="s">
        <v>6017</v>
      </c>
      <c r="C2985" s="214" t="s">
        <v>92</v>
      </c>
      <c r="D2985" s="215" t="s">
        <v>6018</v>
      </c>
    </row>
    <row r="2986" spans="1:4" ht="13.5" x14ac:dyDescent="0.25">
      <c r="A2986" s="213">
        <v>91949</v>
      </c>
      <c r="B2986" s="214" t="s">
        <v>6019</v>
      </c>
      <c r="C2986" s="214" t="s">
        <v>92</v>
      </c>
      <c r="D2986" s="215" t="s">
        <v>6020</v>
      </c>
    </row>
    <row r="2987" spans="1:4" ht="13.5" x14ac:dyDescent="0.25">
      <c r="A2987" s="213">
        <v>91950</v>
      </c>
      <c r="B2987" s="214" t="s">
        <v>6021</v>
      </c>
      <c r="C2987" s="214" t="s">
        <v>92</v>
      </c>
      <c r="D2987" s="215" t="s">
        <v>2632</v>
      </c>
    </row>
    <row r="2988" spans="1:4" ht="13.5" x14ac:dyDescent="0.25">
      <c r="A2988" s="213">
        <v>91951</v>
      </c>
      <c r="B2988" s="214" t="s">
        <v>6022</v>
      </c>
      <c r="C2988" s="214" t="s">
        <v>92</v>
      </c>
      <c r="D2988" s="215" t="s">
        <v>6023</v>
      </c>
    </row>
    <row r="2989" spans="1:4" ht="13.5" x14ac:dyDescent="0.25">
      <c r="A2989" s="213">
        <v>91952</v>
      </c>
      <c r="B2989" s="214" t="s">
        <v>6024</v>
      </c>
      <c r="C2989" s="214" t="s">
        <v>92</v>
      </c>
      <c r="D2989" s="215" t="s">
        <v>6025</v>
      </c>
    </row>
    <row r="2990" spans="1:4" ht="13.5" x14ac:dyDescent="0.25">
      <c r="A2990" s="213">
        <v>91953</v>
      </c>
      <c r="B2990" s="214" t="s">
        <v>6026</v>
      </c>
      <c r="C2990" s="214" t="s">
        <v>92</v>
      </c>
      <c r="D2990" s="215" t="s">
        <v>5850</v>
      </c>
    </row>
    <row r="2991" spans="1:4" ht="13.5" x14ac:dyDescent="0.25">
      <c r="A2991" s="213">
        <v>91954</v>
      </c>
      <c r="B2991" s="214" t="s">
        <v>6027</v>
      </c>
      <c r="C2991" s="214" t="s">
        <v>92</v>
      </c>
      <c r="D2991" s="215" t="s">
        <v>5844</v>
      </c>
    </row>
    <row r="2992" spans="1:4" ht="13.5" x14ac:dyDescent="0.25">
      <c r="A2992" s="213">
        <v>91955</v>
      </c>
      <c r="B2992" s="214" t="s">
        <v>6028</v>
      </c>
      <c r="C2992" s="214" t="s">
        <v>92</v>
      </c>
      <c r="D2992" s="215" t="s">
        <v>6029</v>
      </c>
    </row>
    <row r="2993" spans="1:4" ht="13.5" x14ac:dyDescent="0.25">
      <c r="A2993" s="213">
        <v>91956</v>
      </c>
      <c r="B2993" s="214" t="s">
        <v>6030</v>
      </c>
      <c r="C2993" s="214" t="s">
        <v>92</v>
      </c>
      <c r="D2993" s="215" t="s">
        <v>6031</v>
      </c>
    </row>
    <row r="2994" spans="1:4" ht="13.5" x14ac:dyDescent="0.25">
      <c r="A2994" s="213">
        <v>91957</v>
      </c>
      <c r="B2994" s="214" t="s">
        <v>6032</v>
      </c>
      <c r="C2994" s="214" t="s">
        <v>92</v>
      </c>
      <c r="D2994" s="215" t="s">
        <v>6033</v>
      </c>
    </row>
    <row r="2995" spans="1:4" ht="13.5" x14ac:dyDescent="0.25">
      <c r="A2995" s="213">
        <v>91958</v>
      </c>
      <c r="B2995" s="214" t="s">
        <v>6034</v>
      </c>
      <c r="C2995" s="214" t="s">
        <v>92</v>
      </c>
      <c r="D2995" s="215" t="s">
        <v>6035</v>
      </c>
    </row>
    <row r="2996" spans="1:4" ht="13.5" x14ac:dyDescent="0.25">
      <c r="A2996" s="213">
        <v>91959</v>
      </c>
      <c r="B2996" s="214" t="s">
        <v>6036</v>
      </c>
      <c r="C2996" s="214" t="s">
        <v>92</v>
      </c>
      <c r="D2996" s="215" t="s">
        <v>6037</v>
      </c>
    </row>
    <row r="2997" spans="1:4" ht="13.5" x14ac:dyDescent="0.25">
      <c r="A2997" s="213">
        <v>91960</v>
      </c>
      <c r="B2997" s="214" t="s">
        <v>6038</v>
      </c>
      <c r="C2997" s="214" t="s">
        <v>92</v>
      </c>
      <c r="D2997" s="215" t="s">
        <v>2214</v>
      </c>
    </row>
    <row r="2998" spans="1:4" ht="13.5" x14ac:dyDescent="0.25">
      <c r="A2998" s="213">
        <v>91961</v>
      </c>
      <c r="B2998" s="214" t="s">
        <v>6039</v>
      </c>
      <c r="C2998" s="214" t="s">
        <v>92</v>
      </c>
      <c r="D2998" s="215" t="s">
        <v>6040</v>
      </c>
    </row>
    <row r="2999" spans="1:4" ht="13.5" x14ac:dyDescent="0.25">
      <c r="A2999" s="213">
        <v>91962</v>
      </c>
      <c r="B2999" s="214" t="s">
        <v>6041</v>
      </c>
      <c r="C2999" s="214" t="s">
        <v>92</v>
      </c>
      <c r="D2999" s="215" t="s">
        <v>1561</v>
      </c>
    </row>
    <row r="3000" spans="1:4" ht="13.5" x14ac:dyDescent="0.25">
      <c r="A3000" s="213">
        <v>91963</v>
      </c>
      <c r="B3000" s="214" t="s">
        <v>6042</v>
      </c>
      <c r="C3000" s="214" t="s">
        <v>92</v>
      </c>
      <c r="D3000" s="215" t="s">
        <v>6043</v>
      </c>
    </row>
    <row r="3001" spans="1:4" ht="13.5" x14ac:dyDescent="0.25">
      <c r="A3001" s="213">
        <v>91964</v>
      </c>
      <c r="B3001" s="214" t="s">
        <v>6044</v>
      </c>
      <c r="C3001" s="214" t="s">
        <v>92</v>
      </c>
      <c r="D3001" s="215" t="s">
        <v>6045</v>
      </c>
    </row>
    <row r="3002" spans="1:4" ht="13.5" x14ac:dyDescent="0.25">
      <c r="A3002" s="213">
        <v>91965</v>
      </c>
      <c r="B3002" s="214" t="s">
        <v>6046</v>
      </c>
      <c r="C3002" s="214" t="s">
        <v>92</v>
      </c>
      <c r="D3002" s="215" t="s">
        <v>6047</v>
      </c>
    </row>
    <row r="3003" spans="1:4" ht="13.5" x14ac:dyDescent="0.25">
      <c r="A3003" s="213">
        <v>91966</v>
      </c>
      <c r="B3003" s="214" t="s">
        <v>6048</v>
      </c>
      <c r="C3003" s="214" t="s">
        <v>92</v>
      </c>
      <c r="D3003" s="215" t="s">
        <v>6049</v>
      </c>
    </row>
    <row r="3004" spans="1:4" ht="13.5" x14ac:dyDescent="0.25">
      <c r="A3004" s="213">
        <v>91967</v>
      </c>
      <c r="B3004" s="214" t="s">
        <v>6050</v>
      </c>
      <c r="C3004" s="214" t="s">
        <v>92</v>
      </c>
      <c r="D3004" s="215" t="s">
        <v>6051</v>
      </c>
    </row>
    <row r="3005" spans="1:4" ht="13.5" x14ac:dyDescent="0.25">
      <c r="A3005" s="213">
        <v>91968</v>
      </c>
      <c r="B3005" s="214" t="s">
        <v>6052</v>
      </c>
      <c r="C3005" s="214" t="s">
        <v>92</v>
      </c>
      <c r="D3005" s="215" t="s">
        <v>6053</v>
      </c>
    </row>
    <row r="3006" spans="1:4" ht="13.5" x14ac:dyDescent="0.25">
      <c r="A3006" s="213">
        <v>91969</v>
      </c>
      <c r="B3006" s="214" t="s">
        <v>6054</v>
      </c>
      <c r="C3006" s="214" t="s">
        <v>92</v>
      </c>
      <c r="D3006" s="215" t="s">
        <v>6055</v>
      </c>
    </row>
    <row r="3007" spans="1:4" ht="13.5" x14ac:dyDescent="0.25">
      <c r="A3007" s="213">
        <v>91970</v>
      </c>
      <c r="B3007" s="214" t="s">
        <v>6056</v>
      </c>
      <c r="C3007" s="214" t="s">
        <v>92</v>
      </c>
      <c r="D3007" s="215" t="s">
        <v>6057</v>
      </c>
    </row>
    <row r="3008" spans="1:4" ht="13.5" x14ac:dyDescent="0.25">
      <c r="A3008" s="213">
        <v>91971</v>
      </c>
      <c r="B3008" s="214" t="s">
        <v>6058</v>
      </c>
      <c r="C3008" s="214" t="s">
        <v>92</v>
      </c>
      <c r="D3008" s="215" t="s">
        <v>6059</v>
      </c>
    </row>
    <row r="3009" spans="1:4" ht="13.5" x14ac:dyDescent="0.25">
      <c r="A3009" s="213">
        <v>91972</v>
      </c>
      <c r="B3009" s="214" t="s">
        <v>6060</v>
      </c>
      <c r="C3009" s="214" t="s">
        <v>92</v>
      </c>
      <c r="D3009" s="215" t="s">
        <v>6061</v>
      </c>
    </row>
    <row r="3010" spans="1:4" ht="13.5" x14ac:dyDescent="0.25">
      <c r="A3010" s="213">
        <v>91973</v>
      </c>
      <c r="B3010" s="214" t="s">
        <v>6062</v>
      </c>
      <c r="C3010" s="214" t="s">
        <v>92</v>
      </c>
      <c r="D3010" s="215" t="s">
        <v>6063</v>
      </c>
    </row>
    <row r="3011" spans="1:4" ht="13.5" x14ac:dyDescent="0.25">
      <c r="A3011" s="213">
        <v>91974</v>
      </c>
      <c r="B3011" s="214" t="s">
        <v>6064</v>
      </c>
      <c r="C3011" s="214" t="s">
        <v>92</v>
      </c>
      <c r="D3011" s="215" t="s">
        <v>6065</v>
      </c>
    </row>
    <row r="3012" spans="1:4" ht="13.5" x14ac:dyDescent="0.25">
      <c r="A3012" s="213">
        <v>91975</v>
      </c>
      <c r="B3012" s="214" t="s">
        <v>6066</v>
      </c>
      <c r="C3012" s="214" t="s">
        <v>92</v>
      </c>
      <c r="D3012" s="215" t="s">
        <v>6067</v>
      </c>
    </row>
    <row r="3013" spans="1:4" ht="13.5" x14ac:dyDescent="0.25">
      <c r="A3013" s="213">
        <v>91976</v>
      </c>
      <c r="B3013" s="214" t="s">
        <v>6068</v>
      </c>
      <c r="C3013" s="214" t="s">
        <v>92</v>
      </c>
      <c r="D3013" s="215" t="s">
        <v>6069</v>
      </c>
    </row>
    <row r="3014" spans="1:4" ht="13.5" x14ac:dyDescent="0.25">
      <c r="A3014" s="213">
        <v>91977</v>
      </c>
      <c r="B3014" s="214" t="s">
        <v>6070</v>
      </c>
      <c r="C3014" s="214" t="s">
        <v>92</v>
      </c>
      <c r="D3014" s="215" t="s">
        <v>6071</v>
      </c>
    </row>
    <row r="3015" spans="1:4" ht="13.5" x14ac:dyDescent="0.25">
      <c r="A3015" s="213">
        <v>91978</v>
      </c>
      <c r="B3015" s="214" t="s">
        <v>6072</v>
      </c>
      <c r="C3015" s="214" t="s">
        <v>92</v>
      </c>
      <c r="D3015" s="215" t="s">
        <v>6073</v>
      </c>
    </row>
    <row r="3016" spans="1:4" ht="13.5" x14ac:dyDescent="0.25">
      <c r="A3016" s="213">
        <v>91979</v>
      </c>
      <c r="B3016" s="214" t="s">
        <v>6074</v>
      </c>
      <c r="C3016" s="214" t="s">
        <v>92</v>
      </c>
      <c r="D3016" s="215" t="s">
        <v>6049</v>
      </c>
    </row>
    <row r="3017" spans="1:4" ht="13.5" x14ac:dyDescent="0.25">
      <c r="A3017" s="213">
        <v>91980</v>
      </c>
      <c r="B3017" s="214" t="s">
        <v>6075</v>
      </c>
      <c r="C3017" s="214" t="s">
        <v>92</v>
      </c>
      <c r="D3017" s="215" t="s">
        <v>6076</v>
      </c>
    </row>
    <row r="3018" spans="1:4" ht="13.5" x14ac:dyDescent="0.25">
      <c r="A3018" s="213">
        <v>91981</v>
      </c>
      <c r="B3018" s="214" t="s">
        <v>6077</v>
      </c>
      <c r="C3018" s="214" t="s">
        <v>92</v>
      </c>
      <c r="D3018" s="215" t="s">
        <v>6078</v>
      </c>
    </row>
    <row r="3019" spans="1:4" ht="13.5" x14ac:dyDescent="0.25">
      <c r="A3019" s="213">
        <v>91982</v>
      </c>
      <c r="B3019" s="214" t="s">
        <v>6079</v>
      </c>
      <c r="C3019" s="214" t="s">
        <v>92</v>
      </c>
      <c r="D3019" s="215" t="s">
        <v>6080</v>
      </c>
    </row>
    <row r="3020" spans="1:4" ht="13.5" x14ac:dyDescent="0.25">
      <c r="A3020" s="213">
        <v>91983</v>
      </c>
      <c r="B3020" s="214" t="s">
        <v>6081</v>
      </c>
      <c r="C3020" s="214" t="s">
        <v>92</v>
      </c>
      <c r="D3020" s="215" t="s">
        <v>6082</v>
      </c>
    </row>
    <row r="3021" spans="1:4" ht="13.5" x14ac:dyDescent="0.25">
      <c r="A3021" s="213">
        <v>91984</v>
      </c>
      <c r="B3021" s="214" t="s">
        <v>6083</v>
      </c>
      <c r="C3021" s="214" t="s">
        <v>92</v>
      </c>
      <c r="D3021" s="215" t="s">
        <v>4385</v>
      </c>
    </row>
    <row r="3022" spans="1:4" ht="13.5" x14ac:dyDescent="0.25">
      <c r="A3022" s="213">
        <v>91985</v>
      </c>
      <c r="B3022" s="214" t="s">
        <v>6084</v>
      </c>
      <c r="C3022" s="214" t="s">
        <v>92</v>
      </c>
      <c r="D3022" s="215" t="s">
        <v>6085</v>
      </c>
    </row>
    <row r="3023" spans="1:4" ht="13.5" x14ac:dyDescent="0.25">
      <c r="A3023" s="213">
        <v>91986</v>
      </c>
      <c r="B3023" s="214" t="s">
        <v>6086</v>
      </c>
      <c r="C3023" s="214" t="s">
        <v>92</v>
      </c>
      <c r="D3023" s="215" t="s">
        <v>6087</v>
      </c>
    </row>
    <row r="3024" spans="1:4" ht="13.5" x14ac:dyDescent="0.25">
      <c r="A3024" s="213">
        <v>91987</v>
      </c>
      <c r="B3024" s="214" t="s">
        <v>6088</v>
      </c>
      <c r="C3024" s="214" t="s">
        <v>92</v>
      </c>
      <c r="D3024" s="215" t="s">
        <v>6089</v>
      </c>
    </row>
    <row r="3025" spans="1:4" ht="13.5" x14ac:dyDescent="0.25">
      <c r="A3025" s="213">
        <v>91988</v>
      </c>
      <c r="B3025" s="214" t="s">
        <v>6090</v>
      </c>
      <c r="C3025" s="214" t="s">
        <v>92</v>
      </c>
      <c r="D3025" s="215" t="s">
        <v>6091</v>
      </c>
    </row>
    <row r="3026" spans="1:4" ht="13.5" x14ac:dyDescent="0.25">
      <c r="A3026" s="213">
        <v>91989</v>
      </c>
      <c r="B3026" s="214" t="s">
        <v>6092</v>
      </c>
      <c r="C3026" s="214" t="s">
        <v>92</v>
      </c>
      <c r="D3026" s="215" t="s">
        <v>6093</v>
      </c>
    </row>
    <row r="3027" spans="1:4" ht="13.5" x14ac:dyDescent="0.25">
      <c r="A3027" s="213">
        <v>91990</v>
      </c>
      <c r="B3027" s="214" t="s">
        <v>6094</v>
      </c>
      <c r="C3027" s="214" t="s">
        <v>92</v>
      </c>
      <c r="D3027" s="215" t="s">
        <v>6095</v>
      </c>
    </row>
    <row r="3028" spans="1:4" ht="13.5" x14ac:dyDescent="0.25">
      <c r="A3028" s="213">
        <v>91991</v>
      </c>
      <c r="B3028" s="214" t="s">
        <v>6096</v>
      </c>
      <c r="C3028" s="214" t="s">
        <v>92</v>
      </c>
      <c r="D3028" s="215" t="s">
        <v>6097</v>
      </c>
    </row>
    <row r="3029" spans="1:4" ht="13.5" x14ac:dyDescent="0.25">
      <c r="A3029" s="213">
        <v>91992</v>
      </c>
      <c r="B3029" s="214" t="s">
        <v>6098</v>
      </c>
      <c r="C3029" s="214" t="s">
        <v>92</v>
      </c>
      <c r="D3029" s="215" t="s">
        <v>6099</v>
      </c>
    </row>
    <row r="3030" spans="1:4" ht="13.5" x14ac:dyDescent="0.25">
      <c r="A3030" s="213">
        <v>91993</v>
      </c>
      <c r="B3030" s="214" t="s">
        <v>6100</v>
      </c>
      <c r="C3030" s="214" t="s">
        <v>92</v>
      </c>
      <c r="D3030" s="215" t="s">
        <v>6101</v>
      </c>
    </row>
    <row r="3031" spans="1:4" ht="13.5" x14ac:dyDescent="0.25">
      <c r="A3031" s="213">
        <v>91994</v>
      </c>
      <c r="B3031" s="214" t="s">
        <v>6102</v>
      </c>
      <c r="C3031" s="214" t="s">
        <v>92</v>
      </c>
      <c r="D3031" s="215" t="s">
        <v>6103</v>
      </c>
    </row>
    <row r="3032" spans="1:4" ht="13.5" x14ac:dyDescent="0.25">
      <c r="A3032" s="213">
        <v>91995</v>
      </c>
      <c r="B3032" s="214" t="s">
        <v>6104</v>
      </c>
      <c r="C3032" s="214" t="s">
        <v>92</v>
      </c>
      <c r="D3032" s="215" t="s">
        <v>6105</v>
      </c>
    </row>
    <row r="3033" spans="1:4" ht="13.5" x14ac:dyDescent="0.25">
      <c r="A3033" s="213">
        <v>91996</v>
      </c>
      <c r="B3033" s="214" t="s">
        <v>6106</v>
      </c>
      <c r="C3033" s="214" t="s">
        <v>92</v>
      </c>
      <c r="D3033" s="215" t="s">
        <v>6107</v>
      </c>
    </row>
    <row r="3034" spans="1:4" ht="13.5" x14ac:dyDescent="0.25">
      <c r="A3034" s="213">
        <v>91997</v>
      </c>
      <c r="B3034" s="214" t="s">
        <v>6108</v>
      </c>
      <c r="C3034" s="214" t="s">
        <v>92</v>
      </c>
      <c r="D3034" s="215" t="s">
        <v>1161</v>
      </c>
    </row>
    <row r="3035" spans="1:4" ht="13.5" x14ac:dyDescent="0.25">
      <c r="A3035" s="213">
        <v>91998</v>
      </c>
      <c r="B3035" s="214" t="s">
        <v>6109</v>
      </c>
      <c r="C3035" s="214" t="s">
        <v>92</v>
      </c>
      <c r="D3035" s="215" t="s">
        <v>6110</v>
      </c>
    </row>
    <row r="3036" spans="1:4" ht="13.5" x14ac:dyDescent="0.25">
      <c r="A3036" s="213">
        <v>91999</v>
      </c>
      <c r="B3036" s="214" t="s">
        <v>6111</v>
      </c>
      <c r="C3036" s="214" t="s">
        <v>92</v>
      </c>
      <c r="D3036" s="215" t="s">
        <v>6112</v>
      </c>
    </row>
    <row r="3037" spans="1:4" ht="13.5" x14ac:dyDescent="0.25">
      <c r="A3037" s="213">
        <v>92000</v>
      </c>
      <c r="B3037" s="214" t="s">
        <v>6113</v>
      </c>
      <c r="C3037" s="214" t="s">
        <v>92</v>
      </c>
      <c r="D3037" s="215" t="s">
        <v>6114</v>
      </c>
    </row>
    <row r="3038" spans="1:4" ht="13.5" x14ac:dyDescent="0.25">
      <c r="A3038" s="213">
        <v>92001</v>
      </c>
      <c r="B3038" s="214" t="s">
        <v>6115</v>
      </c>
      <c r="C3038" s="214" t="s">
        <v>92</v>
      </c>
      <c r="D3038" s="215" t="s">
        <v>6116</v>
      </c>
    </row>
    <row r="3039" spans="1:4" ht="13.5" x14ac:dyDescent="0.25">
      <c r="A3039" s="213">
        <v>92002</v>
      </c>
      <c r="B3039" s="214" t="s">
        <v>6117</v>
      </c>
      <c r="C3039" s="214" t="s">
        <v>92</v>
      </c>
      <c r="D3039" s="215" t="s">
        <v>6118</v>
      </c>
    </row>
    <row r="3040" spans="1:4" ht="13.5" x14ac:dyDescent="0.25">
      <c r="A3040" s="213">
        <v>92003</v>
      </c>
      <c r="B3040" s="214" t="s">
        <v>6119</v>
      </c>
      <c r="C3040" s="214" t="s">
        <v>92</v>
      </c>
      <c r="D3040" s="215" t="s">
        <v>6120</v>
      </c>
    </row>
    <row r="3041" spans="1:4" ht="13.5" x14ac:dyDescent="0.25">
      <c r="A3041" s="213">
        <v>92004</v>
      </c>
      <c r="B3041" s="214" t="s">
        <v>6121</v>
      </c>
      <c r="C3041" s="214" t="s">
        <v>92</v>
      </c>
      <c r="D3041" s="215" t="s">
        <v>6122</v>
      </c>
    </row>
    <row r="3042" spans="1:4" ht="13.5" x14ac:dyDescent="0.25">
      <c r="A3042" s="213">
        <v>92005</v>
      </c>
      <c r="B3042" s="214" t="s">
        <v>6123</v>
      </c>
      <c r="C3042" s="214" t="s">
        <v>92</v>
      </c>
      <c r="D3042" s="215" t="s">
        <v>6124</v>
      </c>
    </row>
    <row r="3043" spans="1:4" ht="13.5" x14ac:dyDescent="0.25">
      <c r="A3043" s="213">
        <v>92006</v>
      </c>
      <c r="B3043" s="214" t="s">
        <v>6125</v>
      </c>
      <c r="C3043" s="214" t="s">
        <v>92</v>
      </c>
      <c r="D3043" s="215" t="s">
        <v>6126</v>
      </c>
    </row>
    <row r="3044" spans="1:4" ht="13.5" x14ac:dyDescent="0.25">
      <c r="A3044" s="213">
        <v>92007</v>
      </c>
      <c r="B3044" s="214" t="s">
        <v>6127</v>
      </c>
      <c r="C3044" s="214" t="s">
        <v>92</v>
      </c>
      <c r="D3044" s="215" t="s">
        <v>6128</v>
      </c>
    </row>
    <row r="3045" spans="1:4" ht="13.5" x14ac:dyDescent="0.25">
      <c r="A3045" s="213">
        <v>92008</v>
      </c>
      <c r="B3045" s="214" t="s">
        <v>6129</v>
      </c>
      <c r="C3045" s="214" t="s">
        <v>92</v>
      </c>
      <c r="D3045" s="215" t="s">
        <v>6130</v>
      </c>
    </row>
    <row r="3046" spans="1:4" ht="13.5" x14ac:dyDescent="0.25">
      <c r="A3046" s="213">
        <v>92009</v>
      </c>
      <c r="B3046" s="214" t="s">
        <v>6131</v>
      </c>
      <c r="C3046" s="214" t="s">
        <v>92</v>
      </c>
      <c r="D3046" s="215" t="s">
        <v>6132</v>
      </c>
    </row>
    <row r="3047" spans="1:4" ht="13.5" x14ac:dyDescent="0.25">
      <c r="A3047" s="213">
        <v>92010</v>
      </c>
      <c r="B3047" s="214" t="s">
        <v>6133</v>
      </c>
      <c r="C3047" s="214" t="s">
        <v>92</v>
      </c>
      <c r="D3047" s="215" t="s">
        <v>6134</v>
      </c>
    </row>
    <row r="3048" spans="1:4" ht="13.5" x14ac:dyDescent="0.25">
      <c r="A3048" s="213">
        <v>92011</v>
      </c>
      <c r="B3048" s="214" t="s">
        <v>6135</v>
      </c>
      <c r="C3048" s="214" t="s">
        <v>92</v>
      </c>
      <c r="D3048" s="215" t="s">
        <v>4704</v>
      </c>
    </row>
    <row r="3049" spans="1:4" ht="13.5" x14ac:dyDescent="0.25">
      <c r="A3049" s="213">
        <v>92012</v>
      </c>
      <c r="B3049" s="214" t="s">
        <v>6136</v>
      </c>
      <c r="C3049" s="214" t="s">
        <v>92</v>
      </c>
      <c r="D3049" s="215" t="s">
        <v>6137</v>
      </c>
    </row>
    <row r="3050" spans="1:4" ht="13.5" x14ac:dyDescent="0.25">
      <c r="A3050" s="213">
        <v>92013</v>
      </c>
      <c r="B3050" s="214" t="s">
        <v>6138</v>
      </c>
      <c r="C3050" s="214" t="s">
        <v>92</v>
      </c>
      <c r="D3050" s="215" t="s">
        <v>6139</v>
      </c>
    </row>
    <row r="3051" spans="1:4" ht="13.5" x14ac:dyDescent="0.25">
      <c r="A3051" s="213">
        <v>92014</v>
      </c>
      <c r="B3051" s="214" t="s">
        <v>6140</v>
      </c>
      <c r="C3051" s="214" t="s">
        <v>92</v>
      </c>
      <c r="D3051" s="215" t="s">
        <v>6141</v>
      </c>
    </row>
    <row r="3052" spans="1:4" ht="13.5" x14ac:dyDescent="0.25">
      <c r="A3052" s="213">
        <v>92015</v>
      </c>
      <c r="B3052" s="214" t="s">
        <v>6142</v>
      </c>
      <c r="C3052" s="214" t="s">
        <v>92</v>
      </c>
      <c r="D3052" s="215" t="s">
        <v>5872</v>
      </c>
    </row>
    <row r="3053" spans="1:4" ht="13.5" x14ac:dyDescent="0.25">
      <c r="A3053" s="213">
        <v>92016</v>
      </c>
      <c r="B3053" s="214" t="s">
        <v>6143</v>
      </c>
      <c r="C3053" s="214" t="s">
        <v>92</v>
      </c>
      <c r="D3053" s="215" t="s">
        <v>6144</v>
      </c>
    </row>
    <row r="3054" spans="1:4" ht="13.5" x14ac:dyDescent="0.25">
      <c r="A3054" s="213">
        <v>92017</v>
      </c>
      <c r="B3054" s="214" t="s">
        <v>6145</v>
      </c>
      <c r="C3054" s="214" t="s">
        <v>92</v>
      </c>
      <c r="D3054" s="215" t="s">
        <v>6146</v>
      </c>
    </row>
    <row r="3055" spans="1:4" ht="13.5" x14ac:dyDescent="0.25">
      <c r="A3055" s="213">
        <v>92018</v>
      </c>
      <c r="B3055" s="214" t="s">
        <v>6147</v>
      </c>
      <c r="C3055" s="214" t="s">
        <v>92</v>
      </c>
      <c r="D3055" s="215" t="s">
        <v>6148</v>
      </c>
    </row>
    <row r="3056" spans="1:4" ht="13.5" x14ac:dyDescent="0.25">
      <c r="A3056" s="213">
        <v>92019</v>
      </c>
      <c r="B3056" s="214" t="s">
        <v>6149</v>
      </c>
      <c r="C3056" s="214" t="s">
        <v>92</v>
      </c>
      <c r="D3056" s="215" t="s">
        <v>6150</v>
      </c>
    </row>
    <row r="3057" spans="1:4" ht="13.5" x14ac:dyDescent="0.25">
      <c r="A3057" s="213">
        <v>92020</v>
      </c>
      <c r="B3057" s="214" t="s">
        <v>6151</v>
      </c>
      <c r="C3057" s="214" t="s">
        <v>92</v>
      </c>
      <c r="D3057" s="215" t="s">
        <v>6152</v>
      </c>
    </row>
    <row r="3058" spans="1:4" ht="13.5" x14ac:dyDescent="0.25">
      <c r="A3058" s="213">
        <v>92021</v>
      </c>
      <c r="B3058" s="214" t="s">
        <v>6153</v>
      </c>
      <c r="C3058" s="214" t="s">
        <v>92</v>
      </c>
      <c r="D3058" s="215" t="s">
        <v>6154</v>
      </c>
    </row>
    <row r="3059" spans="1:4" ht="13.5" x14ac:dyDescent="0.25">
      <c r="A3059" s="213">
        <v>92022</v>
      </c>
      <c r="B3059" s="214" t="s">
        <v>6155</v>
      </c>
      <c r="C3059" s="214" t="s">
        <v>92</v>
      </c>
      <c r="D3059" s="215" t="s">
        <v>6156</v>
      </c>
    </row>
    <row r="3060" spans="1:4" ht="13.5" x14ac:dyDescent="0.25">
      <c r="A3060" s="213">
        <v>92023</v>
      </c>
      <c r="B3060" s="214" t="s">
        <v>6157</v>
      </c>
      <c r="C3060" s="214" t="s">
        <v>92</v>
      </c>
      <c r="D3060" s="215" t="s">
        <v>6158</v>
      </c>
    </row>
    <row r="3061" spans="1:4" ht="13.5" x14ac:dyDescent="0.25">
      <c r="A3061" s="213">
        <v>92024</v>
      </c>
      <c r="B3061" s="214" t="s">
        <v>6159</v>
      </c>
      <c r="C3061" s="214" t="s">
        <v>92</v>
      </c>
      <c r="D3061" s="215" t="s">
        <v>6160</v>
      </c>
    </row>
    <row r="3062" spans="1:4" ht="13.5" x14ac:dyDescent="0.25">
      <c r="A3062" s="213">
        <v>92025</v>
      </c>
      <c r="B3062" s="214" t="s">
        <v>6161</v>
      </c>
      <c r="C3062" s="214" t="s">
        <v>92</v>
      </c>
      <c r="D3062" s="215" t="s">
        <v>6162</v>
      </c>
    </row>
    <row r="3063" spans="1:4" ht="13.5" x14ac:dyDescent="0.25">
      <c r="A3063" s="213">
        <v>92026</v>
      </c>
      <c r="B3063" s="214" t="s">
        <v>6163</v>
      </c>
      <c r="C3063" s="214" t="s">
        <v>92</v>
      </c>
      <c r="D3063" s="215" t="s">
        <v>6164</v>
      </c>
    </row>
    <row r="3064" spans="1:4" ht="13.5" x14ac:dyDescent="0.25">
      <c r="A3064" s="213">
        <v>92027</v>
      </c>
      <c r="B3064" s="214" t="s">
        <v>6165</v>
      </c>
      <c r="C3064" s="214" t="s">
        <v>92</v>
      </c>
      <c r="D3064" s="215" t="s">
        <v>6166</v>
      </c>
    </row>
    <row r="3065" spans="1:4" ht="13.5" x14ac:dyDescent="0.25">
      <c r="A3065" s="213">
        <v>92028</v>
      </c>
      <c r="B3065" s="214" t="s">
        <v>6167</v>
      </c>
      <c r="C3065" s="214" t="s">
        <v>92</v>
      </c>
      <c r="D3065" s="215" t="s">
        <v>6168</v>
      </c>
    </row>
    <row r="3066" spans="1:4" ht="13.5" x14ac:dyDescent="0.25">
      <c r="A3066" s="213">
        <v>92029</v>
      </c>
      <c r="B3066" s="214" t="s">
        <v>6169</v>
      </c>
      <c r="C3066" s="214" t="s">
        <v>92</v>
      </c>
      <c r="D3066" s="215" t="s">
        <v>6170</v>
      </c>
    </row>
    <row r="3067" spans="1:4" ht="13.5" x14ac:dyDescent="0.25">
      <c r="A3067" s="213">
        <v>92030</v>
      </c>
      <c r="B3067" s="214" t="s">
        <v>6171</v>
      </c>
      <c r="C3067" s="214" t="s">
        <v>92</v>
      </c>
      <c r="D3067" s="215" t="s">
        <v>6172</v>
      </c>
    </row>
    <row r="3068" spans="1:4" ht="13.5" x14ac:dyDescent="0.25">
      <c r="A3068" s="213">
        <v>92031</v>
      </c>
      <c r="B3068" s="214" t="s">
        <v>6173</v>
      </c>
      <c r="C3068" s="214" t="s">
        <v>92</v>
      </c>
      <c r="D3068" s="215" t="s">
        <v>6174</v>
      </c>
    </row>
    <row r="3069" spans="1:4" ht="13.5" x14ac:dyDescent="0.25">
      <c r="A3069" s="213">
        <v>92032</v>
      </c>
      <c r="B3069" s="214" t="s">
        <v>6175</v>
      </c>
      <c r="C3069" s="214" t="s">
        <v>92</v>
      </c>
      <c r="D3069" s="215" t="s">
        <v>6176</v>
      </c>
    </row>
    <row r="3070" spans="1:4" ht="13.5" x14ac:dyDescent="0.25">
      <c r="A3070" s="213">
        <v>92033</v>
      </c>
      <c r="B3070" s="214" t="s">
        <v>6177</v>
      </c>
      <c r="C3070" s="214" t="s">
        <v>92</v>
      </c>
      <c r="D3070" s="215" t="s">
        <v>6178</v>
      </c>
    </row>
    <row r="3071" spans="1:4" ht="13.5" x14ac:dyDescent="0.25">
      <c r="A3071" s="213">
        <v>92034</v>
      </c>
      <c r="B3071" s="214" t="s">
        <v>6179</v>
      </c>
      <c r="C3071" s="214" t="s">
        <v>92</v>
      </c>
      <c r="D3071" s="215" t="s">
        <v>6180</v>
      </c>
    </row>
    <row r="3072" spans="1:4" ht="13.5" x14ac:dyDescent="0.25">
      <c r="A3072" s="213">
        <v>92035</v>
      </c>
      <c r="B3072" s="214" t="s">
        <v>6181</v>
      </c>
      <c r="C3072" s="214" t="s">
        <v>92</v>
      </c>
      <c r="D3072" s="215" t="s">
        <v>6182</v>
      </c>
    </row>
    <row r="3073" spans="1:4" ht="13.5" x14ac:dyDescent="0.25">
      <c r="A3073" s="213">
        <v>97583</v>
      </c>
      <c r="B3073" s="214" t="s">
        <v>6183</v>
      </c>
      <c r="C3073" s="214" t="s">
        <v>92</v>
      </c>
      <c r="D3073" s="215" t="s">
        <v>6184</v>
      </c>
    </row>
    <row r="3074" spans="1:4" ht="13.5" x14ac:dyDescent="0.25">
      <c r="A3074" s="213">
        <v>97584</v>
      </c>
      <c r="B3074" s="214" t="s">
        <v>6185</v>
      </c>
      <c r="C3074" s="214" t="s">
        <v>92</v>
      </c>
      <c r="D3074" s="215" t="s">
        <v>6186</v>
      </c>
    </row>
    <row r="3075" spans="1:4" ht="13.5" x14ac:dyDescent="0.25">
      <c r="A3075" s="213">
        <v>97585</v>
      </c>
      <c r="B3075" s="214" t="s">
        <v>6187</v>
      </c>
      <c r="C3075" s="214" t="s">
        <v>92</v>
      </c>
      <c r="D3075" s="215" t="s">
        <v>6188</v>
      </c>
    </row>
    <row r="3076" spans="1:4" ht="13.5" x14ac:dyDescent="0.25">
      <c r="A3076" s="213">
        <v>97586</v>
      </c>
      <c r="B3076" s="214" t="s">
        <v>6189</v>
      </c>
      <c r="C3076" s="214" t="s">
        <v>92</v>
      </c>
      <c r="D3076" s="215" t="s">
        <v>6190</v>
      </c>
    </row>
    <row r="3077" spans="1:4" ht="13.5" x14ac:dyDescent="0.25">
      <c r="A3077" s="213">
        <v>97587</v>
      </c>
      <c r="B3077" s="214" t="s">
        <v>6191</v>
      </c>
      <c r="C3077" s="214" t="s">
        <v>92</v>
      </c>
      <c r="D3077" s="215" t="s">
        <v>6192</v>
      </c>
    </row>
    <row r="3078" spans="1:4" ht="13.5" x14ac:dyDescent="0.25">
      <c r="A3078" s="213">
        <v>97589</v>
      </c>
      <c r="B3078" s="214" t="s">
        <v>6193</v>
      </c>
      <c r="C3078" s="214" t="s">
        <v>92</v>
      </c>
      <c r="D3078" s="215" t="s">
        <v>2318</v>
      </c>
    </row>
    <row r="3079" spans="1:4" ht="13.5" x14ac:dyDescent="0.25">
      <c r="A3079" s="213">
        <v>97590</v>
      </c>
      <c r="B3079" s="214" t="s">
        <v>6194</v>
      </c>
      <c r="C3079" s="214" t="s">
        <v>92</v>
      </c>
      <c r="D3079" s="215" t="s">
        <v>6195</v>
      </c>
    </row>
    <row r="3080" spans="1:4" ht="13.5" x14ac:dyDescent="0.25">
      <c r="A3080" s="213">
        <v>97591</v>
      </c>
      <c r="B3080" s="214" t="s">
        <v>6196</v>
      </c>
      <c r="C3080" s="214" t="s">
        <v>92</v>
      </c>
      <c r="D3080" s="215" t="s">
        <v>6197</v>
      </c>
    </row>
    <row r="3081" spans="1:4" ht="13.5" x14ac:dyDescent="0.25">
      <c r="A3081" s="213">
        <v>97593</v>
      </c>
      <c r="B3081" s="214" t="s">
        <v>6198</v>
      </c>
      <c r="C3081" s="214" t="s">
        <v>92</v>
      </c>
      <c r="D3081" s="215" t="s">
        <v>6199</v>
      </c>
    </row>
    <row r="3082" spans="1:4" ht="13.5" x14ac:dyDescent="0.25">
      <c r="A3082" s="213">
        <v>97594</v>
      </c>
      <c r="B3082" s="214" t="s">
        <v>6200</v>
      </c>
      <c r="C3082" s="214" t="s">
        <v>92</v>
      </c>
      <c r="D3082" s="215" t="s">
        <v>6201</v>
      </c>
    </row>
    <row r="3083" spans="1:4" ht="13.5" x14ac:dyDescent="0.25">
      <c r="A3083" s="213">
        <v>97595</v>
      </c>
      <c r="B3083" s="214" t="s">
        <v>6202</v>
      </c>
      <c r="C3083" s="214" t="s">
        <v>92</v>
      </c>
      <c r="D3083" s="215" t="s">
        <v>6203</v>
      </c>
    </row>
    <row r="3084" spans="1:4" ht="13.5" x14ac:dyDescent="0.25">
      <c r="A3084" s="213">
        <v>97596</v>
      </c>
      <c r="B3084" s="214" t="s">
        <v>6204</v>
      </c>
      <c r="C3084" s="214" t="s">
        <v>92</v>
      </c>
      <c r="D3084" s="215" t="s">
        <v>6205</v>
      </c>
    </row>
    <row r="3085" spans="1:4" ht="13.5" x14ac:dyDescent="0.25">
      <c r="A3085" s="213">
        <v>97597</v>
      </c>
      <c r="B3085" s="214" t="s">
        <v>6206</v>
      </c>
      <c r="C3085" s="214" t="s">
        <v>92</v>
      </c>
      <c r="D3085" s="215" t="s">
        <v>6207</v>
      </c>
    </row>
    <row r="3086" spans="1:4" ht="13.5" x14ac:dyDescent="0.25">
      <c r="A3086" s="213">
        <v>97598</v>
      </c>
      <c r="B3086" s="214" t="s">
        <v>6208</v>
      </c>
      <c r="C3086" s="214" t="s">
        <v>92</v>
      </c>
      <c r="D3086" s="215" t="s">
        <v>6209</v>
      </c>
    </row>
    <row r="3087" spans="1:4" ht="13.5" x14ac:dyDescent="0.25">
      <c r="A3087" s="213">
        <v>97599</v>
      </c>
      <c r="B3087" s="214" t="s">
        <v>6210</v>
      </c>
      <c r="C3087" s="214" t="s">
        <v>92</v>
      </c>
      <c r="D3087" s="215" t="s">
        <v>6211</v>
      </c>
    </row>
    <row r="3088" spans="1:4" ht="13.5" x14ac:dyDescent="0.25">
      <c r="A3088" s="213">
        <v>97609</v>
      </c>
      <c r="B3088" s="214" t="s">
        <v>6212</v>
      </c>
      <c r="C3088" s="214" t="s">
        <v>92</v>
      </c>
      <c r="D3088" s="215" t="s">
        <v>6213</v>
      </c>
    </row>
    <row r="3089" spans="1:4" ht="13.5" x14ac:dyDescent="0.25">
      <c r="A3089" s="213">
        <v>97610</v>
      </c>
      <c r="B3089" s="214" t="s">
        <v>6214</v>
      </c>
      <c r="C3089" s="214" t="s">
        <v>92</v>
      </c>
      <c r="D3089" s="215" t="s">
        <v>6215</v>
      </c>
    </row>
    <row r="3090" spans="1:4" ht="13.5" x14ac:dyDescent="0.25">
      <c r="A3090" s="213">
        <v>97611</v>
      </c>
      <c r="B3090" s="214" t="s">
        <v>6216</v>
      </c>
      <c r="C3090" s="214" t="s">
        <v>92</v>
      </c>
      <c r="D3090" s="215" t="s">
        <v>6217</v>
      </c>
    </row>
    <row r="3091" spans="1:4" ht="13.5" x14ac:dyDescent="0.25">
      <c r="A3091" s="213">
        <v>97612</v>
      </c>
      <c r="B3091" s="214" t="s">
        <v>6218</v>
      </c>
      <c r="C3091" s="214" t="s">
        <v>92</v>
      </c>
      <c r="D3091" s="215" t="s">
        <v>6219</v>
      </c>
    </row>
    <row r="3092" spans="1:4" ht="13.5" x14ac:dyDescent="0.25">
      <c r="A3092" s="213">
        <v>97613</v>
      </c>
      <c r="B3092" s="214" t="s">
        <v>6220</v>
      </c>
      <c r="C3092" s="214" t="s">
        <v>92</v>
      </c>
      <c r="D3092" s="215" t="s">
        <v>6221</v>
      </c>
    </row>
    <row r="3093" spans="1:4" ht="13.5" x14ac:dyDescent="0.25">
      <c r="A3093" s="213">
        <v>97614</v>
      </c>
      <c r="B3093" s="214" t="s">
        <v>6222</v>
      </c>
      <c r="C3093" s="214" t="s">
        <v>92</v>
      </c>
      <c r="D3093" s="215" t="s">
        <v>6223</v>
      </c>
    </row>
    <row r="3094" spans="1:4" ht="13.5" x14ac:dyDescent="0.25">
      <c r="A3094" s="213">
        <v>97615</v>
      </c>
      <c r="B3094" s="214" t="s">
        <v>6224</v>
      </c>
      <c r="C3094" s="214" t="s">
        <v>92</v>
      </c>
      <c r="D3094" s="215" t="s">
        <v>6225</v>
      </c>
    </row>
    <row r="3095" spans="1:4" ht="13.5" x14ac:dyDescent="0.25">
      <c r="A3095" s="213">
        <v>97616</v>
      </c>
      <c r="B3095" s="214" t="s">
        <v>6226</v>
      </c>
      <c r="C3095" s="214" t="s">
        <v>92</v>
      </c>
      <c r="D3095" s="215" t="s">
        <v>6227</v>
      </c>
    </row>
    <row r="3096" spans="1:4" ht="13.5" x14ac:dyDescent="0.25">
      <c r="A3096" s="213">
        <v>97617</v>
      </c>
      <c r="B3096" s="214" t="s">
        <v>6228</v>
      </c>
      <c r="C3096" s="214" t="s">
        <v>92</v>
      </c>
      <c r="D3096" s="215" t="s">
        <v>6229</v>
      </c>
    </row>
    <row r="3097" spans="1:4" ht="13.5" x14ac:dyDescent="0.25">
      <c r="A3097" s="213">
        <v>97618</v>
      </c>
      <c r="B3097" s="214" t="s">
        <v>6230</v>
      </c>
      <c r="C3097" s="214" t="s">
        <v>92</v>
      </c>
      <c r="D3097" s="215" t="s">
        <v>6132</v>
      </c>
    </row>
    <row r="3098" spans="1:4" ht="13.5" x14ac:dyDescent="0.25">
      <c r="A3098" s="213">
        <v>100902</v>
      </c>
      <c r="B3098" s="214" t="s">
        <v>6231</v>
      </c>
      <c r="C3098" s="214" t="s">
        <v>92</v>
      </c>
      <c r="D3098" s="215" t="s">
        <v>6232</v>
      </c>
    </row>
    <row r="3099" spans="1:4" ht="13.5" x14ac:dyDescent="0.25">
      <c r="A3099" s="213">
        <v>100903</v>
      </c>
      <c r="B3099" s="214" t="s">
        <v>6233</v>
      </c>
      <c r="C3099" s="214" t="s">
        <v>92</v>
      </c>
      <c r="D3099" s="215" t="s">
        <v>6234</v>
      </c>
    </row>
    <row r="3100" spans="1:4" ht="13.5" x14ac:dyDescent="0.25">
      <c r="A3100" s="213">
        <v>100904</v>
      </c>
      <c r="B3100" s="214" t="s">
        <v>6235</v>
      </c>
      <c r="C3100" s="214" t="s">
        <v>92</v>
      </c>
      <c r="D3100" s="215" t="s">
        <v>6184</v>
      </c>
    </row>
    <row r="3101" spans="1:4" ht="13.5" x14ac:dyDescent="0.25">
      <c r="A3101" s="213">
        <v>100905</v>
      </c>
      <c r="B3101" s="214" t="s">
        <v>6236</v>
      </c>
      <c r="C3101" s="214" t="s">
        <v>92</v>
      </c>
      <c r="D3101" s="215" t="s">
        <v>6237</v>
      </c>
    </row>
    <row r="3102" spans="1:4" ht="13.5" x14ac:dyDescent="0.25">
      <c r="A3102" s="213">
        <v>100906</v>
      </c>
      <c r="B3102" s="214" t="s">
        <v>6238</v>
      </c>
      <c r="C3102" s="214" t="s">
        <v>92</v>
      </c>
      <c r="D3102" s="215" t="s">
        <v>6239</v>
      </c>
    </row>
    <row r="3103" spans="1:4" ht="13.5" x14ac:dyDescent="0.25">
      <c r="A3103" s="213">
        <v>100919</v>
      </c>
      <c r="B3103" s="214" t="s">
        <v>6240</v>
      </c>
      <c r="C3103" s="214" t="s">
        <v>92</v>
      </c>
      <c r="D3103" s="215" t="s">
        <v>6241</v>
      </c>
    </row>
    <row r="3104" spans="1:4" ht="13.5" x14ac:dyDescent="0.25">
      <c r="A3104" s="213">
        <v>100920</v>
      </c>
      <c r="B3104" s="214" t="s">
        <v>6242</v>
      </c>
      <c r="C3104" s="214" t="s">
        <v>92</v>
      </c>
      <c r="D3104" s="215" t="s">
        <v>6243</v>
      </c>
    </row>
    <row r="3105" spans="1:4" ht="13.5" x14ac:dyDescent="0.25">
      <c r="A3105" s="213">
        <v>100921</v>
      </c>
      <c r="B3105" s="214" t="s">
        <v>6244</v>
      </c>
      <c r="C3105" s="214" t="s">
        <v>92</v>
      </c>
      <c r="D3105" s="215" t="s">
        <v>6245</v>
      </c>
    </row>
    <row r="3106" spans="1:4" ht="13.5" x14ac:dyDescent="0.25">
      <c r="A3106" s="213">
        <v>100922</v>
      </c>
      <c r="B3106" s="214" t="s">
        <v>6246</v>
      </c>
      <c r="C3106" s="214" t="s">
        <v>92</v>
      </c>
      <c r="D3106" s="215" t="s">
        <v>6247</v>
      </c>
    </row>
    <row r="3107" spans="1:4" ht="13.5" x14ac:dyDescent="0.25">
      <c r="A3107" s="213">
        <v>100923</v>
      </c>
      <c r="B3107" s="214" t="s">
        <v>6248</v>
      </c>
      <c r="C3107" s="214" t="s">
        <v>92</v>
      </c>
      <c r="D3107" s="215" t="s">
        <v>6249</v>
      </c>
    </row>
    <row r="3108" spans="1:4" ht="13.5" x14ac:dyDescent="0.25">
      <c r="A3108" s="213">
        <v>103782</v>
      </c>
      <c r="B3108" s="214" t="s">
        <v>6250</v>
      </c>
      <c r="C3108" s="214" t="s">
        <v>92</v>
      </c>
      <c r="D3108" s="215" t="s">
        <v>6251</v>
      </c>
    </row>
    <row r="3109" spans="1:4" ht="13.5" x14ac:dyDescent="0.25">
      <c r="A3109" s="213">
        <v>101489</v>
      </c>
      <c r="B3109" s="214" t="s">
        <v>6252</v>
      </c>
      <c r="C3109" s="214" t="s">
        <v>92</v>
      </c>
      <c r="D3109" s="215" t="s">
        <v>6253</v>
      </c>
    </row>
    <row r="3110" spans="1:4" ht="13.5" x14ac:dyDescent="0.25">
      <c r="A3110" s="213">
        <v>101490</v>
      </c>
      <c r="B3110" s="214" t="s">
        <v>6254</v>
      </c>
      <c r="C3110" s="214" t="s">
        <v>92</v>
      </c>
      <c r="D3110" s="215" t="s">
        <v>6255</v>
      </c>
    </row>
    <row r="3111" spans="1:4" ht="13.5" x14ac:dyDescent="0.25">
      <c r="A3111" s="213">
        <v>101491</v>
      </c>
      <c r="B3111" s="214" t="s">
        <v>6256</v>
      </c>
      <c r="C3111" s="214" t="s">
        <v>92</v>
      </c>
      <c r="D3111" s="215" t="s">
        <v>6257</v>
      </c>
    </row>
    <row r="3112" spans="1:4" ht="13.5" x14ac:dyDescent="0.25">
      <c r="A3112" s="213">
        <v>101492</v>
      </c>
      <c r="B3112" s="214" t="s">
        <v>6258</v>
      </c>
      <c r="C3112" s="214" t="s">
        <v>92</v>
      </c>
      <c r="D3112" s="215" t="s">
        <v>6259</v>
      </c>
    </row>
    <row r="3113" spans="1:4" ht="13.5" x14ac:dyDescent="0.25">
      <c r="A3113" s="213">
        <v>101493</v>
      </c>
      <c r="B3113" s="214" t="s">
        <v>6260</v>
      </c>
      <c r="C3113" s="214" t="s">
        <v>92</v>
      </c>
      <c r="D3113" s="215" t="s">
        <v>6261</v>
      </c>
    </row>
    <row r="3114" spans="1:4" ht="13.5" x14ac:dyDescent="0.25">
      <c r="A3114" s="213">
        <v>101494</v>
      </c>
      <c r="B3114" s="214" t="s">
        <v>6262</v>
      </c>
      <c r="C3114" s="214" t="s">
        <v>92</v>
      </c>
      <c r="D3114" s="215" t="s">
        <v>6263</v>
      </c>
    </row>
    <row r="3115" spans="1:4" ht="13.5" x14ac:dyDescent="0.25">
      <c r="A3115" s="213">
        <v>101495</v>
      </c>
      <c r="B3115" s="214" t="s">
        <v>6264</v>
      </c>
      <c r="C3115" s="214" t="s">
        <v>92</v>
      </c>
      <c r="D3115" s="215" t="s">
        <v>6265</v>
      </c>
    </row>
    <row r="3116" spans="1:4" ht="13.5" x14ac:dyDescent="0.25">
      <c r="A3116" s="213">
        <v>101496</v>
      </c>
      <c r="B3116" s="214" t="s">
        <v>6266</v>
      </c>
      <c r="C3116" s="214" t="s">
        <v>92</v>
      </c>
      <c r="D3116" s="215" t="s">
        <v>6267</v>
      </c>
    </row>
    <row r="3117" spans="1:4" ht="13.5" x14ac:dyDescent="0.25">
      <c r="A3117" s="213">
        <v>101497</v>
      </c>
      <c r="B3117" s="214" t="s">
        <v>6268</v>
      </c>
      <c r="C3117" s="214" t="s">
        <v>92</v>
      </c>
      <c r="D3117" s="215" t="s">
        <v>6269</v>
      </c>
    </row>
    <row r="3118" spans="1:4" ht="13.5" x14ac:dyDescent="0.25">
      <c r="A3118" s="213">
        <v>101498</v>
      </c>
      <c r="B3118" s="214" t="s">
        <v>6270</v>
      </c>
      <c r="C3118" s="214" t="s">
        <v>92</v>
      </c>
      <c r="D3118" s="215" t="s">
        <v>6271</v>
      </c>
    </row>
    <row r="3119" spans="1:4" ht="13.5" x14ac:dyDescent="0.25">
      <c r="A3119" s="213">
        <v>101499</v>
      </c>
      <c r="B3119" s="214" t="s">
        <v>6272</v>
      </c>
      <c r="C3119" s="214" t="s">
        <v>92</v>
      </c>
      <c r="D3119" s="215" t="s">
        <v>6273</v>
      </c>
    </row>
    <row r="3120" spans="1:4" ht="13.5" x14ac:dyDescent="0.25">
      <c r="A3120" s="213">
        <v>101500</v>
      </c>
      <c r="B3120" s="214" t="s">
        <v>6274</v>
      </c>
      <c r="C3120" s="214" t="s">
        <v>92</v>
      </c>
      <c r="D3120" s="215" t="s">
        <v>6275</v>
      </c>
    </row>
    <row r="3121" spans="1:4" ht="13.5" x14ac:dyDescent="0.25">
      <c r="A3121" s="213">
        <v>101501</v>
      </c>
      <c r="B3121" s="214" t="s">
        <v>6276</v>
      </c>
      <c r="C3121" s="214" t="s">
        <v>92</v>
      </c>
      <c r="D3121" s="215" t="s">
        <v>6277</v>
      </c>
    </row>
    <row r="3122" spans="1:4" ht="13.5" x14ac:dyDescent="0.25">
      <c r="A3122" s="213">
        <v>101502</v>
      </c>
      <c r="B3122" s="214" t="s">
        <v>6278</v>
      </c>
      <c r="C3122" s="214" t="s">
        <v>92</v>
      </c>
      <c r="D3122" s="215" t="s">
        <v>6279</v>
      </c>
    </row>
    <row r="3123" spans="1:4" ht="13.5" x14ac:dyDescent="0.25">
      <c r="A3123" s="213">
        <v>101503</v>
      </c>
      <c r="B3123" s="214" t="s">
        <v>6280</v>
      </c>
      <c r="C3123" s="214" t="s">
        <v>92</v>
      </c>
      <c r="D3123" s="215" t="s">
        <v>6281</v>
      </c>
    </row>
    <row r="3124" spans="1:4" ht="13.5" x14ac:dyDescent="0.25">
      <c r="A3124" s="213">
        <v>101504</v>
      </c>
      <c r="B3124" s="214" t="s">
        <v>6282</v>
      </c>
      <c r="C3124" s="214" t="s">
        <v>92</v>
      </c>
      <c r="D3124" s="215" t="s">
        <v>6283</v>
      </c>
    </row>
    <row r="3125" spans="1:4" ht="13.5" x14ac:dyDescent="0.25">
      <c r="A3125" s="213">
        <v>101505</v>
      </c>
      <c r="B3125" s="214" t="s">
        <v>6284</v>
      </c>
      <c r="C3125" s="214" t="s">
        <v>92</v>
      </c>
      <c r="D3125" s="215" t="s">
        <v>6285</v>
      </c>
    </row>
    <row r="3126" spans="1:4" ht="13.5" x14ac:dyDescent="0.25">
      <c r="A3126" s="213">
        <v>101506</v>
      </c>
      <c r="B3126" s="214" t="s">
        <v>6286</v>
      </c>
      <c r="C3126" s="214" t="s">
        <v>92</v>
      </c>
      <c r="D3126" s="215" t="s">
        <v>6287</v>
      </c>
    </row>
    <row r="3127" spans="1:4" ht="13.5" x14ac:dyDescent="0.25">
      <c r="A3127" s="213">
        <v>101507</v>
      </c>
      <c r="B3127" s="214" t="s">
        <v>6288</v>
      </c>
      <c r="C3127" s="214" t="s">
        <v>92</v>
      </c>
      <c r="D3127" s="215" t="s">
        <v>6289</v>
      </c>
    </row>
    <row r="3128" spans="1:4" ht="13.5" x14ac:dyDescent="0.25">
      <c r="A3128" s="213">
        <v>101508</v>
      </c>
      <c r="B3128" s="214" t="s">
        <v>6290</v>
      </c>
      <c r="C3128" s="214" t="s">
        <v>92</v>
      </c>
      <c r="D3128" s="215" t="s">
        <v>6291</v>
      </c>
    </row>
    <row r="3129" spans="1:4" ht="13.5" x14ac:dyDescent="0.25">
      <c r="A3129" s="213">
        <v>101509</v>
      </c>
      <c r="B3129" s="214" t="s">
        <v>6292</v>
      </c>
      <c r="C3129" s="214" t="s">
        <v>92</v>
      </c>
      <c r="D3129" s="215" t="s">
        <v>6293</v>
      </c>
    </row>
    <row r="3130" spans="1:4" ht="13.5" x14ac:dyDescent="0.25">
      <c r="A3130" s="213">
        <v>101510</v>
      </c>
      <c r="B3130" s="214" t="s">
        <v>6294</v>
      </c>
      <c r="C3130" s="214" t="s">
        <v>92</v>
      </c>
      <c r="D3130" s="215" t="s">
        <v>6295</v>
      </c>
    </row>
    <row r="3131" spans="1:4" ht="13.5" x14ac:dyDescent="0.25">
      <c r="A3131" s="213">
        <v>101511</v>
      </c>
      <c r="B3131" s="214" t="s">
        <v>6296</v>
      </c>
      <c r="C3131" s="214" t="s">
        <v>92</v>
      </c>
      <c r="D3131" s="215" t="s">
        <v>6297</v>
      </c>
    </row>
    <row r="3132" spans="1:4" ht="13.5" x14ac:dyDescent="0.25">
      <c r="A3132" s="213">
        <v>101512</v>
      </c>
      <c r="B3132" s="214" t="s">
        <v>6298</v>
      </c>
      <c r="C3132" s="214" t="s">
        <v>92</v>
      </c>
      <c r="D3132" s="215" t="s">
        <v>6299</v>
      </c>
    </row>
    <row r="3133" spans="1:4" ht="13.5" x14ac:dyDescent="0.25">
      <c r="A3133" s="213">
        <v>101513</v>
      </c>
      <c r="B3133" s="214" t="s">
        <v>6300</v>
      </c>
      <c r="C3133" s="214" t="s">
        <v>92</v>
      </c>
      <c r="D3133" s="215" t="s">
        <v>6301</v>
      </c>
    </row>
    <row r="3134" spans="1:4" ht="13.5" x14ac:dyDescent="0.25">
      <c r="A3134" s="213">
        <v>101514</v>
      </c>
      <c r="B3134" s="214" t="s">
        <v>6302</v>
      </c>
      <c r="C3134" s="214" t="s">
        <v>92</v>
      </c>
      <c r="D3134" s="215" t="s">
        <v>6303</v>
      </c>
    </row>
    <row r="3135" spans="1:4" ht="13.5" x14ac:dyDescent="0.25">
      <c r="A3135" s="213">
        <v>101515</v>
      </c>
      <c r="B3135" s="214" t="s">
        <v>6304</v>
      </c>
      <c r="C3135" s="214" t="s">
        <v>92</v>
      </c>
      <c r="D3135" s="215" t="s">
        <v>6305</v>
      </c>
    </row>
    <row r="3136" spans="1:4" ht="13.5" x14ac:dyDescent="0.25">
      <c r="A3136" s="213">
        <v>101516</v>
      </c>
      <c r="B3136" s="214" t="s">
        <v>6306</v>
      </c>
      <c r="C3136" s="214" t="s">
        <v>92</v>
      </c>
      <c r="D3136" s="215" t="s">
        <v>6307</v>
      </c>
    </row>
    <row r="3137" spans="1:4" ht="13.5" x14ac:dyDescent="0.25">
      <c r="A3137" s="213">
        <v>101517</v>
      </c>
      <c r="B3137" s="214" t="s">
        <v>6308</v>
      </c>
      <c r="C3137" s="214" t="s">
        <v>92</v>
      </c>
      <c r="D3137" s="215" t="s">
        <v>6309</v>
      </c>
    </row>
    <row r="3138" spans="1:4" ht="13.5" x14ac:dyDescent="0.25">
      <c r="A3138" s="213">
        <v>101518</v>
      </c>
      <c r="B3138" s="214" t="s">
        <v>6310</v>
      </c>
      <c r="C3138" s="214" t="s">
        <v>92</v>
      </c>
      <c r="D3138" s="215" t="s">
        <v>6311</v>
      </c>
    </row>
    <row r="3139" spans="1:4" ht="13.5" x14ac:dyDescent="0.25">
      <c r="A3139" s="213">
        <v>101519</v>
      </c>
      <c r="B3139" s="214" t="s">
        <v>6312</v>
      </c>
      <c r="C3139" s="214" t="s">
        <v>92</v>
      </c>
      <c r="D3139" s="215" t="s">
        <v>6313</v>
      </c>
    </row>
    <row r="3140" spans="1:4" ht="13.5" x14ac:dyDescent="0.25">
      <c r="A3140" s="213">
        <v>101520</v>
      </c>
      <c r="B3140" s="214" t="s">
        <v>6314</v>
      </c>
      <c r="C3140" s="214" t="s">
        <v>92</v>
      </c>
      <c r="D3140" s="215" t="s">
        <v>6315</v>
      </c>
    </row>
    <row r="3141" spans="1:4" ht="13.5" x14ac:dyDescent="0.25">
      <c r="A3141" s="213">
        <v>101521</v>
      </c>
      <c r="B3141" s="214" t="s">
        <v>6316</v>
      </c>
      <c r="C3141" s="214" t="s">
        <v>92</v>
      </c>
      <c r="D3141" s="215" t="s">
        <v>6317</v>
      </c>
    </row>
    <row r="3142" spans="1:4" ht="13.5" x14ac:dyDescent="0.25">
      <c r="A3142" s="213">
        <v>101522</v>
      </c>
      <c r="B3142" s="214" t="s">
        <v>6318</v>
      </c>
      <c r="C3142" s="214" t="s">
        <v>92</v>
      </c>
      <c r="D3142" s="215" t="s">
        <v>6319</v>
      </c>
    </row>
    <row r="3143" spans="1:4" ht="13.5" x14ac:dyDescent="0.25">
      <c r="A3143" s="213">
        <v>101523</v>
      </c>
      <c r="B3143" s="214" t="s">
        <v>6320</v>
      </c>
      <c r="C3143" s="214" t="s">
        <v>92</v>
      </c>
      <c r="D3143" s="215" t="s">
        <v>6321</v>
      </c>
    </row>
    <row r="3144" spans="1:4" ht="13.5" x14ac:dyDescent="0.25">
      <c r="A3144" s="213">
        <v>101524</v>
      </c>
      <c r="B3144" s="214" t="s">
        <v>6322</v>
      </c>
      <c r="C3144" s="214" t="s">
        <v>92</v>
      </c>
      <c r="D3144" s="215" t="s">
        <v>6323</v>
      </c>
    </row>
    <row r="3145" spans="1:4" ht="13.5" x14ac:dyDescent="0.25">
      <c r="A3145" s="213">
        <v>101525</v>
      </c>
      <c r="B3145" s="214" t="s">
        <v>6324</v>
      </c>
      <c r="C3145" s="214" t="s">
        <v>92</v>
      </c>
      <c r="D3145" s="215" t="s">
        <v>6325</v>
      </c>
    </row>
    <row r="3146" spans="1:4" ht="13.5" x14ac:dyDescent="0.25">
      <c r="A3146" s="213">
        <v>101526</v>
      </c>
      <c r="B3146" s="214" t="s">
        <v>6326</v>
      </c>
      <c r="C3146" s="214" t="s">
        <v>92</v>
      </c>
      <c r="D3146" s="215" t="s">
        <v>6327</v>
      </c>
    </row>
    <row r="3147" spans="1:4" ht="13.5" x14ac:dyDescent="0.25">
      <c r="A3147" s="213">
        <v>101527</v>
      </c>
      <c r="B3147" s="214" t="s">
        <v>6328</v>
      </c>
      <c r="C3147" s="214" t="s">
        <v>92</v>
      </c>
      <c r="D3147" s="215" t="s">
        <v>6329</v>
      </c>
    </row>
    <row r="3148" spans="1:4" ht="13.5" x14ac:dyDescent="0.25">
      <c r="A3148" s="213">
        <v>101528</v>
      </c>
      <c r="B3148" s="214" t="s">
        <v>6330</v>
      </c>
      <c r="C3148" s="214" t="s">
        <v>92</v>
      </c>
      <c r="D3148" s="215" t="s">
        <v>6331</v>
      </c>
    </row>
    <row r="3149" spans="1:4" ht="13.5" x14ac:dyDescent="0.25">
      <c r="A3149" s="213">
        <v>101529</v>
      </c>
      <c r="B3149" s="214" t="s">
        <v>6332</v>
      </c>
      <c r="C3149" s="214" t="s">
        <v>92</v>
      </c>
      <c r="D3149" s="215" t="s">
        <v>6333</v>
      </c>
    </row>
    <row r="3150" spans="1:4" ht="13.5" x14ac:dyDescent="0.25">
      <c r="A3150" s="213">
        <v>101530</v>
      </c>
      <c r="B3150" s="214" t="s">
        <v>6334</v>
      </c>
      <c r="C3150" s="214" t="s">
        <v>92</v>
      </c>
      <c r="D3150" s="215" t="s">
        <v>6335</v>
      </c>
    </row>
    <row r="3151" spans="1:4" ht="13.5" x14ac:dyDescent="0.25">
      <c r="A3151" s="213">
        <v>101531</v>
      </c>
      <c r="B3151" s="214" t="s">
        <v>6336</v>
      </c>
      <c r="C3151" s="214" t="s">
        <v>92</v>
      </c>
      <c r="D3151" s="215" t="s">
        <v>6337</v>
      </c>
    </row>
    <row r="3152" spans="1:4" ht="13.5" x14ac:dyDescent="0.25">
      <c r="A3152" s="213">
        <v>101532</v>
      </c>
      <c r="B3152" s="214" t="s">
        <v>6338</v>
      </c>
      <c r="C3152" s="214" t="s">
        <v>92</v>
      </c>
      <c r="D3152" s="215" t="s">
        <v>6339</v>
      </c>
    </row>
    <row r="3153" spans="1:4" ht="13.5" x14ac:dyDescent="0.25">
      <c r="A3153" s="213">
        <v>101533</v>
      </c>
      <c r="B3153" s="214" t="s">
        <v>6340</v>
      </c>
      <c r="C3153" s="214" t="s">
        <v>92</v>
      </c>
      <c r="D3153" s="215" t="s">
        <v>6341</v>
      </c>
    </row>
    <row r="3154" spans="1:4" ht="13.5" x14ac:dyDescent="0.25">
      <c r="A3154" s="213">
        <v>101534</v>
      </c>
      <c r="B3154" s="214" t="s">
        <v>6342</v>
      </c>
      <c r="C3154" s="214" t="s">
        <v>92</v>
      </c>
      <c r="D3154" s="215" t="s">
        <v>6343</v>
      </c>
    </row>
    <row r="3155" spans="1:4" ht="13.5" x14ac:dyDescent="0.25">
      <c r="A3155" s="213">
        <v>101535</v>
      </c>
      <c r="B3155" s="214" t="s">
        <v>6344</v>
      </c>
      <c r="C3155" s="214" t="s">
        <v>92</v>
      </c>
      <c r="D3155" s="215" t="s">
        <v>6345</v>
      </c>
    </row>
    <row r="3156" spans="1:4" ht="13.5" x14ac:dyDescent="0.25">
      <c r="A3156" s="213">
        <v>101536</v>
      </c>
      <c r="B3156" s="214" t="s">
        <v>6346</v>
      </c>
      <c r="C3156" s="214" t="s">
        <v>92</v>
      </c>
      <c r="D3156" s="215" t="s">
        <v>6347</v>
      </c>
    </row>
    <row r="3157" spans="1:4" ht="13.5" x14ac:dyDescent="0.25">
      <c r="A3157" s="213">
        <v>101537</v>
      </c>
      <c r="B3157" s="214" t="s">
        <v>6348</v>
      </c>
      <c r="C3157" s="214" t="s">
        <v>92</v>
      </c>
      <c r="D3157" s="215" t="s">
        <v>6349</v>
      </c>
    </row>
    <row r="3158" spans="1:4" ht="13.5" x14ac:dyDescent="0.25">
      <c r="A3158" s="213">
        <v>101538</v>
      </c>
      <c r="B3158" s="214" t="s">
        <v>6350</v>
      </c>
      <c r="C3158" s="214" t="s">
        <v>92</v>
      </c>
      <c r="D3158" s="215" t="s">
        <v>5478</v>
      </c>
    </row>
    <row r="3159" spans="1:4" ht="13.5" x14ac:dyDescent="0.25">
      <c r="A3159" s="213">
        <v>101539</v>
      </c>
      <c r="B3159" s="214" t="s">
        <v>6351</v>
      </c>
      <c r="C3159" s="214" t="s">
        <v>92</v>
      </c>
      <c r="D3159" s="215" t="s">
        <v>6352</v>
      </c>
    </row>
    <row r="3160" spans="1:4" ht="13.5" x14ac:dyDescent="0.25">
      <c r="A3160" s="213">
        <v>101540</v>
      </c>
      <c r="B3160" s="214" t="s">
        <v>6353</v>
      </c>
      <c r="C3160" s="214" t="s">
        <v>92</v>
      </c>
      <c r="D3160" s="215" t="s">
        <v>6354</v>
      </c>
    </row>
    <row r="3161" spans="1:4" ht="13.5" x14ac:dyDescent="0.25">
      <c r="A3161" s="213">
        <v>101541</v>
      </c>
      <c r="B3161" s="214" t="s">
        <v>6355</v>
      </c>
      <c r="C3161" s="214" t="s">
        <v>92</v>
      </c>
      <c r="D3161" s="215" t="s">
        <v>6356</v>
      </c>
    </row>
    <row r="3162" spans="1:4" ht="13.5" x14ac:dyDescent="0.25">
      <c r="A3162" s="213">
        <v>101542</v>
      </c>
      <c r="B3162" s="214" t="s">
        <v>6357</v>
      </c>
      <c r="C3162" s="214" t="s">
        <v>92</v>
      </c>
      <c r="D3162" s="215" t="s">
        <v>6358</v>
      </c>
    </row>
    <row r="3163" spans="1:4" ht="13.5" x14ac:dyDescent="0.25">
      <c r="A3163" s="213">
        <v>101543</v>
      </c>
      <c r="B3163" s="214" t="s">
        <v>6359</v>
      </c>
      <c r="C3163" s="214" t="s">
        <v>92</v>
      </c>
      <c r="D3163" s="215" t="s">
        <v>6360</v>
      </c>
    </row>
    <row r="3164" spans="1:4" ht="13.5" x14ac:dyDescent="0.25">
      <c r="A3164" s="213">
        <v>101544</v>
      </c>
      <c r="B3164" s="214" t="s">
        <v>6361</v>
      </c>
      <c r="C3164" s="214" t="s">
        <v>92</v>
      </c>
      <c r="D3164" s="215" t="s">
        <v>6362</v>
      </c>
    </row>
    <row r="3165" spans="1:4" ht="13.5" x14ac:dyDescent="0.25">
      <c r="A3165" s="213">
        <v>101545</v>
      </c>
      <c r="B3165" s="214" t="s">
        <v>6363</v>
      </c>
      <c r="C3165" s="214" t="s">
        <v>92</v>
      </c>
      <c r="D3165" s="215" t="s">
        <v>6364</v>
      </c>
    </row>
    <row r="3166" spans="1:4" ht="13.5" x14ac:dyDescent="0.25">
      <c r="A3166" s="213">
        <v>101546</v>
      </c>
      <c r="B3166" s="214" t="s">
        <v>6365</v>
      </c>
      <c r="C3166" s="214" t="s">
        <v>92</v>
      </c>
      <c r="D3166" s="215" t="s">
        <v>6366</v>
      </c>
    </row>
    <row r="3167" spans="1:4" ht="13.5" x14ac:dyDescent="0.25">
      <c r="A3167" s="213">
        <v>101547</v>
      </c>
      <c r="B3167" s="214" t="s">
        <v>6367</v>
      </c>
      <c r="C3167" s="214" t="s">
        <v>92</v>
      </c>
      <c r="D3167" s="215" t="s">
        <v>4721</v>
      </c>
    </row>
    <row r="3168" spans="1:4" ht="13.5" x14ac:dyDescent="0.25">
      <c r="A3168" s="213">
        <v>101548</v>
      </c>
      <c r="B3168" s="214" t="s">
        <v>6368</v>
      </c>
      <c r="C3168" s="214" t="s">
        <v>92</v>
      </c>
      <c r="D3168" s="215" t="s">
        <v>6369</v>
      </c>
    </row>
    <row r="3169" spans="1:4" ht="13.5" x14ac:dyDescent="0.25">
      <c r="A3169" s="213">
        <v>101549</v>
      </c>
      <c r="B3169" s="214" t="s">
        <v>6370</v>
      </c>
      <c r="C3169" s="214" t="s">
        <v>92</v>
      </c>
      <c r="D3169" s="215" t="s">
        <v>5450</v>
      </c>
    </row>
    <row r="3170" spans="1:4" ht="13.5" x14ac:dyDescent="0.25">
      <c r="A3170" s="213">
        <v>101553</v>
      </c>
      <c r="B3170" s="214" t="s">
        <v>6371</v>
      </c>
      <c r="C3170" s="214" t="s">
        <v>92</v>
      </c>
      <c r="D3170" s="215" t="s">
        <v>6372</v>
      </c>
    </row>
    <row r="3171" spans="1:4" ht="13.5" x14ac:dyDescent="0.25">
      <c r="A3171" s="213">
        <v>101554</v>
      </c>
      <c r="B3171" s="214" t="s">
        <v>6373</v>
      </c>
      <c r="C3171" s="214" t="s">
        <v>92</v>
      </c>
      <c r="D3171" s="215" t="s">
        <v>6374</v>
      </c>
    </row>
    <row r="3172" spans="1:4" ht="13.5" x14ac:dyDescent="0.25">
      <c r="A3172" s="213">
        <v>101555</v>
      </c>
      <c r="B3172" s="214" t="s">
        <v>6375</v>
      </c>
      <c r="C3172" s="214" t="s">
        <v>92</v>
      </c>
      <c r="D3172" s="215" t="s">
        <v>6376</v>
      </c>
    </row>
    <row r="3173" spans="1:4" ht="13.5" x14ac:dyDescent="0.25">
      <c r="A3173" s="213">
        <v>101556</v>
      </c>
      <c r="B3173" s="214" t="s">
        <v>6377</v>
      </c>
      <c r="C3173" s="214" t="s">
        <v>92</v>
      </c>
      <c r="D3173" s="215" t="s">
        <v>6378</v>
      </c>
    </row>
    <row r="3174" spans="1:4" ht="13.5" x14ac:dyDescent="0.25">
      <c r="A3174" s="213">
        <v>101560</v>
      </c>
      <c r="B3174" s="214" t="s">
        <v>6379</v>
      </c>
      <c r="C3174" s="214" t="s">
        <v>91</v>
      </c>
      <c r="D3174" s="215" t="s">
        <v>6380</v>
      </c>
    </row>
    <row r="3175" spans="1:4" ht="13.5" x14ac:dyDescent="0.25">
      <c r="A3175" s="213">
        <v>101561</v>
      </c>
      <c r="B3175" s="214" t="s">
        <v>6381</v>
      </c>
      <c r="C3175" s="214" t="s">
        <v>91</v>
      </c>
      <c r="D3175" s="215" t="s">
        <v>6382</v>
      </c>
    </row>
    <row r="3176" spans="1:4" ht="13.5" x14ac:dyDescent="0.25">
      <c r="A3176" s="213">
        <v>101562</v>
      </c>
      <c r="B3176" s="214" t="s">
        <v>6383</v>
      </c>
      <c r="C3176" s="214" t="s">
        <v>91</v>
      </c>
      <c r="D3176" s="215" t="s">
        <v>6384</v>
      </c>
    </row>
    <row r="3177" spans="1:4" ht="13.5" x14ac:dyDescent="0.25">
      <c r="A3177" s="213">
        <v>101563</v>
      </c>
      <c r="B3177" s="214" t="s">
        <v>6385</v>
      </c>
      <c r="C3177" s="214" t="s">
        <v>91</v>
      </c>
      <c r="D3177" s="215" t="s">
        <v>6386</v>
      </c>
    </row>
    <row r="3178" spans="1:4" ht="13.5" x14ac:dyDescent="0.25">
      <c r="A3178" s="213">
        <v>101564</v>
      </c>
      <c r="B3178" s="214" t="s">
        <v>6387</v>
      </c>
      <c r="C3178" s="214" t="s">
        <v>91</v>
      </c>
      <c r="D3178" s="215" t="s">
        <v>6388</v>
      </c>
    </row>
    <row r="3179" spans="1:4" ht="13.5" x14ac:dyDescent="0.25">
      <c r="A3179" s="213">
        <v>101565</v>
      </c>
      <c r="B3179" s="214" t="s">
        <v>6389</v>
      </c>
      <c r="C3179" s="214" t="s">
        <v>91</v>
      </c>
      <c r="D3179" s="215" t="s">
        <v>6390</v>
      </c>
    </row>
    <row r="3180" spans="1:4" ht="13.5" x14ac:dyDescent="0.25">
      <c r="A3180" s="213">
        <v>101567</v>
      </c>
      <c r="B3180" s="214" t="s">
        <v>6391</v>
      </c>
      <c r="C3180" s="214" t="s">
        <v>91</v>
      </c>
      <c r="D3180" s="215" t="s">
        <v>6392</v>
      </c>
    </row>
    <row r="3181" spans="1:4" ht="13.5" x14ac:dyDescent="0.25">
      <c r="A3181" s="213">
        <v>101568</v>
      </c>
      <c r="B3181" s="214" t="s">
        <v>6393</v>
      </c>
      <c r="C3181" s="214" t="s">
        <v>91</v>
      </c>
      <c r="D3181" s="215" t="s">
        <v>6394</v>
      </c>
    </row>
    <row r="3182" spans="1:4" ht="13.5" x14ac:dyDescent="0.25">
      <c r="A3182" s="213">
        <v>101626</v>
      </c>
      <c r="B3182" s="214" t="s">
        <v>6395</v>
      </c>
      <c r="C3182" s="214" t="s">
        <v>92</v>
      </c>
      <c r="D3182" s="215" t="s">
        <v>6396</v>
      </c>
    </row>
    <row r="3183" spans="1:4" ht="13.5" x14ac:dyDescent="0.25">
      <c r="A3183" s="213">
        <v>101627</v>
      </c>
      <c r="B3183" s="214" t="s">
        <v>6397</v>
      </c>
      <c r="C3183" s="214" t="s">
        <v>92</v>
      </c>
      <c r="D3183" s="215" t="s">
        <v>6398</v>
      </c>
    </row>
    <row r="3184" spans="1:4" ht="13.5" x14ac:dyDescent="0.25">
      <c r="A3184" s="213">
        <v>101628</v>
      </c>
      <c r="B3184" s="214" t="s">
        <v>6399</v>
      </c>
      <c r="C3184" s="214" t="s">
        <v>92</v>
      </c>
      <c r="D3184" s="215" t="s">
        <v>6400</v>
      </c>
    </row>
    <row r="3185" spans="1:4" ht="13.5" x14ac:dyDescent="0.25">
      <c r="A3185" s="213">
        <v>101629</v>
      </c>
      <c r="B3185" s="214" t="s">
        <v>6401</v>
      </c>
      <c r="C3185" s="214" t="s">
        <v>92</v>
      </c>
      <c r="D3185" s="215" t="s">
        <v>6402</v>
      </c>
    </row>
    <row r="3186" spans="1:4" ht="13.5" x14ac:dyDescent="0.25">
      <c r="A3186" s="213">
        <v>101630</v>
      </c>
      <c r="B3186" s="214" t="s">
        <v>6403</v>
      </c>
      <c r="C3186" s="214" t="s">
        <v>92</v>
      </c>
      <c r="D3186" s="215" t="s">
        <v>6404</v>
      </c>
    </row>
    <row r="3187" spans="1:4" ht="13.5" x14ac:dyDescent="0.25">
      <c r="A3187" s="213">
        <v>101631</v>
      </c>
      <c r="B3187" s="214" t="s">
        <v>6405</v>
      </c>
      <c r="C3187" s="214" t="s">
        <v>92</v>
      </c>
      <c r="D3187" s="215" t="s">
        <v>6406</v>
      </c>
    </row>
    <row r="3188" spans="1:4" ht="13.5" x14ac:dyDescent="0.25">
      <c r="A3188" s="213">
        <v>101632</v>
      </c>
      <c r="B3188" s="214" t="s">
        <v>6407</v>
      </c>
      <c r="C3188" s="214" t="s">
        <v>92</v>
      </c>
      <c r="D3188" s="215" t="s">
        <v>6408</v>
      </c>
    </row>
    <row r="3189" spans="1:4" ht="13.5" x14ac:dyDescent="0.25">
      <c r="A3189" s="213">
        <v>101633</v>
      </c>
      <c r="B3189" s="214" t="s">
        <v>6409</v>
      </c>
      <c r="C3189" s="214" t="s">
        <v>92</v>
      </c>
      <c r="D3189" s="215" t="s">
        <v>6410</v>
      </c>
    </row>
    <row r="3190" spans="1:4" ht="13.5" x14ac:dyDescent="0.25">
      <c r="A3190" s="213">
        <v>101636</v>
      </c>
      <c r="B3190" s="214" t="s">
        <v>6411</v>
      </c>
      <c r="C3190" s="214" t="s">
        <v>92</v>
      </c>
      <c r="D3190" s="215" t="s">
        <v>6412</v>
      </c>
    </row>
    <row r="3191" spans="1:4" ht="13.5" x14ac:dyDescent="0.25">
      <c r="A3191" s="213">
        <v>101637</v>
      </c>
      <c r="B3191" s="214" t="s">
        <v>6413</v>
      </c>
      <c r="C3191" s="214" t="s">
        <v>92</v>
      </c>
      <c r="D3191" s="215" t="s">
        <v>6414</v>
      </c>
    </row>
    <row r="3192" spans="1:4" ht="13.5" x14ac:dyDescent="0.25">
      <c r="A3192" s="213">
        <v>101640</v>
      </c>
      <c r="B3192" s="214" t="s">
        <v>6415</v>
      </c>
      <c r="C3192" s="214" t="s">
        <v>92</v>
      </c>
      <c r="D3192" s="215" t="s">
        <v>6416</v>
      </c>
    </row>
    <row r="3193" spans="1:4" ht="13.5" x14ac:dyDescent="0.25">
      <c r="A3193" s="213">
        <v>101641</v>
      </c>
      <c r="B3193" s="214" t="s">
        <v>6417</v>
      </c>
      <c r="C3193" s="214" t="s">
        <v>92</v>
      </c>
      <c r="D3193" s="215" t="s">
        <v>6418</v>
      </c>
    </row>
    <row r="3194" spans="1:4" ht="13.5" x14ac:dyDescent="0.25">
      <c r="A3194" s="213">
        <v>101642</v>
      </c>
      <c r="B3194" s="214" t="s">
        <v>6419</v>
      </c>
      <c r="C3194" s="214" t="s">
        <v>92</v>
      </c>
      <c r="D3194" s="215" t="s">
        <v>6420</v>
      </c>
    </row>
    <row r="3195" spans="1:4" ht="13.5" x14ac:dyDescent="0.25">
      <c r="A3195" s="213">
        <v>101643</v>
      </c>
      <c r="B3195" s="214" t="s">
        <v>6421</v>
      </c>
      <c r="C3195" s="214" t="s">
        <v>92</v>
      </c>
      <c r="D3195" s="215" t="s">
        <v>6422</v>
      </c>
    </row>
    <row r="3196" spans="1:4" ht="13.5" x14ac:dyDescent="0.25">
      <c r="A3196" s="213">
        <v>101644</v>
      </c>
      <c r="B3196" s="214" t="s">
        <v>6423</v>
      </c>
      <c r="C3196" s="214" t="s">
        <v>92</v>
      </c>
      <c r="D3196" s="215" t="s">
        <v>6424</v>
      </c>
    </row>
    <row r="3197" spans="1:4" ht="13.5" x14ac:dyDescent="0.25">
      <c r="A3197" s="213">
        <v>101645</v>
      </c>
      <c r="B3197" s="214" t="s">
        <v>6425</v>
      </c>
      <c r="C3197" s="214" t="s">
        <v>92</v>
      </c>
      <c r="D3197" s="215" t="s">
        <v>6426</v>
      </c>
    </row>
    <row r="3198" spans="1:4" ht="13.5" x14ac:dyDescent="0.25">
      <c r="A3198" s="213">
        <v>101646</v>
      </c>
      <c r="B3198" s="214" t="s">
        <v>6427</v>
      </c>
      <c r="C3198" s="214" t="s">
        <v>92</v>
      </c>
      <c r="D3198" s="215" t="s">
        <v>6428</v>
      </c>
    </row>
    <row r="3199" spans="1:4" ht="13.5" x14ac:dyDescent="0.25">
      <c r="A3199" s="213">
        <v>101647</v>
      </c>
      <c r="B3199" s="214" t="s">
        <v>6429</v>
      </c>
      <c r="C3199" s="214" t="s">
        <v>92</v>
      </c>
      <c r="D3199" s="215" t="s">
        <v>6430</v>
      </c>
    </row>
    <row r="3200" spans="1:4" ht="13.5" x14ac:dyDescent="0.25">
      <c r="A3200" s="213">
        <v>101648</v>
      </c>
      <c r="B3200" s="214" t="s">
        <v>6431</v>
      </c>
      <c r="C3200" s="214" t="s">
        <v>92</v>
      </c>
      <c r="D3200" s="215" t="s">
        <v>6432</v>
      </c>
    </row>
    <row r="3201" spans="1:4" ht="13.5" x14ac:dyDescent="0.25">
      <c r="A3201" s="213">
        <v>101649</v>
      </c>
      <c r="B3201" s="214" t="s">
        <v>6433</v>
      </c>
      <c r="C3201" s="214" t="s">
        <v>92</v>
      </c>
      <c r="D3201" s="215" t="s">
        <v>2553</v>
      </c>
    </row>
    <row r="3202" spans="1:4" ht="13.5" x14ac:dyDescent="0.25">
      <c r="A3202" s="213">
        <v>101650</v>
      </c>
      <c r="B3202" s="214" t="s">
        <v>6434</v>
      </c>
      <c r="C3202" s="214" t="s">
        <v>92</v>
      </c>
      <c r="D3202" s="215" t="s">
        <v>6435</v>
      </c>
    </row>
    <row r="3203" spans="1:4" ht="13.5" x14ac:dyDescent="0.25">
      <c r="A3203" s="213">
        <v>101651</v>
      </c>
      <c r="B3203" s="214" t="s">
        <v>6436</v>
      </c>
      <c r="C3203" s="214" t="s">
        <v>92</v>
      </c>
      <c r="D3203" s="215" t="s">
        <v>6437</v>
      </c>
    </row>
    <row r="3204" spans="1:4" ht="13.5" x14ac:dyDescent="0.25">
      <c r="A3204" s="213">
        <v>101652</v>
      </c>
      <c r="B3204" s="214" t="s">
        <v>6438</v>
      </c>
      <c r="C3204" s="214" t="s">
        <v>92</v>
      </c>
      <c r="D3204" s="215" t="s">
        <v>6439</v>
      </c>
    </row>
    <row r="3205" spans="1:4" ht="13.5" x14ac:dyDescent="0.25">
      <c r="A3205" s="213">
        <v>101653</v>
      </c>
      <c r="B3205" s="214" t="s">
        <v>6440</v>
      </c>
      <c r="C3205" s="214" t="s">
        <v>92</v>
      </c>
      <c r="D3205" s="215" t="s">
        <v>6441</v>
      </c>
    </row>
    <row r="3206" spans="1:4" ht="13.5" x14ac:dyDescent="0.25">
      <c r="A3206" s="213">
        <v>101654</v>
      </c>
      <c r="B3206" s="214" t="s">
        <v>6442</v>
      </c>
      <c r="C3206" s="214" t="s">
        <v>92</v>
      </c>
      <c r="D3206" s="215" t="s">
        <v>6443</v>
      </c>
    </row>
    <row r="3207" spans="1:4" ht="13.5" x14ac:dyDescent="0.25">
      <c r="A3207" s="213">
        <v>101655</v>
      </c>
      <c r="B3207" s="214" t="s">
        <v>6444</v>
      </c>
      <c r="C3207" s="214" t="s">
        <v>92</v>
      </c>
      <c r="D3207" s="215" t="s">
        <v>6445</v>
      </c>
    </row>
    <row r="3208" spans="1:4" ht="13.5" x14ac:dyDescent="0.25">
      <c r="A3208" s="213">
        <v>101656</v>
      </c>
      <c r="B3208" s="214" t="s">
        <v>6446</v>
      </c>
      <c r="C3208" s="214" t="s">
        <v>92</v>
      </c>
      <c r="D3208" s="215" t="s">
        <v>6447</v>
      </c>
    </row>
    <row r="3209" spans="1:4" ht="13.5" x14ac:dyDescent="0.25">
      <c r="A3209" s="213">
        <v>101657</v>
      </c>
      <c r="B3209" s="214" t="s">
        <v>6448</v>
      </c>
      <c r="C3209" s="214" t="s">
        <v>92</v>
      </c>
      <c r="D3209" s="215" t="s">
        <v>6449</v>
      </c>
    </row>
    <row r="3210" spans="1:4" ht="13.5" x14ac:dyDescent="0.25">
      <c r="A3210" s="213">
        <v>101658</v>
      </c>
      <c r="B3210" s="214" t="s">
        <v>6450</v>
      </c>
      <c r="C3210" s="214" t="s">
        <v>92</v>
      </c>
      <c r="D3210" s="215" t="s">
        <v>6451</v>
      </c>
    </row>
    <row r="3211" spans="1:4" ht="13.5" x14ac:dyDescent="0.25">
      <c r="A3211" s="213">
        <v>101659</v>
      </c>
      <c r="B3211" s="214" t="s">
        <v>6452</v>
      </c>
      <c r="C3211" s="214" t="s">
        <v>92</v>
      </c>
      <c r="D3211" s="215" t="s">
        <v>6453</v>
      </c>
    </row>
    <row r="3212" spans="1:4" ht="13.5" x14ac:dyDescent="0.25">
      <c r="A3212" s="213">
        <v>101660</v>
      </c>
      <c r="B3212" s="214" t="s">
        <v>6454</v>
      </c>
      <c r="C3212" s="214" t="s">
        <v>92</v>
      </c>
      <c r="D3212" s="215" t="s">
        <v>6455</v>
      </c>
    </row>
    <row r="3213" spans="1:4" ht="13.5" x14ac:dyDescent="0.25">
      <c r="A3213" s="213">
        <v>101661</v>
      </c>
      <c r="B3213" s="214" t="s">
        <v>6456</v>
      </c>
      <c r="C3213" s="214" t="s">
        <v>92</v>
      </c>
      <c r="D3213" s="215" t="s">
        <v>6457</v>
      </c>
    </row>
    <row r="3214" spans="1:4" ht="13.5" x14ac:dyDescent="0.25">
      <c r="A3214" s="213">
        <v>101662</v>
      </c>
      <c r="B3214" s="214" t="s">
        <v>6458</v>
      </c>
      <c r="C3214" s="214" t="s">
        <v>92</v>
      </c>
      <c r="D3214" s="215" t="s">
        <v>6459</v>
      </c>
    </row>
    <row r="3215" spans="1:4" ht="13.5" x14ac:dyDescent="0.25">
      <c r="A3215" s="213">
        <v>101663</v>
      </c>
      <c r="B3215" s="214" t="s">
        <v>6460</v>
      </c>
      <c r="C3215" s="214" t="s">
        <v>92</v>
      </c>
      <c r="D3215" s="215" t="s">
        <v>6461</v>
      </c>
    </row>
    <row r="3216" spans="1:4" ht="13.5" x14ac:dyDescent="0.25">
      <c r="A3216" s="213">
        <v>101664</v>
      </c>
      <c r="B3216" s="214" t="s">
        <v>6462</v>
      </c>
      <c r="C3216" s="214" t="s">
        <v>92</v>
      </c>
      <c r="D3216" s="215" t="s">
        <v>2437</v>
      </c>
    </row>
    <row r="3217" spans="1:4" ht="13.5" x14ac:dyDescent="0.25">
      <c r="A3217" s="213">
        <v>101665</v>
      </c>
      <c r="B3217" s="214" t="s">
        <v>6463</v>
      </c>
      <c r="C3217" s="214" t="s">
        <v>92</v>
      </c>
      <c r="D3217" s="215" t="s">
        <v>6464</v>
      </c>
    </row>
    <row r="3218" spans="1:4" ht="13.5" x14ac:dyDescent="0.25">
      <c r="A3218" s="213">
        <v>101666</v>
      </c>
      <c r="B3218" s="214" t="s">
        <v>6465</v>
      </c>
      <c r="C3218" s="214" t="s">
        <v>92</v>
      </c>
      <c r="D3218" s="215" t="s">
        <v>6466</v>
      </c>
    </row>
    <row r="3219" spans="1:4" ht="13.5" x14ac:dyDescent="0.25">
      <c r="A3219" s="213">
        <v>102085</v>
      </c>
      <c r="B3219" s="214" t="s">
        <v>6467</v>
      </c>
      <c r="C3219" s="214" t="s">
        <v>92</v>
      </c>
      <c r="D3219" s="215" t="s">
        <v>6468</v>
      </c>
    </row>
    <row r="3220" spans="1:4" ht="13.5" x14ac:dyDescent="0.25">
      <c r="A3220" s="213">
        <v>100578</v>
      </c>
      <c r="B3220" s="214" t="s">
        <v>6469</v>
      </c>
      <c r="C3220" s="214" t="s">
        <v>92</v>
      </c>
      <c r="D3220" s="215" t="s">
        <v>6470</v>
      </c>
    </row>
    <row r="3221" spans="1:4" ht="13.5" x14ac:dyDescent="0.25">
      <c r="A3221" s="213">
        <v>100579</v>
      </c>
      <c r="B3221" s="214" t="s">
        <v>6471</v>
      </c>
      <c r="C3221" s="214" t="s">
        <v>92</v>
      </c>
      <c r="D3221" s="215" t="s">
        <v>6472</v>
      </c>
    </row>
    <row r="3222" spans="1:4" ht="13.5" x14ac:dyDescent="0.25">
      <c r="A3222" s="213">
        <v>100580</v>
      </c>
      <c r="B3222" s="214" t="s">
        <v>6473</v>
      </c>
      <c r="C3222" s="214" t="s">
        <v>92</v>
      </c>
      <c r="D3222" s="215" t="s">
        <v>6474</v>
      </c>
    </row>
    <row r="3223" spans="1:4" ht="13.5" x14ac:dyDescent="0.25">
      <c r="A3223" s="213">
        <v>100581</v>
      </c>
      <c r="B3223" s="214" t="s">
        <v>6475</v>
      </c>
      <c r="C3223" s="214" t="s">
        <v>92</v>
      </c>
      <c r="D3223" s="215" t="s">
        <v>6476</v>
      </c>
    </row>
    <row r="3224" spans="1:4" ht="13.5" x14ac:dyDescent="0.25">
      <c r="A3224" s="213">
        <v>100582</v>
      </c>
      <c r="B3224" s="214" t="s">
        <v>6477</v>
      </c>
      <c r="C3224" s="214" t="s">
        <v>92</v>
      </c>
      <c r="D3224" s="215" t="s">
        <v>6478</v>
      </c>
    </row>
    <row r="3225" spans="1:4" ht="13.5" x14ac:dyDescent="0.25">
      <c r="A3225" s="213">
        <v>100583</v>
      </c>
      <c r="B3225" s="214" t="s">
        <v>6479</v>
      </c>
      <c r="C3225" s="214" t="s">
        <v>92</v>
      </c>
      <c r="D3225" s="215" t="s">
        <v>6480</v>
      </c>
    </row>
    <row r="3226" spans="1:4" ht="13.5" x14ac:dyDescent="0.25">
      <c r="A3226" s="213">
        <v>100584</v>
      </c>
      <c r="B3226" s="214" t="s">
        <v>6481</v>
      </c>
      <c r="C3226" s="214" t="s">
        <v>92</v>
      </c>
      <c r="D3226" s="215" t="s">
        <v>6482</v>
      </c>
    </row>
    <row r="3227" spans="1:4" ht="13.5" x14ac:dyDescent="0.25">
      <c r="A3227" s="213">
        <v>100585</v>
      </c>
      <c r="B3227" s="214" t="s">
        <v>6483</v>
      </c>
      <c r="C3227" s="214" t="s">
        <v>92</v>
      </c>
      <c r="D3227" s="215" t="s">
        <v>6484</v>
      </c>
    </row>
    <row r="3228" spans="1:4" ht="13.5" x14ac:dyDescent="0.25">
      <c r="A3228" s="213">
        <v>100586</v>
      </c>
      <c r="B3228" s="214" t="s">
        <v>6485</v>
      </c>
      <c r="C3228" s="214" t="s">
        <v>92</v>
      </c>
      <c r="D3228" s="215" t="s">
        <v>6486</v>
      </c>
    </row>
    <row r="3229" spans="1:4" ht="13.5" x14ac:dyDescent="0.25">
      <c r="A3229" s="213">
        <v>100587</v>
      </c>
      <c r="B3229" s="214" t="s">
        <v>6487</v>
      </c>
      <c r="C3229" s="214" t="s">
        <v>92</v>
      </c>
      <c r="D3229" s="215" t="s">
        <v>6488</v>
      </c>
    </row>
    <row r="3230" spans="1:4" ht="13.5" x14ac:dyDescent="0.25">
      <c r="A3230" s="213">
        <v>100588</v>
      </c>
      <c r="B3230" s="214" t="s">
        <v>6489</v>
      </c>
      <c r="C3230" s="214" t="s">
        <v>92</v>
      </c>
      <c r="D3230" s="215" t="s">
        <v>6490</v>
      </c>
    </row>
    <row r="3231" spans="1:4" ht="13.5" x14ac:dyDescent="0.25">
      <c r="A3231" s="213">
        <v>100589</v>
      </c>
      <c r="B3231" s="214" t="s">
        <v>6491</v>
      </c>
      <c r="C3231" s="214" t="s">
        <v>92</v>
      </c>
      <c r="D3231" s="215" t="s">
        <v>6492</v>
      </c>
    </row>
    <row r="3232" spans="1:4" ht="13.5" x14ac:dyDescent="0.25">
      <c r="A3232" s="213">
        <v>100590</v>
      </c>
      <c r="B3232" s="214" t="s">
        <v>6493</v>
      </c>
      <c r="C3232" s="214" t="s">
        <v>92</v>
      </c>
      <c r="D3232" s="215" t="s">
        <v>6494</v>
      </c>
    </row>
    <row r="3233" spans="1:4" ht="13.5" x14ac:dyDescent="0.25">
      <c r="A3233" s="213">
        <v>100591</v>
      </c>
      <c r="B3233" s="214" t="s">
        <v>6495</v>
      </c>
      <c r="C3233" s="214" t="s">
        <v>92</v>
      </c>
      <c r="D3233" s="215" t="s">
        <v>6496</v>
      </c>
    </row>
    <row r="3234" spans="1:4" ht="13.5" x14ac:dyDescent="0.25">
      <c r="A3234" s="213">
        <v>100592</v>
      </c>
      <c r="B3234" s="214" t="s">
        <v>6497</v>
      </c>
      <c r="C3234" s="214" t="s">
        <v>92</v>
      </c>
      <c r="D3234" s="215" t="s">
        <v>6498</v>
      </c>
    </row>
    <row r="3235" spans="1:4" ht="13.5" x14ac:dyDescent="0.25">
      <c r="A3235" s="213">
        <v>100593</v>
      </c>
      <c r="B3235" s="214" t="s">
        <v>6499</v>
      </c>
      <c r="C3235" s="214" t="s">
        <v>92</v>
      </c>
      <c r="D3235" s="215" t="s">
        <v>6500</v>
      </c>
    </row>
    <row r="3236" spans="1:4" ht="13.5" x14ac:dyDescent="0.25">
      <c r="A3236" s="213">
        <v>100594</v>
      </c>
      <c r="B3236" s="214" t="s">
        <v>6501</v>
      </c>
      <c r="C3236" s="214" t="s">
        <v>92</v>
      </c>
      <c r="D3236" s="215" t="s">
        <v>6502</v>
      </c>
    </row>
    <row r="3237" spans="1:4" ht="13.5" x14ac:dyDescent="0.25">
      <c r="A3237" s="213">
        <v>100595</v>
      </c>
      <c r="B3237" s="214" t="s">
        <v>6503</v>
      </c>
      <c r="C3237" s="214" t="s">
        <v>92</v>
      </c>
      <c r="D3237" s="215" t="s">
        <v>6504</v>
      </c>
    </row>
    <row r="3238" spans="1:4" ht="13.5" x14ac:dyDescent="0.25">
      <c r="A3238" s="213">
        <v>100596</v>
      </c>
      <c r="B3238" s="214" t="s">
        <v>6505</v>
      </c>
      <c r="C3238" s="214" t="s">
        <v>92</v>
      </c>
      <c r="D3238" s="215" t="s">
        <v>6506</v>
      </c>
    </row>
    <row r="3239" spans="1:4" ht="13.5" x14ac:dyDescent="0.25">
      <c r="A3239" s="213">
        <v>100597</v>
      </c>
      <c r="B3239" s="214" t="s">
        <v>6507</v>
      </c>
      <c r="C3239" s="214" t="s">
        <v>92</v>
      </c>
      <c r="D3239" s="215" t="s">
        <v>6508</v>
      </c>
    </row>
    <row r="3240" spans="1:4" ht="13.5" x14ac:dyDescent="0.25">
      <c r="A3240" s="213">
        <v>100598</v>
      </c>
      <c r="B3240" s="214" t="s">
        <v>6509</v>
      </c>
      <c r="C3240" s="214" t="s">
        <v>92</v>
      </c>
      <c r="D3240" s="215" t="s">
        <v>6510</v>
      </c>
    </row>
    <row r="3241" spans="1:4" ht="13.5" x14ac:dyDescent="0.25">
      <c r="A3241" s="213">
        <v>100599</v>
      </c>
      <c r="B3241" s="214" t="s">
        <v>6511</v>
      </c>
      <c r="C3241" s="214" t="s">
        <v>92</v>
      </c>
      <c r="D3241" s="215" t="s">
        <v>6512</v>
      </c>
    </row>
    <row r="3242" spans="1:4" ht="13.5" x14ac:dyDescent="0.25">
      <c r="A3242" s="213">
        <v>100600</v>
      </c>
      <c r="B3242" s="214" t="s">
        <v>6513</v>
      </c>
      <c r="C3242" s="214" t="s">
        <v>92</v>
      </c>
      <c r="D3242" s="215" t="s">
        <v>6514</v>
      </c>
    </row>
    <row r="3243" spans="1:4" ht="13.5" x14ac:dyDescent="0.25">
      <c r="A3243" s="213">
        <v>100601</v>
      </c>
      <c r="B3243" s="214" t="s">
        <v>6515</v>
      </c>
      <c r="C3243" s="214" t="s">
        <v>92</v>
      </c>
      <c r="D3243" s="215" t="s">
        <v>6516</v>
      </c>
    </row>
    <row r="3244" spans="1:4" ht="13.5" x14ac:dyDescent="0.25">
      <c r="A3244" s="213">
        <v>100602</v>
      </c>
      <c r="B3244" s="214" t="s">
        <v>6517</v>
      </c>
      <c r="C3244" s="214" t="s">
        <v>92</v>
      </c>
      <c r="D3244" s="215" t="s">
        <v>6518</v>
      </c>
    </row>
    <row r="3245" spans="1:4" ht="13.5" x14ac:dyDescent="0.25">
      <c r="A3245" s="213">
        <v>100603</v>
      </c>
      <c r="B3245" s="214" t="s">
        <v>6519</v>
      </c>
      <c r="C3245" s="214" t="s">
        <v>92</v>
      </c>
      <c r="D3245" s="215" t="s">
        <v>6520</v>
      </c>
    </row>
    <row r="3246" spans="1:4" ht="13.5" x14ac:dyDescent="0.25">
      <c r="A3246" s="213">
        <v>100604</v>
      </c>
      <c r="B3246" s="214" t="s">
        <v>6521</v>
      </c>
      <c r="C3246" s="214" t="s">
        <v>92</v>
      </c>
      <c r="D3246" s="215" t="s">
        <v>6522</v>
      </c>
    </row>
    <row r="3247" spans="1:4" ht="13.5" x14ac:dyDescent="0.25">
      <c r="A3247" s="213">
        <v>100605</v>
      </c>
      <c r="B3247" s="214" t="s">
        <v>6523</v>
      </c>
      <c r="C3247" s="214" t="s">
        <v>92</v>
      </c>
      <c r="D3247" s="215" t="s">
        <v>6524</v>
      </c>
    </row>
    <row r="3248" spans="1:4" ht="13.5" x14ac:dyDescent="0.25">
      <c r="A3248" s="213">
        <v>100606</v>
      </c>
      <c r="B3248" s="214" t="s">
        <v>6525</v>
      </c>
      <c r="C3248" s="214" t="s">
        <v>92</v>
      </c>
      <c r="D3248" s="215" t="s">
        <v>6526</v>
      </c>
    </row>
    <row r="3249" spans="1:4" ht="13.5" x14ac:dyDescent="0.25">
      <c r="A3249" s="213">
        <v>100607</v>
      </c>
      <c r="B3249" s="214" t="s">
        <v>6527</v>
      </c>
      <c r="C3249" s="214" t="s">
        <v>92</v>
      </c>
      <c r="D3249" s="215" t="s">
        <v>6528</v>
      </c>
    </row>
    <row r="3250" spans="1:4" ht="13.5" x14ac:dyDescent="0.25">
      <c r="A3250" s="213">
        <v>100608</v>
      </c>
      <c r="B3250" s="214" t="s">
        <v>6529</v>
      </c>
      <c r="C3250" s="214" t="s">
        <v>92</v>
      </c>
      <c r="D3250" s="215" t="s">
        <v>6530</v>
      </c>
    </row>
    <row r="3251" spans="1:4" ht="13.5" x14ac:dyDescent="0.25">
      <c r="A3251" s="213">
        <v>100609</v>
      </c>
      <c r="B3251" s="214" t="s">
        <v>6531</v>
      </c>
      <c r="C3251" s="214" t="s">
        <v>92</v>
      </c>
      <c r="D3251" s="215" t="s">
        <v>6532</v>
      </c>
    </row>
    <row r="3252" spans="1:4" ht="13.5" x14ac:dyDescent="0.25">
      <c r="A3252" s="213">
        <v>100610</v>
      </c>
      <c r="B3252" s="214" t="s">
        <v>6533</v>
      </c>
      <c r="C3252" s="214" t="s">
        <v>92</v>
      </c>
      <c r="D3252" s="215" t="s">
        <v>6534</v>
      </c>
    </row>
    <row r="3253" spans="1:4" ht="13.5" x14ac:dyDescent="0.25">
      <c r="A3253" s="213">
        <v>100611</v>
      </c>
      <c r="B3253" s="214" t="s">
        <v>6535</v>
      </c>
      <c r="C3253" s="214" t="s">
        <v>92</v>
      </c>
      <c r="D3253" s="215" t="s">
        <v>6536</v>
      </c>
    </row>
    <row r="3254" spans="1:4" ht="13.5" x14ac:dyDescent="0.25">
      <c r="A3254" s="213">
        <v>100612</v>
      </c>
      <c r="B3254" s="214" t="s">
        <v>6537</v>
      </c>
      <c r="C3254" s="214" t="s">
        <v>92</v>
      </c>
      <c r="D3254" s="215" t="s">
        <v>6538</v>
      </c>
    </row>
    <row r="3255" spans="1:4" ht="13.5" x14ac:dyDescent="0.25">
      <c r="A3255" s="213">
        <v>100613</v>
      </c>
      <c r="B3255" s="214" t="s">
        <v>6539</v>
      </c>
      <c r="C3255" s="214" t="s">
        <v>92</v>
      </c>
      <c r="D3255" s="215" t="s">
        <v>6540</v>
      </c>
    </row>
    <row r="3256" spans="1:4" ht="13.5" x14ac:dyDescent="0.25">
      <c r="A3256" s="213">
        <v>100614</v>
      </c>
      <c r="B3256" s="214" t="s">
        <v>6541</v>
      </c>
      <c r="C3256" s="214" t="s">
        <v>92</v>
      </c>
      <c r="D3256" s="215" t="s">
        <v>6542</v>
      </c>
    </row>
    <row r="3257" spans="1:4" ht="13.5" x14ac:dyDescent="0.25">
      <c r="A3257" s="213">
        <v>100615</v>
      </c>
      <c r="B3257" s="214" t="s">
        <v>6543</v>
      </c>
      <c r="C3257" s="214" t="s">
        <v>92</v>
      </c>
      <c r="D3257" s="215" t="s">
        <v>6544</v>
      </c>
    </row>
    <row r="3258" spans="1:4" ht="13.5" x14ac:dyDescent="0.25">
      <c r="A3258" s="213">
        <v>100616</v>
      </c>
      <c r="B3258" s="214" t="s">
        <v>6545</v>
      </c>
      <c r="C3258" s="214" t="s">
        <v>92</v>
      </c>
      <c r="D3258" s="215" t="s">
        <v>6546</v>
      </c>
    </row>
    <row r="3259" spans="1:4" ht="13.5" x14ac:dyDescent="0.25">
      <c r="A3259" s="213">
        <v>100617</v>
      </c>
      <c r="B3259" s="214" t="s">
        <v>6547</v>
      </c>
      <c r="C3259" s="214" t="s">
        <v>92</v>
      </c>
      <c r="D3259" s="215" t="s">
        <v>6548</v>
      </c>
    </row>
    <row r="3260" spans="1:4" ht="13.5" x14ac:dyDescent="0.25">
      <c r="A3260" s="213">
        <v>100618</v>
      </c>
      <c r="B3260" s="214" t="s">
        <v>6549</v>
      </c>
      <c r="C3260" s="214" t="s">
        <v>92</v>
      </c>
      <c r="D3260" s="215" t="s">
        <v>6550</v>
      </c>
    </row>
    <row r="3261" spans="1:4" ht="13.5" x14ac:dyDescent="0.25">
      <c r="A3261" s="213">
        <v>100619</v>
      </c>
      <c r="B3261" s="214" t="s">
        <v>6551</v>
      </c>
      <c r="C3261" s="214" t="s">
        <v>92</v>
      </c>
      <c r="D3261" s="215" t="s">
        <v>6552</v>
      </c>
    </row>
    <row r="3262" spans="1:4" ht="13.5" x14ac:dyDescent="0.25">
      <c r="A3262" s="213">
        <v>100620</v>
      </c>
      <c r="B3262" s="214" t="s">
        <v>6553</v>
      </c>
      <c r="C3262" s="214" t="s">
        <v>92</v>
      </c>
      <c r="D3262" s="215" t="s">
        <v>6554</v>
      </c>
    </row>
    <row r="3263" spans="1:4" ht="13.5" x14ac:dyDescent="0.25">
      <c r="A3263" s="213">
        <v>100621</v>
      </c>
      <c r="B3263" s="214" t="s">
        <v>6555</v>
      </c>
      <c r="C3263" s="214" t="s">
        <v>92</v>
      </c>
      <c r="D3263" s="215" t="s">
        <v>6556</v>
      </c>
    </row>
    <row r="3264" spans="1:4" ht="13.5" x14ac:dyDescent="0.25">
      <c r="A3264" s="213">
        <v>100622</v>
      </c>
      <c r="B3264" s="214" t="s">
        <v>6557</v>
      </c>
      <c r="C3264" s="214" t="s">
        <v>92</v>
      </c>
      <c r="D3264" s="215" t="s">
        <v>6558</v>
      </c>
    </row>
    <row r="3265" spans="1:4" ht="13.5" x14ac:dyDescent="0.25">
      <c r="A3265" s="213">
        <v>100623</v>
      </c>
      <c r="B3265" s="214" t="s">
        <v>6559</v>
      </c>
      <c r="C3265" s="214" t="s">
        <v>92</v>
      </c>
      <c r="D3265" s="215" t="s">
        <v>6560</v>
      </c>
    </row>
    <row r="3266" spans="1:4" ht="13.5" x14ac:dyDescent="0.25">
      <c r="A3266" s="213">
        <v>97600</v>
      </c>
      <c r="B3266" s="214" t="s">
        <v>6561</v>
      </c>
      <c r="C3266" s="214" t="s">
        <v>92</v>
      </c>
      <c r="D3266" s="215" t="s">
        <v>6562</v>
      </c>
    </row>
    <row r="3267" spans="1:4" ht="13.5" x14ac:dyDescent="0.25">
      <c r="A3267" s="213">
        <v>97601</v>
      </c>
      <c r="B3267" s="214" t="s">
        <v>6563</v>
      </c>
      <c r="C3267" s="214" t="s">
        <v>92</v>
      </c>
      <c r="D3267" s="215" t="s">
        <v>6564</v>
      </c>
    </row>
    <row r="3268" spans="1:4" ht="13.5" x14ac:dyDescent="0.25">
      <c r="A3268" s="213">
        <v>97605</v>
      </c>
      <c r="B3268" s="214" t="s">
        <v>6565</v>
      </c>
      <c r="C3268" s="214" t="s">
        <v>92</v>
      </c>
      <c r="D3268" s="215" t="s">
        <v>6566</v>
      </c>
    </row>
    <row r="3269" spans="1:4" ht="13.5" x14ac:dyDescent="0.25">
      <c r="A3269" s="213">
        <v>97606</v>
      </c>
      <c r="B3269" s="214" t="s">
        <v>6567</v>
      </c>
      <c r="C3269" s="214" t="s">
        <v>92</v>
      </c>
      <c r="D3269" s="215" t="s">
        <v>6568</v>
      </c>
    </row>
    <row r="3270" spans="1:4" ht="13.5" x14ac:dyDescent="0.25">
      <c r="A3270" s="213">
        <v>97607</v>
      </c>
      <c r="B3270" s="214" t="s">
        <v>6569</v>
      </c>
      <c r="C3270" s="214" t="s">
        <v>92</v>
      </c>
      <c r="D3270" s="215" t="s">
        <v>6570</v>
      </c>
    </row>
    <row r="3271" spans="1:4" ht="13.5" x14ac:dyDescent="0.25">
      <c r="A3271" s="213">
        <v>97608</v>
      </c>
      <c r="B3271" s="214" t="s">
        <v>6571</v>
      </c>
      <c r="C3271" s="214" t="s">
        <v>92</v>
      </c>
      <c r="D3271" s="215" t="s">
        <v>6572</v>
      </c>
    </row>
    <row r="3272" spans="1:4" ht="13.5" x14ac:dyDescent="0.25">
      <c r="A3272" s="213">
        <v>102102</v>
      </c>
      <c r="B3272" s="214" t="s">
        <v>6573</v>
      </c>
      <c r="C3272" s="214" t="s">
        <v>92</v>
      </c>
      <c r="D3272" s="215" t="s">
        <v>6574</v>
      </c>
    </row>
    <row r="3273" spans="1:4" ht="13.5" x14ac:dyDescent="0.25">
      <c r="A3273" s="213">
        <v>102103</v>
      </c>
      <c r="B3273" s="214" t="s">
        <v>6575</v>
      </c>
      <c r="C3273" s="214" t="s">
        <v>92</v>
      </c>
      <c r="D3273" s="215" t="s">
        <v>6576</v>
      </c>
    </row>
    <row r="3274" spans="1:4" ht="13.5" x14ac:dyDescent="0.25">
      <c r="A3274" s="213">
        <v>102104</v>
      </c>
      <c r="B3274" s="214" t="s">
        <v>6577</v>
      </c>
      <c r="C3274" s="214" t="s">
        <v>92</v>
      </c>
      <c r="D3274" s="215" t="s">
        <v>6578</v>
      </c>
    </row>
    <row r="3275" spans="1:4" ht="13.5" x14ac:dyDescent="0.25">
      <c r="A3275" s="213">
        <v>102105</v>
      </c>
      <c r="B3275" s="214" t="s">
        <v>6579</v>
      </c>
      <c r="C3275" s="214" t="s">
        <v>92</v>
      </c>
      <c r="D3275" s="215" t="s">
        <v>6580</v>
      </c>
    </row>
    <row r="3276" spans="1:4" ht="13.5" x14ac:dyDescent="0.25">
      <c r="A3276" s="213">
        <v>102106</v>
      </c>
      <c r="B3276" s="214" t="s">
        <v>6581</v>
      </c>
      <c r="C3276" s="214" t="s">
        <v>92</v>
      </c>
      <c r="D3276" s="215" t="s">
        <v>6582</v>
      </c>
    </row>
    <row r="3277" spans="1:4" ht="13.5" x14ac:dyDescent="0.25">
      <c r="A3277" s="213">
        <v>102107</v>
      </c>
      <c r="B3277" s="214" t="s">
        <v>6583</v>
      </c>
      <c r="C3277" s="214" t="s">
        <v>92</v>
      </c>
      <c r="D3277" s="215" t="s">
        <v>6584</v>
      </c>
    </row>
    <row r="3278" spans="1:4" ht="13.5" x14ac:dyDescent="0.25">
      <c r="A3278" s="213">
        <v>102108</v>
      </c>
      <c r="B3278" s="214" t="s">
        <v>6585</v>
      </c>
      <c r="C3278" s="214" t="s">
        <v>92</v>
      </c>
      <c r="D3278" s="215" t="s">
        <v>6586</v>
      </c>
    </row>
    <row r="3279" spans="1:4" ht="13.5" x14ac:dyDescent="0.25">
      <c r="A3279" s="213">
        <v>102109</v>
      </c>
      <c r="B3279" s="214" t="s">
        <v>6587</v>
      </c>
      <c r="C3279" s="214" t="s">
        <v>92</v>
      </c>
      <c r="D3279" s="215" t="s">
        <v>6588</v>
      </c>
    </row>
    <row r="3280" spans="1:4" ht="13.5" x14ac:dyDescent="0.25">
      <c r="A3280" s="213">
        <v>102110</v>
      </c>
      <c r="B3280" s="214" t="s">
        <v>6589</v>
      </c>
      <c r="C3280" s="214" t="s">
        <v>92</v>
      </c>
      <c r="D3280" s="215" t="s">
        <v>6590</v>
      </c>
    </row>
    <row r="3281" spans="1:4" ht="13.5" x14ac:dyDescent="0.25">
      <c r="A3281" s="213">
        <v>103654</v>
      </c>
      <c r="B3281" s="214" t="s">
        <v>6591</v>
      </c>
      <c r="C3281" s="214" t="s">
        <v>92</v>
      </c>
      <c r="D3281" s="215" t="s">
        <v>6592</v>
      </c>
    </row>
    <row r="3282" spans="1:4" ht="13.5" x14ac:dyDescent="0.25">
      <c r="A3282" s="213">
        <v>103655</v>
      </c>
      <c r="B3282" s="214" t="s">
        <v>6593</v>
      </c>
      <c r="C3282" s="214" t="s">
        <v>92</v>
      </c>
      <c r="D3282" s="215" t="s">
        <v>6594</v>
      </c>
    </row>
    <row r="3283" spans="1:4" ht="13.5" x14ac:dyDescent="0.25">
      <c r="A3283" s="213">
        <v>103656</v>
      </c>
      <c r="B3283" s="214" t="s">
        <v>6595</v>
      </c>
      <c r="C3283" s="214" t="s">
        <v>92</v>
      </c>
      <c r="D3283" s="215" t="s">
        <v>6596</v>
      </c>
    </row>
    <row r="3284" spans="1:4" ht="13.5" x14ac:dyDescent="0.25">
      <c r="A3284" s="213">
        <v>104473</v>
      </c>
      <c r="B3284" s="214" t="s">
        <v>6597</v>
      </c>
      <c r="C3284" s="214" t="s">
        <v>92</v>
      </c>
      <c r="D3284" s="215" t="s">
        <v>6598</v>
      </c>
    </row>
    <row r="3285" spans="1:4" ht="13.5" x14ac:dyDescent="0.25">
      <c r="A3285" s="213">
        <v>104474</v>
      </c>
      <c r="B3285" s="214" t="s">
        <v>6599</v>
      </c>
      <c r="C3285" s="214" t="s">
        <v>92</v>
      </c>
      <c r="D3285" s="215" t="s">
        <v>6600</v>
      </c>
    </row>
    <row r="3286" spans="1:4" ht="13.5" x14ac:dyDescent="0.25">
      <c r="A3286" s="213">
        <v>104475</v>
      </c>
      <c r="B3286" s="214" t="s">
        <v>6601</v>
      </c>
      <c r="C3286" s="214" t="s">
        <v>92</v>
      </c>
      <c r="D3286" s="215" t="s">
        <v>6602</v>
      </c>
    </row>
    <row r="3287" spans="1:4" ht="13.5" x14ac:dyDescent="0.25">
      <c r="A3287" s="213">
        <v>104476</v>
      </c>
      <c r="B3287" s="214" t="s">
        <v>6603</v>
      </c>
      <c r="C3287" s="214" t="s">
        <v>92</v>
      </c>
      <c r="D3287" s="215" t="s">
        <v>6604</v>
      </c>
    </row>
    <row r="3288" spans="1:4" ht="13.5" x14ac:dyDescent="0.25">
      <c r="A3288" s="213">
        <v>104477</v>
      </c>
      <c r="B3288" s="214" t="s">
        <v>6605</v>
      </c>
      <c r="C3288" s="214" t="s">
        <v>92</v>
      </c>
      <c r="D3288" s="215" t="s">
        <v>6606</v>
      </c>
    </row>
    <row r="3289" spans="1:4" ht="13.5" x14ac:dyDescent="0.25">
      <c r="A3289" s="213">
        <v>104478</v>
      </c>
      <c r="B3289" s="214" t="s">
        <v>6607</v>
      </c>
      <c r="C3289" s="214" t="s">
        <v>92</v>
      </c>
      <c r="D3289" s="215" t="s">
        <v>6608</v>
      </c>
    </row>
    <row r="3290" spans="1:4" ht="13.5" x14ac:dyDescent="0.25">
      <c r="A3290" s="213">
        <v>104479</v>
      </c>
      <c r="B3290" s="214" t="s">
        <v>6609</v>
      </c>
      <c r="C3290" s="214" t="s">
        <v>92</v>
      </c>
      <c r="D3290" s="215" t="s">
        <v>6610</v>
      </c>
    </row>
    <row r="3291" spans="1:4" ht="13.5" x14ac:dyDescent="0.25">
      <c r="A3291" s="213">
        <v>104480</v>
      </c>
      <c r="B3291" s="214" t="s">
        <v>6611</v>
      </c>
      <c r="C3291" s="214" t="s">
        <v>92</v>
      </c>
      <c r="D3291" s="215" t="s">
        <v>6612</v>
      </c>
    </row>
    <row r="3292" spans="1:4" ht="13.5" x14ac:dyDescent="0.25">
      <c r="A3292" s="213">
        <v>104481</v>
      </c>
      <c r="B3292" s="214" t="s">
        <v>6613</v>
      </c>
      <c r="C3292" s="214" t="s">
        <v>92</v>
      </c>
      <c r="D3292" s="215" t="s">
        <v>6614</v>
      </c>
    </row>
    <row r="3293" spans="1:4" ht="13.5" x14ac:dyDescent="0.25">
      <c r="A3293" s="213">
        <v>96973</v>
      </c>
      <c r="B3293" s="214" t="s">
        <v>6615</v>
      </c>
      <c r="C3293" s="214" t="s">
        <v>91</v>
      </c>
      <c r="D3293" s="215" t="s">
        <v>6616</v>
      </c>
    </row>
    <row r="3294" spans="1:4" ht="13.5" x14ac:dyDescent="0.25">
      <c r="A3294" s="213">
        <v>96974</v>
      </c>
      <c r="B3294" s="214" t="s">
        <v>6617</v>
      </c>
      <c r="C3294" s="214" t="s">
        <v>91</v>
      </c>
      <c r="D3294" s="215" t="s">
        <v>6618</v>
      </c>
    </row>
    <row r="3295" spans="1:4" ht="13.5" x14ac:dyDescent="0.25">
      <c r="A3295" s="213">
        <v>96975</v>
      </c>
      <c r="B3295" s="214" t="s">
        <v>6619</v>
      </c>
      <c r="C3295" s="214" t="s">
        <v>91</v>
      </c>
      <c r="D3295" s="215" t="s">
        <v>6620</v>
      </c>
    </row>
    <row r="3296" spans="1:4" ht="13.5" x14ac:dyDescent="0.25">
      <c r="A3296" s="213">
        <v>96976</v>
      </c>
      <c r="B3296" s="214" t="s">
        <v>6621</v>
      </c>
      <c r="C3296" s="214" t="s">
        <v>91</v>
      </c>
      <c r="D3296" s="215" t="s">
        <v>6622</v>
      </c>
    </row>
    <row r="3297" spans="1:4" ht="13.5" x14ac:dyDescent="0.25">
      <c r="A3297" s="213">
        <v>96977</v>
      </c>
      <c r="B3297" s="214" t="s">
        <v>6623</v>
      </c>
      <c r="C3297" s="214" t="s">
        <v>91</v>
      </c>
      <c r="D3297" s="215" t="s">
        <v>6624</v>
      </c>
    </row>
    <row r="3298" spans="1:4" ht="13.5" x14ac:dyDescent="0.25">
      <c r="A3298" s="213">
        <v>96978</v>
      </c>
      <c r="B3298" s="214" t="s">
        <v>6625</v>
      </c>
      <c r="C3298" s="214" t="s">
        <v>91</v>
      </c>
      <c r="D3298" s="215" t="s">
        <v>6626</v>
      </c>
    </row>
    <row r="3299" spans="1:4" ht="13.5" x14ac:dyDescent="0.25">
      <c r="A3299" s="213">
        <v>96979</v>
      </c>
      <c r="B3299" s="214" t="s">
        <v>6627</v>
      </c>
      <c r="C3299" s="214" t="s">
        <v>91</v>
      </c>
      <c r="D3299" s="215" t="s">
        <v>6628</v>
      </c>
    </row>
    <row r="3300" spans="1:4" ht="13.5" x14ac:dyDescent="0.25">
      <c r="A3300" s="213">
        <v>96984</v>
      </c>
      <c r="B3300" s="214" t="s">
        <v>6629</v>
      </c>
      <c r="C3300" s="214" t="s">
        <v>92</v>
      </c>
      <c r="D3300" s="215" t="s">
        <v>6630</v>
      </c>
    </row>
    <row r="3301" spans="1:4" ht="13.5" x14ac:dyDescent="0.25">
      <c r="A3301" s="213">
        <v>96985</v>
      </c>
      <c r="B3301" s="214" t="s">
        <v>6631</v>
      </c>
      <c r="C3301" s="214" t="s">
        <v>92</v>
      </c>
      <c r="D3301" s="215" t="s">
        <v>6632</v>
      </c>
    </row>
    <row r="3302" spans="1:4" ht="13.5" x14ac:dyDescent="0.25">
      <c r="A3302" s="213">
        <v>96986</v>
      </c>
      <c r="B3302" s="214" t="s">
        <v>6633</v>
      </c>
      <c r="C3302" s="214" t="s">
        <v>92</v>
      </c>
      <c r="D3302" s="215" t="s">
        <v>6634</v>
      </c>
    </row>
    <row r="3303" spans="1:4" ht="13.5" x14ac:dyDescent="0.25">
      <c r="A3303" s="213">
        <v>96987</v>
      </c>
      <c r="B3303" s="214" t="s">
        <v>6635</v>
      </c>
      <c r="C3303" s="214" t="s">
        <v>92</v>
      </c>
      <c r="D3303" s="215" t="s">
        <v>6636</v>
      </c>
    </row>
    <row r="3304" spans="1:4" ht="13.5" x14ac:dyDescent="0.25">
      <c r="A3304" s="213">
        <v>96988</v>
      </c>
      <c r="B3304" s="214" t="s">
        <v>6637</v>
      </c>
      <c r="C3304" s="214" t="s">
        <v>92</v>
      </c>
      <c r="D3304" s="215" t="s">
        <v>6638</v>
      </c>
    </row>
    <row r="3305" spans="1:4" ht="13.5" x14ac:dyDescent="0.25">
      <c r="A3305" s="213">
        <v>96989</v>
      </c>
      <c r="B3305" s="214" t="s">
        <v>6639</v>
      </c>
      <c r="C3305" s="214" t="s">
        <v>92</v>
      </c>
      <c r="D3305" s="215" t="s">
        <v>6640</v>
      </c>
    </row>
    <row r="3306" spans="1:4" ht="13.5" x14ac:dyDescent="0.25">
      <c r="A3306" s="213">
        <v>98463</v>
      </c>
      <c r="B3306" s="214" t="s">
        <v>6641</v>
      </c>
      <c r="C3306" s="214" t="s">
        <v>92</v>
      </c>
      <c r="D3306" s="215" t="s">
        <v>6642</v>
      </c>
    </row>
    <row r="3307" spans="1:4" ht="13.5" x14ac:dyDescent="0.25">
      <c r="A3307" s="213">
        <v>104746</v>
      </c>
      <c r="B3307" s="214" t="s">
        <v>6643</v>
      </c>
      <c r="C3307" s="214" t="s">
        <v>92</v>
      </c>
      <c r="D3307" s="215" t="s">
        <v>6644</v>
      </c>
    </row>
    <row r="3308" spans="1:4" ht="13.5" x14ac:dyDescent="0.25">
      <c r="A3308" s="213">
        <v>104749</v>
      </c>
      <c r="B3308" s="214" t="s">
        <v>6645</v>
      </c>
      <c r="C3308" s="214" t="s">
        <v>92</v>
      </c>
      <c r="D3308" s="215" t="s">
        <v>6646</v>
      </c>
    </row>
    <row r="3309" spans="1:4" ht="13.5" x14ac:dyDescent="0.25">
      <c r="A3309" s="213">
        <v>104750</v>
      </c>
      <c r="B3309" s="214" t="s">
        <v>6647</v>
      </c>
      <c r="C3309" s="214" t="s">
        <v>92</v>
      </c>
      <c r="D3309" s="215" t="s">
        <v>5631</v>
      </c>
    </row>
    <row r="3310" spans="1:4" ht="13.5" x14ac:dyDescent="0.25">
      <c r="A3310" s="213">
        <v>104751</v>
      </c>
      <c r="B3310" s="214" t="s">
        <v>6648</v>
      </c>
      <c r="C3310" s="214" t="s">
        <v>92</v>
      </c>
      <c r="D3310" s="215" t="s">
        <v>6649</v>
      </c>
    </row>
    <row r="3311" spans="1:4" ht="13.5" x14ac:dyDescent="0.25">
      <c r="A3311" s="213">
        <v>104752</v>
      </c>
      <c r="B3311" s="214" t="s">
        <v>6650</v>
      </c>
      <c r="C3311" s="214" t="s">
        <v>92</v>
      </c>
      <c r="D3311" s="215" t="s">
        <v>6651</v>
      </c>
    </row>
    <row r="3312" spans="1:4" ht="13.5" x14ac:dyDescent="0.25">
      <c r="A3312" s="213">
        <v>104753</v>
      </c>
      <c r="B3312" s="214" t="s">
        <v>6652</v>
      </c>
      <c r="C3312" s="214" t="s">
        <v>92</v>
      </c>
      <c r="D3312" s="215" t="s">
        <v>6653</v>
      </c>
    </row>
    <row r="3313" spans="1:4" ht="13.5" x14ac:dyDescent="0.25">
      <c r="A3313" s="213">
        <v>104754</v>
      </c>
      <c r="B3313" s="214" t="s">
        <v>6654</v>
      </c>
      <c r="C3313" s="214" t="s">
        <v>92</v>
      </c>
      <c r="D3313" s="215" t="s">
        <v>2363</v>
      </c>
    </row>
    <row r="3314" spans="1:4" ht="13.5" x14ac:dyDescent="0.25">
      <c r="A3314" s="213">
        <v>104755</v>
      </c>
      <c r="B3314" s="214" t="s">
        <v>6655</v>
      </c>
      <c r="C3314" s="214" t="s">
        <v>92</v>
      </c>
      <c r="D3314" s="215" t="s">
        <v>1557</v>
      </c>
    </row>
    <row r="3315" spans="1:4" ht="13.5" x14ac:dyDescent="0.25">
      <c r="A3315" s="213">
        <v>103490</v>
      </c>
      <c r="B3315" s="214" t="s">
        <v>6656</v>
      </c>
      <c r="C3315" s="214" t="s">
        <v>437</v>
      </c>
      <c r="D3315" s="215" t="s">
        <v>6657</v>
      </c>
    </row>
    <row r="3316" spans="1:4" ht="13.5" x14ac:dyDescent="0.25">
      <c r="A3316" s="213">
        <v>103491</v>
      </c>
      <c r="B3316" s="214" t="s">
        <v>6658</v>
      </c>
      <c r="C3316" s="214" t="s">
        <v>437</v>
      </c>
      <c r="D3316" s="215" t="s">
        <v>6659</v>
      </c>
    </row>
    <row r="3317" spans="1:4" ht="13.5" x14ac:dyDescent="0.25">
      <c r="A3317" s="213">
        <v>96765</v>
      </c>
      <c r="B3317" s="214" t="s">
        <v>6660</v>
      </c>
      <c r="C3317" s="214" t="s">
        <v>92</v>
      </c>
      <c r="D3317" s="215" t="s">
        <v>6661</v>
      </c>
    </row>
    <row r="3318" spans="1:4" ht="13.5" x14ac:dyDescent="0.25">
      <c r="A3318" s="213">
        <v>101905</v>
      </c>
      <c r="B3318" s="214" t="s">
        <v>6662</v>
      </c>
      <c r="C3318" s="214" t="s">
        <v>92</v>
      </c>
      <c r="D3318" s="215" t="s">
        <v>6663</v>
      </c>
    </row>
    <row r="3319" spans="1:4" ht="13.5" x14ac:dyDescent="0.25">
      <c r="A3319" s="213">
        <v>101906</v>
      </c>
      <c r="B3319" s="214" t="s">
        <v>6664</v>
      </c>
      <c r="C3319" s="214" t="s">
        <v>92</v>
      </c>
      <c r="D3319" s="215" t="s">
        <v>6665</v>
      </c>
    </row>
    <row r="3320" spans="1:4" ht="13.5" x14ac:dyDescent="0.25">
      <c r="A3320" s="213">
        <v>101907</v>
      </c>
      <c r="B3320" s="214" t="s">
        <v>6666</v>
      </c>
      <c r="C3320" s="214" t="s">
        <v>92</v>
      </c>
      <c r="D3320" s="215" t="s">
        <v>6667</v>
      </c>
    </row>
    <row r="3321" spans="1:4" ht="13.5" x14ac:dyDescent="0.25">
      <c r="A3321" s="213">
        <v>101908</v>
      </c>
      <c r="B3321" s="214" t="s">
        <v>6668</v>
      </c>
      <c r="C3321" s="214" t="s">
        <v>92</v>
      </c>
      <c r="D3321" s="215" t="s">
        <v>6669</v>
      </c>
    </row>
    <row r="3322" spans="1:4" ht="13.5" x14ac:dyDescent="0.25">
      <c r="A3322" s="213">
        <v>101909</v>
      </c>
      <c r="B3322" s="214" t="s">
        <v>6670</v>
      </c>
      <c r="C3322" s="214" t="s">
        <v>92</v>
      </c>
      <c r="D3322" s="215" t="s">
        <v>6671</v>
      </c>
    </row>
    <row r="3323" spans="1:4" ht="13.5" x14ac:dyDescent="0.25">
      <c r="A3323" s="213">
        <v>101910</v>
      </c>
      <c r="B3323" s="214" t="s">
        <v>6672</v>
      </c>
      <c r="C3323" s="214" t="s">
        <v>92</v>
      </c>
      <c r="D3323" s="215" t="s">
        <v>6673</v>
      </c>
    </row>
    <row r="3324" spans="1:4" ht="13.5" x14ac:dyDescent="0.25">
      <c r="A3324" s="213">
        <v>101911</v>
      </c>
      <c r="B3324" s="214" t="s">
        <v>6674</v>
      </c>
      <c r="C3324" s="214" t="s">
        <v>92</v>
      </c>
      <c r="D3324" s="215" t="s">
        <v>6675</v>
      </c>
    </row>
    <row r="3325" spans="1:4" ht="13.5" x14ac:dyDescent="0.25">
      <c r="A3325" s="213">
        <v>101912</v>
      </c>
      <c r="B3325" s="214" t="s">
        <v>6676</v>
      </c>
      <c r="C3325" s="214" t="s">
        <v>92</v>
      </c>
      <c r="D3325" s="215" t="s">
        <v>6677</v>
      </c>
    </row>
    <row r="3326" spans="1:4" ht="13.5" x14ac:dyDescent="0.25">
      <c r="A3326" s="213">
        <v>101913</v>
      </c>
      <c r="B3326" s="214" t="s">
        <v>6678</v>
      </c>
      <c r="C3326" s="214" t="s">
        <v>92</v>
      </c>
      <c r="D3326" s="215" t="s">
        <v>6679</v>
      </c>
    </row>
    <row r="3327" spans="1:4" ht="13.5" x14ac:dyDescent="0.25">
      <c r="A3327" s="213">
        <v>101914</v>
      </c>
      <c r="B3327" s="214" t="s">
        <v>6680</v>
      </c>
      <c r="C3327" s="214" t="s">
        <v>92</v>
      </c>
      <c r="D3327" s="215" t="s">
        <v>6681</v>
      </c>
    </row>
    <row r="3328" spans="1:4" ht="13.5" x14ac:dyDescent="0.25">
      <c r="A3328" s="213">
        <v>101915</v>
      </c>
      <c r="B3328" s="214" t="s">
        <v>6682</v>
      </c>
      <c r="C3328" s="214" t="s">
        <v>92</v>
      </c>
      <c r="D3328" s="215" t="s">
        <v>6683</v>
      </c>
    </row>
    <row r="3329" spans="1:4" ht="13.5" x14ac:dyDescent="0.25">
      <c r="A3329" s="213">
        <v>101916</v>
      </c>
      <c r="B3329" s="214" t="s">
        <v>6684</v>
      </c>
      <c r="C3329" s="214" t="s">
        <v>92</v>
      </c>
      <c r="D3329" s="215" t="s">
        <v>6685</v>
      </c>
    </row>
    <row r="3330" spans="1:4" ht="13.5" x14ac:dyDescent="0.25">
      <c r="A3330" s="213">
        <v>101917</v>
      </c>
      <c r="B3330" s="214" t="s">
        <v>6686</v>
      </c>
      <c r="C3330" s="214" t="s">
        <v>92</v>
      </c>
      <c r="D3330" s="215" t="s">
        <v>6687</v>
      </c>
    </row>
    <row r="3331" spans="1:4" ht="13.5" x14ac:dyDescent="0.25">
      <c r="A3331" s="213">
        <v>98261</v>
      </c>
      <c r="B3331" s="214" t="s">
        <v>6688</v>
      </c>
      <c r="C3331" s="214" t="s">
        <v>91</v>
      </c>
      <c r="D3331" s="215" t="s">
        <v>6689</v>
      </c>
    </row>
    <row r="3332" spans="1:4" ht="13.5" x14ac:dyDescent="0.25">
      <c r="A3332" s="213">
        <v>98262</v>
      </c>
      <c r="B3332" s="214" t="s">
        <v>6690</v>
      </c>
      <c r="C3332" s="214" t="s">
        <v>91</v>
      </c>
      <c r="D3332" s="215" t="s">
        <v>6691</v>
      </c>
    </row>
    <row r="3333" spans="1:4" ht="13.5" x14ac:dyDescent="0.25">
      <c r="A3333" s="213">
        <v>98263</v>
      </c>
      <c r="B3333" s="214" t="s">
        <v>6692</v>
      </c>
      <c r="C3333" s="214" t="s">
        <v>91</v>
      </c>
      <c r="D3333" s="215" t="s">
        <v>6693</v>
      </c>
    </row>
    <row r="3334" spans="1:4" ht="13.5" x14ac:dyDescent="0.25">
      <c r="A3334" s="213">
        <v>98264</v>
      </c>
      <c r="B3334" s="214" t="s">
        <v>6694</v>
      </c>
      <c r="C3334" s="214" t="s">
        <v>91</v>
      </c>
      <c r="D3334" s="215" t="s">
        <v>1447</v>
      </c>
    </row>
    <row r="3335" spans="1:4" ht="13.5" x14ac:dyDescent="0.25">
      <c r="A3335" s="213">
        <v>98265</v>
      </c>
      <c r="B3335" s="214" t="s">
        <v>6695</v>
      </c>
      <c r="C3335" s="214" t="s">
        <v>91</v>
      </c>
      <c r="D3335" s="215" t="s">
        <v>6696</v>
      </c>
    </row>
    <row r="3336" spans="1:4" ht="13.5" x14ac:dyDescent="0.25">
      <c r="A3336" s="213">
        <v>98266</v>
      </c>
      <c r="B3336" s="214" t="s">
        <v>6697</v>
      </c>
      <c r="C3336" s="214" t="s">
        <v>91</v>
      </c>
      <c r="D3336" s="215" t="s">
        <v>6698</v>
      </c>
    </row>
    <row r="3337" spans="1:4" ht="13.5" x14ac:dyDescent="0.25">
      <c r="A3337" s="213">
        <v>98267</v>
      </c>
      <c r="B3337" s="214" t="s">
        <v>6699</v>
      </c>
      <c r="C3337" s="214" t="s">
        <v>91</v>
      </c>
      <c r="D3337" s="215" t="s">
        <v>6700</v>
      </c>
    </row>
    <row r="3338" spans="1:4" ht="13.5" x14ac:dyDescent="0.25">
      <c r="A3338" s="213">
        <v>98268</v>
      </c>
      <c r="B3338" s="214" t="s">
        <v>6701</v>
      </c>
      <c r="C3338" s="214" t="s">
        <v>91</v>
      </c>
      <c r="D3338" s="215" t="s">
        <v>6702</v>
      </c>
    </row>
    <row r="3339" spans="1:4" ht="13.5" x14ac:dyDescent="0.25">
      <c r="A3339" s="213">
        <v>98269</v>
      </c>
      <c r="B3339" s="214" t="s">
        <v>6703</v>
      </c>
      <c r="C3339" s="214" t="s">
        <v>91</v>
      </c>
      <c r="D3339" s="215" t="s">
        <v>4014</v>
      </c>
    </row>
    <row r="3340" spans="1:4" ht="13.5" x14ac:dyDescent="0.25">
      <c r="A3340" s="213">
        <v>98270</v>
      </c>
      <c r="B3340" s="214" t="s">
        <v>6704</v>
      </c>
      <c r="C3340" s="214" t="s">
        <v>91</v>
      </c>
      <c r="D3340" s="215" t="s">
        <v>2101</v>
      </c>
    </row>
    <row r="3341" spans="1:4" ht="13.5" x14ac:dyDescent="0.25">
      <c r="A3341" s="213">
        <v>98271</v>
      </c>
      <c r="B3341" s="214" t="s">
        <v>6705</v>
      </c>
      <c r="C3341" s="214" t="s">
        <v>91</v>
      </c>
      <c r="D3341" s="215" t="s">
        <v>6706</v>
      </c>
    </row>
    <row r="3342" spans="1:4" ht="13.5" x14ac:dyDescent="0.25">
      <c r="A3342" s="213">
        <v>98272</v>
      </c>
      <c r="B3342" s="214" t="s">
        <v>6707</v>
      </c>
      <c r="C3342" s="214" t="s">
        <v>91</v>
      </c>
      <c r="D3342" s="215" t="s">
        <v>6708</v>
      </c>
    </row>
    <row r="3343" spans="1:4" ht="13.5" x14ac:dyDescent="0.25">
      <c r="A3343" s="213">
        <v>98273</v>
      </c>
      <c r="B3343" s="214" t="s">
        <v>6709</v>
      </c>
      <c r="C3343" s="214" t="s">
        <v>91</v>
      </c>
      <c r="D3343" s="215" t="s">
        <v>6710</v>
      </c>
    </row>
    <row r="3344" spans="1:4" ht="13.5" x14ac:dyDescent="0.25">
      <c r="A3344" s="213">
        <v>98274</v>
      </c>
      <c r="B3344" s="214" t="s">
        <v>6711</v>
      </c>
      <c r="C3344" s="214" t="s">
        <v>91</v>
      </c>
      <c r="D3344" s="215" t="s">
        <v>2599</v>
      </c>
    </row>
    <row r="3345" spans="1:4" ht="13.5" x14ac:dyDescent="0.25">
      <c r="A3345" s="213">
        <v>98275</v>
      </c>
      <c r="B3345" s="214" t="s">
        <v>6712</v>
      </c>
      <c r="C3345" s="214" t="s">
        <v>91</v>
      </c>
      <c r="D3345" s="215" t="s">
        <v>6713</v>
      </c>
    </row>
    <row r="3346" spans="1:4" ht="13.5" x14ac:dyDescent="0.25">
      <c r="A3346" s="213">
        <v>98276</v>
      </c>
      <c r="B3346" s="214" t="s">
        <v>6714</v>
      </c>
      <c r="C3346" s="214" t="s">
        <v>91</v>
      </c>
      <c r="D3346" s="215" t="s">
        <v>6715</v>
      </c>
    </row>
    <row r="3347" spans="1:4" ht="13.5" x14ac:dyDescent="0.25">
      <c r="A3347" s="213">
        <v>98277</v>
      </c>
      <c r="B3347" s="214" t="s">
        <v>6716</v>
      </c>
      <c r="C3347" s="214" t="s">
        <v>91</v>
      </c>
      <c r="D3347" s="215" t="s">
        <v>6717</v>
      </c>
    </row>
    <row r="3348" spans="1:4" ht="13.5" x14ac:dyDescent="0.25">
      <c r="A3348" s="213">
        <v>98278</v>
      </c>
      <c r="B3348" s="214" t="s">
        <v>6718</v>
      </c>
      <c r="C3348" s="214" t="s">
        <v>91</v>
      </c>
      <c r="D3348" s="215" t="s">
        <v>6719</v>
      </c>
    </row>
    <row r="3349" spans="1:4" ht="13.5" x14ac:dyDescent="0.25">
      <c r="A3349" s="213">
        <v>98279</v>
      </c>
      <c r="B3349" s="214" t="s">
        <v>6720</v>
      </c>
      <c r="C3349" s="214" t="s">
        <v>91</v>
      </c>
      <c r="D3349" s="215" t="s">
        <v>6721</v>
      </c>
    </row>
    <row r="3350" spans="1:4" ht="13.5" x14ac:dyDescent="0.25">
      <c r="A3350" s="213">
        <v>98280</v>
      </c>
      <c r="B3350" s="214" t="s">
        <v>6722</v>
      </c>
      <c r="C3350" s="214" t="s">
        <v>91</v>
      </c>
      <c r="D3350" s="215" t="s">
        <v>6723</v>
      </c>
    </row>
    <row r="3351" spans="1:4" ht="13.5" x14ac:dyDescent="0.25">
      <c r="A3351" s="213">
        <v>98281</v>
      </c>
      <c r="B3351" s="214" t="s">
        <v>6724</v>
      </c>
      <c r="C3351" s="214" t="s">
        <v>91</v>
      </c>
      <c r="D3351" s="215" t="s">
        <v>6725</v>
      </c>
    </row>
    <row r="3352" spans="1:4" ht="13.5" x14ac:dyDescent="0.25">
      <c r="A3352" s="213">
        <v>98282</v>
      </c>
      <c r="B3352" s="214" t="s">
        <v>6726</v>
      </c>
      <c r="C3352" s="214" t="s">
        <v>91</v>
      </c>
      <c r="D3352" s="215" t="s">
        <v>3828</v>
      </c>
    </row>
    <row r="3353" spans="1:4" ht="13.5" x14ac:dyDescent="0.25">
      <c r="A3353" s="213">
        <v>98283</v>
      </c>
      <c r="B3353" s="214" t="s">
        <v>6727</v>
      </c>
      <c r="C3353" s="214" t="s">
        <v>91</v>
      </c>
      <c r="D3353" s="215" t="s">
        <v>6728</v>
      </c>
    </row>
    <row r="3354" spans="1:4" ht="13.5" x14ac:dyDescent="0.25">
      <c r="A3354" s="213">
        <v>98284</v>
      </c>
      <c r="B3354" s="214" t="s">
        <v>6729</v>
      </c>
      <c r="C3354" s="214" t="s">
        <v>91</v>
      </c>
      <c r="D3354" s="215" t="s">
        <v>6730</v>
      </c>
    </row>
    <row r="3355" spans="1:4" ht="13.5" x14ac:dyDescent="0.25">
      <c r="A3355" s="213">
        <v>98285</v>
      </c>
      <c r="B3355" s="214" t="s">
        <v>6731</v>
      </c>
      <c r="C3355" s="214" t="s">
        <v>91</v>
      </c>
      <c r="D3355" s="215" t="s">
        <v>6732</v>
      </c>
    </row>
    <row r="3356" spans="1:4" ht="13.5" x14ac:dyDescent="0.25">
      <c r="A3356" s="213">
        <v>98286</v>
      </c>
      <c r="B3356" s="214" t="s">
        <v>6733</v>
      </c>
      <c r="C3356" s="214" t="s">
        <v>91</v>
      </c>
      <c r="D3356" s="215" t="s">
        <v>6734</v>
      </c>
    </row>
    <row r="3357" spans="1:4" ht="13.5" x14ac:dyDescent="0.25">
      <c r="A3357" s="213">
        <v>98287</v>
      </c>
      <c r="B3357" s="214" t="s">
        <v>6735</v>
      </c>
      <c r="C3357" s="214" t="s">
        <v>91</v>
      </c>
      <c r="D3357" s="215" t="s">
        <v>6736</v>
      </c>
    </row>
    <row r="3358" spans="1:4" ht="13.5" x14ac:dyDescent="0.25">
      <c r="A3358" s="213">
        <v>98288</v>
      </c>
      <c r="B3358" s="214" t="s">
        <v>6737</v>
      </c>
      <c r="C3358" s="214" t="s">
        <v>91</v>
      </c>
      <c r="D3358" s="215" t="s">
        <v>6738</v>
      </c>
    </row>
    <row r="3359" spans="1:4" ht="13.5" x14ac:dyDescent="0.25">
      <c r="A3359" s="213">
        <v>98289</v>
      </c>
      <c r="B3359" s="214" t="s">
        <v>6739</v>
      </c>
      <c r="C3359" s="214" t="s">
        <v>91</v>
      </c>
      <c r="D3359" s="215" t="s">
        <v>6740</v>
      </c>
    </row>
    <row r="3360" spans="1:4" ht="13.5" x14ac:dyDescent="0.25">
      <c r="A3360" s="213">
        <v>98290</v>
      </c>
      <c r="B3360" s="214" t="s">
        <v>6741</v>
      </c>
      <c r="C3360" s="214" t="s">
        <v>91</v>
      </c>
      <c r="D3360" s="215" t="s">
        <v>1915</v>
      </c>
    </row>
    <row r="3361" spans="1:4" ht="13.5" x14ac:dyDescent="0.25">
      <c r="A3361" s="213">
        <v>98291</v>
      </c>
      <c r="B3361" s="214" t="s">
        <v>6742</v>
      </c>
      <c r="C3361" s="214" t="s">
        <v>91</v>
      </c>
      <c r="D3361" s="215" t="s">
        <v>2569</v>
      </c>
    </row>
    <row r="3362" spans="1:4" ht="13.5" x14ac:dyDescent="0.25">
      <c r="A3362" s="213">
        <v>98292</v>
      </c>
      <c r="B3362" s="214" t="s">
        <v>6743</v>
      </c>
      <c r="C3362" s="214" t="s">
        <v>91</v>
      </c>
      <c r="D3362" s="215" t="s">
        <v>6744</v>
      </c>
    </row>
    <row r="3363" spans="1:4" ht="13.5" x14ac:dyDescent="0.25">
      <c r="A3363" s="213">
        <v>98293</v>
      </c>
      <c r="B3363" s="214" t="s">
        <v>6745</v>
      </c>
      <c r="C3363" s="214" t="s">
        <v>91</v>
      </c>
      <c r="D3363" s="215" t="s">
        <v>1139</v>
      </c>
    </row>
    <row r="3364" spans="1:4" ht="13.5" x14ac:dyDescent="0.25">
      <c r="A3364" s="213">
        <v>98400</v>
      </c>
      <c r="B3364" s="214" t="s">
        <v>6746</v>
      </c>
      <c r="C3364" s="214" t="s">
        <v>91</v>
      </c>
      <c r="D3364" s="215" t="s">
        <v>5094</v>
      </c>
    </row>
    <row r="3365" spans="1:4" ht="13.5" x14ac:dyDescent="0.25">
      <c r="A3365" s="213">
        <v>98401</v>
      </c>
      <c r="B3365" s="214" t="s">
        <v>6747</v>
      </c>
      <c r="C3365" s="214" t="s">
        <v>91</v>
      </c>
      <c r="D3365" s="215" t="s">
        <v>5434</v>
      </c>
    </row>
    <row r="3366" spans="1:4" ht="13.5" x14ac:dyDescent="0.25">
      <c r="A3366" s="213">
        <v>98402</v>
      </c>
      <c r="B3366" s="214" t="s">
        <v>6748</v>
      </c>
      <c r="C3366" s="214" t="s">
        <v>91</v>
      </c>
      <c r="D3366" s="215" t="s">
        <v>6749</v>
      </c>
    </row>
    <row r="3367" spans="1:4" ht="13.5" x14ac:dyDescent="0.25">
      <c r="A3367" s="213">
        <v>100556</v>
      </c>
      <c r="B3367" s="214" t="s">
        <v>6750</v>
      </c>
      <c r="C3367" s="214" t="s">
        <v>92</v>
      </c>
      <c r="D3367" s="215" t="s">
        <v>6751</v>
      </c>
    </row>
    <row r="3368" spans="1:4" ht="13.5" x14ac:dyDescent="0.25">
      <c r="A3368" s="213">
        <v>100557</v>
      </c>
      <c r="B3368" s="214" t="s">
        <v>6752</v>
      </c>
      <c r="C3368" s="214" t="s">
        <v>92</v>
      </c>
      <c r="D3368" s="215" t="s">
        <v>6753</v>
      </c>
    </row>
    <row r="3369" spans="1:4" ht="13.5" x14ac:dyDescent="0.25">
      <c r="A3369" s="213">
        <v>100560</v>
      </c>
      <c r="B3369" s="214" t="s">
        <v>6754</v>
      </c>
      <c r="C3369" s="214" t="s">
        <v>92</v>
      </c>
      <c r="D3369" s="215" t="s">
        <v>6755</v>
      </c>
    </row>
    <row r="3370" spans="1:4" ht="13.5" x14ac:dyDescent="0.25">
      <c r="A3370" s="213">
        <v>100561</v>
      </c>
      <c r="B3370" s="214" t="s">
        <v>6756</v>
      </c>
      <c r="C3370" s="214" t="s">
        <v>92</v>
      </c>
      <c r="D3370" s="215" t="s">
        <v>6757</v>
      </c>
    </row>
    <row r="3371" spans="1:4" ht="13.5" x14ac:dyDescent="0.25">
      <c r="A3371" s="213">
        <v>100562</v>
      </c>
      <c r="B3371" s="214" t="s">
        <v>6758</v>
      </c>
      <c r="C3371" s="214" t="s">
        <v>92</v>
      </c>
      <c r="D3371" s="215" t="s">
        <v>6759</v>
      </c>
    </row>
    <row r="3372" spans="1:4" ht="13.5" x14ac:dyDescent="0.25">
      <c r="A3372" s="213">
        <v>100563</v>
      </c>
      <c r="B3372" s="214" t="s">
        <v>6760</v>
      </c>
      <c r="C3372" s="214" t="s">
        <v>92</v>
      </c>
      <c r="D3372" s="215" t="s">
        <v>6761</v>
      </c>
    </row>
    <row r="3373" spans="1:4" ht="13.5" x14ac:dyDescent="0.25">
      <c r="A3373" s="213">
        <v>101795</v>
      </c>
      <c r="B3373" s="214" t="s">
        <v>6762</v>
      </c>
      <c r="C3373" s="214" t="s">
        <v>92</v>
      </c>
      <c r="D3373" s="215" t="s">
        <v>6763</v>
      </c>
    </row>
    <row r="3374" spans="1:4" ht="13.5" x14ac:dyDescent="0.25">
      <c r="A3374" s="213">
        <v>101798</v>
      </c>
      <c r="B3374" s="214" t="s">
        <v>6764</v>
      </c>
      <c r="C3374" s="214" t="s">
        <v>92</v>
      </c>
      <c r="D3374" s="215" t="s">
        <v>6765</v>
      </c>
    </row>
    <row r="3375" spans="1:4" ht="13.5" x14ac:dyDescent="0.25">
      <c r="A3375" s="213">
        <v>101799</v>
      </c>
      <c r="B3375" s="214" t="s">
        <v>6766</v>
      </c>
      <c r="C3375" s="214" t="s">
        <v>92</v>
      </c>
      <c r="D3375" s="215" t="s">
        <v>6767</v>
      </c>
    </row>
    <row r="3376" spans="1:4" ht="13.5" x14ac:dyDescent="0.25">
      <c r="A3376" s="213">
        <v>98397</v>
      </c>
      <c r="B3376" s="214" t="s">
        <v>6768</v>
      </c>
      <c r="C3376" s="214" t="s">
        <v>150</v>
      </c>
      <c r="D3376" s="215" t="s">
        <v>6769</v>
      </c>
    </row>
    <row r="3377" spans="1:4" ht="13.5" x14ac:dyDescent="0.25">
      <c r="A3377" s="213">
        <v>103244</v>
      </c>
      <c r="B3377" s="214" t="s">
        <v>6770</v>
      </c>
      <c r="C3377" s="214" t="s">
        <v>92</v>
      </c>
      <c r="D3377" s="215" t="s">
        <v>6771</v>
      </c>
    </row>
    <row r="3378" spans="1:4" ht="13.5" x14ac:dyDescent="0.25">
      <c r="A3378" s="213">
        <v>103245</v>
      </c>
      <c r="B3378" s="214" t="s">
        <v>6772</v>
      </c>
      <c r="C3378" s="214" t="s">
        <v>92</v>
      </c>
      <c r="D3378" s="215" t="s">
        <v>6773</v>
      </c>
    </row>
    <row r="3379" spans="1:4" ht="13.5" x14ac:dyDescent="0.25">
      <c r="A3379" s="213">
        <v>103246</v>
      </c>
      <c r="B3379" s="214" t="s">
        <v>6774</v>
      </c>
      <c r="C3379" s="214" t="s">
        <v>92</v>
      </c>
      <c r="D3379" s="215" t="s">
        <v>6775</v>
      </c>
    </row>
    <row r="3380" spans="1:4" ht="13.5" x14ac:dyDescent="0.25">
      <c r="A3380" s="213">
        <v>103247</v>
      </c>
      <c r="B3380" s="214" t="s">
        <v>6776</v>
      </c>
      <c r="C3380" s="214" t="s">
        <v>92</v>
      </c>
      <c r="D3380" s="215" t="s">
        <v>6777</v>
      </c>
    </row>
    <row r="3381" spans="1:4" ht="13.5" x14ac:dyDescent="0.25">
      <c r="A3381" s="213">
        <v>103248</v>
      </c>
      <c r="B3381" s="214" t="s">
        <v>6778</v>
      </c>
      <c r="C3381" s="214" t="s">
        <v>92</v>
      </c>
      <c r="D3381" s="215" t="s">
        <v>6779</v>
      </c>
    </row>
    <row r="3382" spans="1:4" ht="13.5" x14ac:dyDescent="0.25">
      <c r="A3382" s="213">
        <v>103249</v>
      </c>
      <c r="B3382" s="214" t="s">
        <v>6780</v>
      </c>
      <c r="C3382" s="214" t="s">
        <v>92</v>
      </c>
      <c r="D3382" s="215" t="s">
        <v>6781</v>
      </c>
    </row>
    <row r="3383" spans="1:4" ht="13.5" x14ac:dyDescent="0.25">
      <c r="A3383" s="213">
        <v>103250</v>
      </c>
      <c r="B3383" s="214" t="s">
        <v>6782</v>
      </c>
      <c r="C3383" s="214" t="s">
        <v>92</v>
      </c>
      <c r="D3383" s="215" t="s">
        <v>6783</v>
      </c>
    </row>
    <row r="3384" spans="1:4" ht="13.5" x14ac:dyDescent="0.25">
      <c r="A3384" s="213">
        <v>103251</v>
      </c>
      <c r="B3384" s="214" t="s">
        <v>6784</v>
      </c>
      <c r="C3384" s="214" t="s">
        <v>92</v>
      </c>
      <c r="D3384" s="215" t="s">
        <v>6785</v>
      </c>
    </row>
    <row r="3385" spans="1:4" ht="13.5" x14ac:dyDescent="0.25">
      <c r="A3385" s="213">
        <v>103252</v>
      </c>
      <c r="B3385" s="214" t="s">
        <v>6786</v>
      </c>
      <c r="C3385" s="214" t="s">
        <v>92</v>
      </c>
      <c r="D3385" s="215" t="s">
        <v>6787</v>
      </c>
    </row>
    <row r="3386" spans="1:4" ht="13.5" x14ac:dyDescent="0.25">
      <c r="A3386" s="213">
        <v>103253</v>
      </c>
      <c r="B3386" s="214" t="s">
        <v>6788</v>
      </c>
      <c r="C3386" s="214" t="s">
        <v>92</v>
      </c>
      <c r="D3386" s="215" t="s">
        <v>6789</v>
      </c>
    </row>
    <row r="3387" spans="1:4" ht="13.5" x14ac:dyDescent="0.25">
      <c r="A3387" s="213">
        <v>103254</v>
      </c>
      <c r="B3387" s="214" t="s">
        <v>6790</v>
      </c>
      <c r="C3387" s="214" t="s">
        <v>92</v>
      </c>
      <c r="D3387" s="215" t="s">
        <v>6791</v>
      </c>
    </row>
    <row r="3388" spans="1:4" ht="13.5" x14ac:dyDescent="0.25">
      <c r="A3388" s="213">
        <v>103255</v>
      </c>
      <c r="B3388" s="214" t="s">
        <v>6792</v>
      </c>
      <c r="C3388" s="214" t="s">
        <v>92</v>
      </c>
      <c r="D3388" s="215" t="s">
        <v>6793</v>
      </c>
    </row>
    <row r="3389" spans="1:4" ht="13.5" x14ac:dyDescent="0.25">
      <c r="A3389" s="213">
        <v>103256</v>
      </c>
      <c r="B3389" s="214" t="s">
        <v>6794</v>
      </c>
      <c r="C3389" s="214" t="s">
        <v>92</v>
      </c>
      <c r="D3389" s="215" t="s">
        <v>6795</v>
      </c>
    </row>
    <row r="3390" spans="1:4" ht="13.5" x14ac:dyDescent="0.25">
      <c r="A3390" s="213">
        <v>103257</v>
      </c>
      <c r="B3390" s="214" t="s">
        <v>6796</v>
      </c>
      <c r="C3390" s="214" t="s">
        <v>92</v>
      </c>
      <c r="D3390" s="215" t="s">
        <v>6797</v>
      </c>
    </row>
    <row r="3391" spans="1:4" ht="13.5" x14ac:dyDescent="0.25">
      <c r="A3391" s="213">
        <v>103258</v>
      </c>
      <c r="B3391" s="214" t="s">
        <v>6798</v>
      </c>
      <c r="C3391" s="214" t="s">
        <v>92</v>
      </c>
      <c r="D3391" s="215" t="s">
        <v>6799</v>
      </c>
    </row>
    <row r="3392" spans="1:4" ht="13.5" x14ac:dyDescent="0.25">
      <c r="A3392" s="213">
        <v>103259</v>
      </c>
      <c r="B3392" s="214" t="s">
        <v>6800</v>
      </c>
      <c r="C3392" s="214" t="s">
        <v>92</v>
      </c>
      <c r="D3392" s="215" t="s">
        <v>6801</v>
      </c>
    </row>
    <row r="3393" spans="1:4" ht="13.5" x14ac:dyDescent="0.25">
      <c r="A3393" s="213">
        <v>103260</v>
      </c>
      <c r="B3393" s="214" t="s">
        <v>6802</v>
      </c>
      <c r="C3393" s="214" t="s">
        <v>92</v>
      </c>
      <c r="D3393" s="215" t="s">
        <v>6803</v>
      </c>
    </row>
    <row r="3394" spans="1:4" ht="13.5" x14ac:dyDescent="0.25">
      <c r="A3394" s="213">
        <v>103261</v>
      </c>
      <c r="B3394" s="214" t="s">
        <v>6804</v>
      </c>
      <c r="C3394" s="214" t="s">
        <v>92</v>
      </c>
      <c r="D3394" s="215" t="s">
        <v>6805</v>
      </c>
    </row>
    <row r="3395" spans="1:4" ht="13.5" x14ac:dyDescent="0.25">
      <c r="A3395" s="213">
        <v>103262</v>
      </c>
      <c r="B3395" s="214" t="s">
        <v>6806</v>
      </c>
      <c r="C3395" s="214" t="s">
        <v>92</v>
      </c>
      <c r="D3395" s="215" t="s">
        <v>6807</v>
      </c>
    </row>
    <row r="3396" spans="1:4" ht="13.5" x14ac:dyDescent="0.25">
      <c r="A3396" s="213">
        <v>103263</v>
      </c>
      <c r="B3396" s="214" t="s">
        <v>6808</v>
      </c>
      <c r="C3396" s="214" t="s">
        <v>92</v>
      </c>
      <c r="D3396" s="215" t="s">
        <v>6809</v>
      </c>
    </row>
    <row r="3397" spans="1:4" ht="13.5" x14ac:dyDescent="0.25">
      <c r="A3397" s="213">
        <v>103264</v>
      </c>
      <c r="B3397" s="214" t="s">
        <v>6810</v>
      </c>
      <c r="C3397" s="214" t="s">
        <v>92</v>
      </c>
      <c r="D3397" s="215" t="s">
        <v>6811</v>
      </c>
    </row>
    <row r="3398" spans="1:4" ht="13.5" x14ac:dyDescent="0.25">
      <c r="A3398" s="213">
        <v>103265</v>
      </c>
      <c r="B3398" s="214" t="s">
        <v>6812</v>
      </c>
      <c r="C3398" s="214" t="s">
        <v>92</v>
      </c>
      <c r="D3398" s="215" t="s">
        <v>6813</v>
      </c>
    </row>
    <row r="3399" spans="1:4" ht="13.5" x14ac:dyDescent="0.25">
      <c r="A3399" s="213">
        <v>103266</v>
      </c>
      <c r="B3399" s="214" t="s">
        <v>6814</v>
      </c>
      <c r="C3399" s="214" t="s">
        <v>92</v>
      </c>
      <c r="D3399" s="215" t="s">
        <v>6815</v>
      </c>
    </row>
    <row r="3400" spans="1:4" ht="13.5" x14ac:dyDescent="0.25">
      <c r="A3400" s="213">
        <v>103267</v>
      </c>
      <c r="B3400" s="214" t="s">
        <v>6816</v>
      </c>
      <c r="C3400" s="214" t="s">
        <v>92</v>
      </c>
      <c r="D3400" s="215" t="s">
        <v>6817</v>
      </c>
    </row>
    <row r="3401" spans="1:4" ht="13.5" x14ac:dyDescent="0.25">
      <c r="A3401" s="213">
        <v>103268</v>
      </c>
      <c r="B3401" s="214" t="s">
        <v>6818</v>
      </c>
      <c r="C3401" s="214" t="s">
        <v>92</v>
      </c>
      <c r="D3401" s="215" t="s">
        <v>6819</v>
      </c>
    </row>
    <row r="3402" spans="1:4" ht="13.5" x14ac:dyDescent="0.25">
      <c r="A3402" s="213">
        <v>103269</v>
      </c>
      <c r="B3402" s="214" t="s">
        <v>6820</v>
      </c>
      <c r="C3402" s="214" t="s">
        <v>92</v>
      </c>
      <c r="D3402" s="215" t="s">
        <v>6821</v>
      </c>
    </row>
    <row r="3403" spans="1:4" ht="13.5" x14ac:dyDescent="0.25">
      <c r="A3403" s="213">
        <v>103270</v>
      </c>
      <c r="B3403" s="214" t="s">
        <v>6822</v>
      </c>
      <c r="C3403" s="214" t="s">
        <v>92</v>
      </c>
      <c r="D3403" s="215" t="s">
        <v>6823</v>
      </c>
    </row>
    <row r="3404" spans="1:4" ht="13.5" x14ac:dyDescent="0.25">
      <c r="A3404" s="213">
        <v>103271</v>
      </c>
      <c r="B3404" s="214" t="s">
        <v>6824</v>
      </c>
      <c r="C3404" s="214" t="s">
        <v>92</v>
      </c>
      <c r="D3404" s="215" t="s">
        <v>6825</v>
      </c>
    </row>
    <row r="3405" spans="1:4" ht="13.5" x14ac:dyDescent="0.25">
      <c r="A3405" s="213">
        <v>103272</v>
      </c>
      <c r="B3405" s="214" t="s">
        <v>6826</v>
      </c>
      <c r="C3405" s="214" t="s">
        <v>92</v>
      </c>
      <c r="D3405" s="215" t="s">
        <v>6827</v>
      </c>
    </row>
    <row r="3406" spans="1:4" ht="13.5" x14ac:dyDescent="0.25">
      <c r="A3406" s="213">
        <v>103273</v>
      </c>
      <c r="B3406" s="214" t="s">
        <v>6828</v>
      </c>
      <c r="C3406" s="214" t="s">
        <v>92</v>
      </c>
      <c r="D3406" s="215" t="s">
        <v>6829</v>
      </c>
    </row>
    <row r="3407" spans="1:4" ht="13.5" x14ac:dyDescent="0.25">
      <c r="A3407" s="213">
        <v>103274</v>
      </c>
      <c r="B3407" s="214" t="s">
        <v>6830</v>
      </c>
      <c r="C3407" s="214" t="s">
        <v>92</v>
      </c>
      <c r="D3407" s="215" t="s">
        <v>6831</v>
      </c>
    </row>
    <row r="3408" spans="1:4" ht="13.5" x14ac:dyDescent="0.25">
      <c r="A3408" s="213">
        <v>103275</v>
      </c>
      <c r="B3408" s="214" t="s">
        <v>6832</v>
      </c>
      <c r="C3408" s="214" t="s">
        <v>92</v>
      </c>
      <c r="D3408" s="215" t="s">
        <v>6833</v>
      </c>
    </row>
    <row r="3409" spans="1:4" ht="13.5" x14ac:dyDescent="0.25">
      <c r="A3409" s="213">
        <v>103276</v>
      </c>
      <c r="B3409" s="214" t="s">
        <v>6834</v>
      </c>
      <c r="C3409" s="214" t="s">
        <v>92</v>
      </c>
      <c r="D3409" s="215" t="s">
        <v>6835</v>
      </c>
    </row>
    <row r="3410" spans="1:4" ht="13.5" x14ac:dyDescent="0.25">
      <c r="A3410" s="213">
        <v>103277</v>
      </c>
      <c r="B3410" s="214" t="s">
        <v>6836</v>
      </c>
      <c r="C3410" s="214" t="s">
        <v>92</v>
      </c>
      <c r="D3410" s="215" t="s">
        <v>6837</v>
      </c>
    </row>
    <row r="3411" spans="1:4" ht="13.5" x14ac:dyDescent="0.25">
      <c r="A3411" s="213">
        <v>103278</v>
      </c>
      <c r="B3411" s="214" t="s">
        <v>6838</v>
      </c>
      <c r="C3411" s="214" t="s">
        <v>92</v>
      </c>
      <c r="D3411" s="215" t="s">
        <v>6839</v>
      </c>
    </row>
    <row r="3412" spans="1:4" ht="13.5" x14ac:dyDescent="0.25">
      <c r="A3412" s="213">
        <v>103288</v>
      </c>
      <c r="B3412" s="214" t="s">
        <v>6840</v>
      </c>
      <c r="C3412" s="214" t="s">
        <v>92</v>
      </c>
      <c r="D3412" s="215" t="s">
        <v>6841</v>
      </c>
    </row>
    <row r="3413" spans="1:4" ht="13.5" x14ac:dyDescent="0.25">
      <c r="A3413" s="213">
        <v>103289</v>
      </c>
      <c r="B3413" s="214" t="s">
        <v>6842</v>
      </c>
      <c r="C3413" s="214" t="s">
        <v>91</v>
      </c>
      <c r="D3413" s="215" t="s">
        <v>6843</v>
      </c>
    </row>
    <row r="3414" spans="1:4" ht="13.5" x14ac:dyDescent="0.25">
      <c r="A3414" s="213">
        <v>103290</v>
      </c>
      <c r="B3414" s="214" t="s">
        <v>6844</v>
      </c>
      <c r="C3414" s="214" t="s">
        <v>91</v>
      </c>
      <c r="D3414" s="215" t="s">
        <v>6845</v>
      </c>
    </row>
    <row r="3415" spans="1:4" ht="13.5" x14ac:dyDescent="0.25">
      <c r="A3415" s="213">
        <v>103291</v>
      </c>
      <c r="B3415" s="214" t="s">
        <v>6846</v>
      </c>
      <c r="C3415" s="214" t="s">
        <v>91</v>
      </c>
      <c r="D3415" s="215" t="s">
        <v>6847</v>
      </c>
    </row>
    <row r="3416" spans="1:4" ht="13.5" x14ac:dyDescent="0.25">
      <c r="A3416" s="213">
        <v>103292</v>
      </c>
      <c r="B3416" s="214" t="s">
        <v>6848</v>
      </c>
      <c r="C3416" s="214" t="s">
        <v>91</v>
      </c>
      <c r="D3416" s="215" t="s">
        <v>6124</v>
      </c>
    </row>
    <row r="3417" spans="1:4" ht="13.5" x14ac:dyDescent="0.25">
      <c r="A3417" s="213">
        <v>101936</v>
      </c>
      <c r="B3417" s="214" t="s">
        <v>6849</v>
      </c>
      <c r="C3417" s="214" t="s">
        <v>92</v>
      </c>
      <c r="D3417" s="215" t="s">
        <v>6850</v>
      </c>
    </row>
    <row r="3418" spans="1:4" ht="13.5" x14ac:dyDescent="0.25">
      <c r="A3418" s="213">
        <v>101937</v>
      </c>
      <c r="B3418" s="214" t="s">
        <v>6851</v>
      </c>
      <c r="C3418" s="214" t="s">
        <v>92</v>
      </c>
      <c r="D3418" s="215" t="s">
        <v>6852</v>
      </c>
    </row>
    <row r="3419" spans="1:4" ht="13.5" x14ac:dyDescent="0.25">
      <c r="A3419" s="213">
        <v>98294</v>
      </c>
      <c r="B3419" s="214" t="s">
        <v>6853</v>
      </c>
      <c r="C3419" s="214" t="s">
        <v>91</v>
      </c>
      <c r="D3419" s="215" t="s">
        <v>6854</v>
      </c>
    </row>
    <row r="3420" spans="1:4" ht="13.5" x14ac:dyDescent="0.25">
      <c r="A3420" s="213">
        <v>98295</v>
      </c>
      <c r="B3420" s="214" t="s">
        <v>6855</v>
      </c>
      <c r="C3420" s="214" t="s">
        <v>91</v>
      </c>
      <c r="D3420" s="215" t="s">
        <v>6856</v>
      </c>
    </row>
    <row r="3421" spans="1:4" ht="13.5" x14ac:dyDescent="0.25">
      <c r="A3421" s="213">
        <v>98296</v>
      </c>
      <c r="B3421" s="214" t="s">
        <v>6857</v>
      </c>
      <c r="C3421" s="214" t="s">
        <v>91</v>
      </c>
      <c r="D3421" s="215" t="s">
        <v>6858</v>
      </c>
    </row>
    <row r="3422" spans="1:4" ht="13.5" x14ac:dyDescent="0.25">
      <c r="A3422" s="213">
        <v>98297</v>
      </c>
      <c r="B3422" s="214" t="s">
        <v>6859</v>
      </c>
      <c r="C3422" s="214" t="s">
        <v>91</v>
      </c>
      <c r="D3422" s="215" t="s">
        <v>6860</v>
      </c>
    </row>
    <row r="3423" spans="1:4" ht="13.5" x14ac:dyDescent="0.25">
      <c r="A3423" s="213">
        <v>98298</v>
      </c>
      <c r="B3423" s="214" t="s">
        <v>6861</v>
      </c>
      <c r="C3423" s="214" t="s">
        <v>91</v>
      </c>
      <c r="D3423" s="215" t="s">
        <v>6862</v>
      </c>
    </row>
    <row r="3424" spans="1:4" ht="13.5" x14ac:dyDescent="0.25">
      <c r="A3424" s="213">
        <v>98299</v>
      </c>
      <c r="B3424" s="214" t="s">
        <v>6863</v>
      </c>
      <c r="C3424" s="214" t="s">
        <v>91</v>
      </c>
      <c r="D3424" s="215" t="s">
        <v>3054</v>
      </c>
    </row>
    <row r="3425" spans="1:4" ht="13.5" x14ac:dyDescent="0.25">
      <c r="A3425" s="213">
        <v>98300</v>
      </c>
      <c r="B3425" s="214" t="s">
        <v>6864</v>
      </c>
      <c r="C3425" s="214" t="s">
        <v>91</v>
      </c>
      <c r="D3425" s="215" t="s">
        <v>6865</v>
      </c>
    </row>
    <row r="3426" spans="1:4" ht="13.5" x14ac:dyDescent="0.25">
      <c r="A3426" s="213">
        <v>98301</v>
      </c>
      <c r="B3426" s="214" t="s">
        <v>6866</v>
      </c>
      <c r="C3426" s="214" t="s">
        <v>92</v>
      </c>
      <c r="D3426" s="215" t="s">
        <v>6867</v>
      </c>
    </row>
    <row r="3427" spans="1:4" ht="13.5" x14ac:dyDescent="0.25">
      <c r="A3427" s="213">
        <v>98302</v>
      </c>
      <c r="B3427" s="214" t="s">
        <v>6868</v>
      </c>
      <c r="C3427" s="214" t="s">
        <v>92</v>
      </c>
      <c r="D3427" s="215" t="s">
        <v>6869</v>
      </c>
    </row>
    <row r="3428" spans="1:4" ht="13.5" x14ac:dyDescent="0.25">
      <c r="A3428" s="213">
        <v>98304</v>
      </c>
      <c r="B3428" s="214" t="s">
        <v>6870</v>
      </c>
      <c r="C3428" s="214" t="s">
        <v>92</v>
      </c>
      <c r="D3428" s="215" t="s">
        <v>6871</v>
      </c>
    </row>
    <row r="3429" spans="1:4" ht="13.5" x14ac:dyDescent="0.25">
      <c r="A3429" s="213">
        <v>98305</v>
      </c>
      <c r="B3429" s="214" t="s">
        <v>6872</v>
      </c>
      <c r="C3429" s="214" t="s">
        <v>92</v>
      </c>
      <c r="D3429" s="215" t="s">
        <v>6873</v>
      </c>
    </row>
    <row r="3430" spans="1:4" ht="13.5" x14ac:dyDescent="0.25">
      <c r="A3430" s="213">
        <v>98306</v>
      </c>
      <c r="B3430" s="214" t="s">
        <v>6874</v>
      </c>
      <c r="C3430" s="214" t="s">
        <v>92</v>
      </c>
      <c r="D3430" s="215" t="s">
        <v>6875</v>
      </c>
    </row>
    <row r="3431" spans="1:4" ht="13.5" x14ac:dyDescent="0.25">
      <c r="A3431" s="213">
        <v>98307</v>
      </c>
      <c r="B3431" s="214" t="s">
        <v>6876</v>
      </c>
      <c r="C3431" s="214" t="s">
        <v>92</v>
      </c>
      <c r="D3431" s="215" t="s">
        <v>6877</v>
      </c>
    </row>
    <row r="3432" spans="1:4" ht="13.5" x14ac:dyDescent="0.25">
      <c r="A3432" s="213">
        <v>98308</v>
      </c>
      <c r="B3432" s="214" t="s">
        <v>6878</v>
      </c>
      <c r="C3432" s="214" t="s">
        <v>92</v>
      </c>
      <c r="D3432" s="215" t="s">
        <v>1352</v>
      </c>
    </row>
    <row r="3433" spans="1:4" ht="13.5" x14ac:dyDescent="0.25">
      <c r="A3433" s="213">
        <v>98593</v>
      </c>
      <c r="B3433" s="214" t="s">
        <v>6879</v>
      </c>
      <c r="C3433" s="214" t="s">
        <v>92</v>
      </c>
      <c r="D3433" s="215" t="s">
        <v>6880</v>
      </c>
    </row>
    <row r="3434" spans="1:4" ht="13.5" x14ac:dyDescent="0.25">
      <c r="A3434" s="213">
        <v>100553</v>
      </c>
      <c r="B3434" s="214" t="s">
        <v>6881</v>
      </c>
      <c r="C3434" s="214" t="s">
        <v>91</v>
      </c>
      <c r="D3434" s="215" t="s">
        <v>6882</v>
      </c>
    </row>
    <row r="3435" spans="1:4" ht="13.5" x14ac:dyDescent="0.25">
      <c r="A3435" s="213">
        <v>100554</v>
      </c>
      <c r="B3435" s="214" t="s">
        <v>6883</v>
      </c>
      <c r="C3435" s="214" t="s">
        <v>91</v>
      </c>
      <c r="D3435" s="215" t="s">
        <v>6884</v>
      </c>
    </row>
    <row r="3436" spans="1:4" ht="13.5" x14ac:dyDescent="0.25">
      <c r="A3436" s="213">
        <v>100555</v>
      </c>
      <c r="B3436" s="214" t="s">
        <v>6885</v>
      </c>
      <c r="C3436" s="214" t="s">
        <v>92</v>
      </c>
      <c r="D3436" s="215" t="s">
        <v>6886</v>
      </c>
    </row>
    <row r="3437" spans="1:4" ht="13.5" x14ac:dyDescent="0.25">
      <c r="A3437" s="213">
        <v>89355</v>
      </c>
      <c r="B3437" s="214" t="s">
        <v>6887</v>
      </c>
      <c r="C3437" s="214" t="s">
        <v>91</v>
      </c>
      <c r="D3437" s="215" t="s">
        <v>6888</v>
      </c>
    </row>
    <row r="3438" spans="1:4" ht="13.5" x14ac:dyDescent="0.25">
      <c r="A3438" s="213">
        <v>89356</v>
      </c>
      <c r="B3438" s="214" t="s">
        <v>6889</v>
      </c>
      <c r="C3438" s="214" t="s">
        <v>91</v>
      </c>
      <c r="D3438" s="215" t="s">
        <v>6890</v>
      </c>
    </row>
    <row r="3439" spans="1:4" ht="13.5" x14ac:dyDescent="0.25">
      <c r="A3439" s="213">
        <v>89357</v>
      </c>
      <c r="B3439" s="214" t="s">
        <v>6891</v>
      </c>
      <c r="C3439" s="214" t="s">
        <v>91</v>
      </c>
      <c r="D3439" s="215" t="s">
        <v>6892</v>
      </c>
    </row>
    <row r="3440" spans="1:4" ht="13.5" x14ac:dyDescent="0.25">
      <c r="A3440" s="213">
        <v>89401</v>
      </c>
      <c r="B3440" s="214" t="s">
        <v>6893</v>
      </c>
      <c r="C3440" s="214" t="s">
        <v>91</v>
      </c>
      <c r="D3440" s="215" t="s">
        <v>6894</v>
      </c>
    </row>
    <row r="3441" spans="1:4" ht="13.5" x14ac:dyDescent="0.25">
      <c r="A3441" s="213">
        <v>89402</v>
      </c>
      <c r="B3441" s="214" t="s">
        <v>6895</v>
      </c>
      <c r="C3441" s="214" t="s">
        <v>91</v>
      </c>
      <c r="D3441" s="215" t="s">
        <v>6896</v>
      </c>
    </row>
    <row r="3442" spans="1:4" ht="13.5" x14ac:dyDescent="0.25">
      <c r="A3442" s="213">
        <v>89403</v>
      </c>
      <c r="B3442" s="214" t="s">
        <v>6897</v>
      </c>
      <c r="C3442" s="214" t="s">
        <v>91</v>
      </c>
      <c r="D3442" s="215" t="s">
        <v>6898</v>
      </c>
    </row>
    <row r="3443" spans="1:4" ht="13.5" x14ac:dyDescent="0.25">
      <c r="A3443" s="213">
        <v>89446</v>
      </c>
      <c r="B3443" s="214" t="s">
        <v>6899</v>
      </c>
      <c r="C3443" s="214" t="s">
        <v>91</v>
      </c>
      <c r="D3443" s="215" t="s">
        <v>6900</v>
      </c>
    </row>
    <row r="3444" spans="1:4" ht="13.5" x14ac:dyDescent="0.25">
      <c r="A3444" s="213">
        <v>89447</v>
      </c>
      <c r="B3444" s="214" t="s">
        <v>6901</v>
      </c>
      <c r="C3444" s="214" t="s">
        <v>91</v>
      </c>
      <c r="D3444" s="215" t="s">
        <v>5073</v>
      </c>
    </row>
    <row r="3445" spans="1:4" ht="13.5" x14ac:dyDescent="0.25">
      <c r="A3445" s="213">
        <v>89448</v>
      </c>
      <c r="B3445" s="214" t="s">
        <v>6902</v>
      </c>
      <c r="C3445" s="214" t="s">
        <v>91</v>
      </c>
      <c r="D3445" s="215" t="s">
        <v>5557</v>
      </c>
    </row>
    <row r="3446" spans="1:4" ht="13.5" x14ac:dyDescent="0.25">
      <c r="A3446" s="213">
        <v>89449</v>
      </c>
      <c r="B3446" s="214" t="s">
        <v>6903</v>
      </c>
      <c r="C3446" s="214" t="s">
        <v>91</v>
      </c>
      <c r="D3446" s="215" t="s">
        <v>6904</v>
      </c>
    </row>
    <row r="3447" spans="1:4" ht="13.5" x14ac:dyDescent="0.25">
      <c r="A3447" s="213">
        <v>89450</v>
      </c>
      <c r="B3447" s="214" t="s">
        <v>6905</v>
      </c>
      <c r="C3447" s="214" t="s">
        <v>91</v>
      </c>
      <c r="D3447" s="215" t="s">
        <v>5701</v>
      </c>
    </row>
    <row r="3448" spans="1:4" ht="13.5" x14ac:dyDescent="0.25">
      <c r="A3448" s="213">
        <v>89451</v>
      </c>
      <c r="B3448" s="214" t="s">
        <v>6906</v>
      </c>
      <c r="C3448" s="214" t="s">
        <v>91</v>
      </c>
      <c r="D3448" s="215" t="s">
        <v>6907</v>
      </c>
    </row>
    <row r="3449" spans="1:4" ht="13.5" x14ac:dyDescent="0.25">
      <c r="A3449" s="213">
        <v>89452</v>
      </c>
      <c r="B3449" s="214" t="s">
        <v>6908</v>
      </c>
      <c r="C3449" s="214" t="s">
        <v>91</v>
      </c>
      <c r="D3449" s="215" t="s">
        <v>6909</v>
      </c>
    </row>
    <row r="3450" spans="1:4" ht="13.5" x14ac:dyDescent="0.25">
      <c r="A3450" s="213">
        <v>89508</v>
      </c>
      <c r="B3450" s="214" t="s">
        <v>6910</v>
      </c>
      <c r="C3450" s="214" t="s">
        <v>91</v>
      </c>
      <c r="D3450" s="215" t="s">
        <v>6911</v>
      </c>
    </row>
    <row r="3451" spans="1:4" ht="13.5" x14ac:dyDescent="0.25">
      <c r="A3451" s="213">
        <v>89509</v>
      </c>
      <c r="B3451" s="214" t="s">
        <v>6912</v>
      </c>
      <c r="C3451" s="214" t="s">
        <v>91</v>
      </c>
      <c r="D3451" s="215" t="s">
        <v>6913</v>
      </c>
    </row>
    <row r="3452" spans="1:4" ht="13.5" x14ac:dyDescent="0.25">
      <c r="A3452" s="213">
        <v>89511</v>
      </c>
      <c r="B3452" s="214" t="s">
        <v>6914</v>
      </c>
      <c r="C3452" s="214" t="s">
        <v>91</v>
      </c>
      <c r="D3452" s="215" t="s">
        <v>6915</v>
      </c>
    </row>
    <row r="3453" spans="1:4" ht="13.5" x14ac:dyDescent="0.25">
      <c r="A3453" s="213">
        <v>89512</v>
      </c>
      <c r="B3453" s="214" t="s">
        <v>6916</v>
      </c>
      <c r="C3453" s="214" t="s">
        <v>91</v>
      </c>
      <c r="D3453" s="215" t="s">
        <v>6917</v>
      </c>
    </row>
    <row r="3454" spans="1:4" ht="13.5" x14ac:dyDescent="0.25">
      <c r="A3454" s="213">
        <v>89576</v>
      </c>
      <c r="B3454" s="214" t="s">
        <v>6918</v>
      </c>
      <c r="C3454" s="214" t="s">
        <v>91</v>
      </c>
      <c r="D3454" s="215" t="s">
        <v>6919</v>
      </c>
    </row>
    <row r="3455" spans="1:4" ht="13.5" x14ac:dyDescent="0.25">
      <c r="A3455" s="213">
        <v>89578</v>
      </c>
      <c r="B3455" s="214" t="s">
        <v>6920</v>
      </c>
      <c r="C3455" s="214" t="s">
        <v>91</v>
      </c>
      <c r="D3455" s="215" t="s">
        <v>1293</v>
      </c>
    </row>
    <row r="3456" spans="1:4" ht="13.5" x14ac:dyDescent="0.25">
      <c r="A3456" s="213">
        <v>89580</v>
      </c>
      <c r="B3456" s="214" t="s">
        <v>6921</v>
      </c>
      <c r="C3456" s="214" t="s">
        <v>91</v>
      </c>
      <c r="D3456" s="215" t="s">
        <v>6922</v>
      </c>
    </row>
    <row r="3457" spans="1:4" ht="13.5" x14ac:dyDescent="0.25">
      <c r="A3457" s="213">
        <v>89633</v>
      </c>
      <c r="B3457" s="214" t="s">
        <v>6923</v>
      </c>
      <c r="C3457" s="214" t="s">
        <v>91</v>
      </c>
      <c r="D3457" s="215" t="s">
        <v>6924</v>
      </c>
    </row>
    <row r="3458" spans="1:4" ht="13.5" x14ac:dyDescent="0.25">
      <c r="A3458" s="213">
        <v>89634</v>
      </c>
      <c r="B3458" s="214" t="s">
        <v>6925</v>
      </c>
      <c r="C3458" s="214" t="s">
        <v>91</v>
      </c>
      <c r="D3458" s="215" t="s">
        <v>6926</v>
      </c>
    </row>
    <row r="3459" spans="1:4" ht="13.5" x14ac:dyDescent="0.25">
      <c r="A3459" s="213">
        <v>89635</v>
      </c>
      <c r="B3459" s="214" t="s">
        <v>6927</v>
      </c>
      <c r="C3459" s="214" t="s">
        <v>91</v>
      </c>
      <c r="D3459" s="215" t="s">
        <v>6928</v>
      </c>
    </row>
    <row r="3460" spans="1:4" ht="13.5" x14ac:dyDescent="0.25">
      <c r="A3460" s="213">
        <v>89636</v>
      </c>
      <c r="B3460" s="214" t="s">
        <v>6929</v>
      </c>
      <c r="C3460" s="214" t="s">
        <v>91</v>
      </c>
      <c r="D3460" s="215" t="s">
        <v>6930</v>
      </c>
    </row>
    <row r="3461" spans="1:4" ht="13.5" x14ac:dyDescent="0.25">
      <c r="A3461" s="213">
        <v>89711</v>
      </c>
      <c r="B3461" s="214" t="s">
        <v>6931</v>
      </c>
      <c r="C3461" s="214" t="s">
        <v>91</v>
      </c>
      <c r="D3461" s="215" t="s">
        <v>6888</v>
      </c>
    </row>
    <row r="3462" spans="1:4" ht="13.5" x14ac:dyDescent="0.25">
      <c r="A3462" s="213">
        <v>89712</v>
      </c>
      <c r="B3462" s="214" t="s">
        <v>6932</v>
      </c>
      <c r="C3462" s="214" t="s">
        <v>91</v>
      </c>
      <c r="D3462" s="215" t="s">
        <v>6933</v>
      </c>
    </row>
    <row r="3463" spans="1:4" ht="13.5" x14ac:dyDescent="0.25">
      <c r="A3463" s="213">
        <v>89713</v>
      </c>
      <c r="B3463" s="214" t="s">
        <v>6934</v>
      </c>
      <c r="C3463" s="214" t="s">
        <v>91</v>
      </c>
      <c r="D3463" s="215" t="s">
        <v>6935</v>
      </c>
    </row>
    <row r="3464" spans="1:4" ht="13.5" x14ac:dyDescent="0.25">
      <c r="A3464" s="213">
        <v>89714</v>
      </c>
      <c r="B3464" s="214" t="s">
        <v>6936</v>
      </c>
      <c r="C3464" s="214" t="s">
        <v>91</v>
      </c>
      <c r="D3464" s="215" t="s">
        <v>6937</v>
      </c>
    </row>
    <row r="3465" spans="1:4" ht="13.5" x14ac:dyDescent="0.25">
      <c r="A3465" s="213">
        <v>89716</v>
      </c>
      <c r="B3465" s="214" t="s">
        <v>6938</v>
      </c>
      <c r="C3465" s="214" t="s">
        <v>91</v>
      </c>
      <c r="D3465" s="215" t="s">
        <v>6939</v>
      </c>
    </row>
    <row r="3466" spans="1:4" ht="13.5" x14ac:dyDescent="0.25">
      <c r="A3466" s="213">
        <v>89717</v>
      </c>
      <c r="B3466" s="214" t="s">
        <v>6940</v>
      </c>
      <c r="C3466" s="214" t="s">
        <v>91</v>
      </c>
      <c r="D3466" s="215" t="s">
        <v>6941</v>
      </c>
    </row>
    <row r="3467" spans="1:4" ht="13.5" x14ac:dyDescent="0.25">
      <c r="A3467" s="213">
        <v>89770</v>
      </c>
      <c r="B3467" s="214" t="s">
        <v>6942</v>
      </c>
      <c r="C3467" s="214" t="s">
        <v>91</v>
      </c>
      <c r="D3467" s="215" t="s">
        <v>6943</v>
      </c>
    </row>
    <row r="3468" spans="1:4" ht="13.5" x14ac:dyDescent="0.25">
      <c r="A3468" s="213">
        <v>89771</v>
      </c>
      <c r="B3468" s="214" t="s">
        <v>6944</v>
      </c>
      <c r="C3468" s="214" t="s">
        <v>91</v>
      </c>
      <c r="D3468" s="215" t="s">
        <v>6945</v>
      </c>
    </row>
    <row r="3469" spans="1:4" ht="13.5" x14ac:dyDescent="0.25">
      <c r="A3469" s="213">
        <v>89773</v>
      </c>
      <c r="B3469" s="214" t="s">
        <v>6946</v>
      </c>
      <c r="C3469" s="214" t="s">
        <v>91</v>
      </c>
      <c r="D3469" s="215" t="s">
        <v>6947</v>
      </c>
    </row>
    <row r="3470" spans="1:4" ht="13.5" x14ac:dyDescent="0.25">
      <c r="A3470" s="213">
        <v>89775</v>
      </c>
      <c r="B3470" s="214" t="s">
        <v>6948</v>
      </c>
      <c r="C3470" s="214" t="s">
        <v>91</v>
      </c>
      <c r="D3470" s="215" t="s">
        <v>6949</v>
      </c>
    </row>
    <row r="3471" spans="1:4" ht="13.5" x14ac:dyDescent="0.25">
      <c r="A3471" s="213">
        <v>89798</v>
      </c>
      <c r="B3471" s="214" t="s">
        <v>6950</v>
      </c>
      <c r="C3471" s="214" t="s">
        <v>91</v>
      </c>
      <c r="D3471" s="215" t="s">
        <v>6951</v>
      </c>
    </row>
    <row r="3472" spans="1:4" ht="13.5" x14ac:dyDescent="0.25">
      <c r="A3472" s="213">
        <v>89799</v>
      </c>
      <c r="B3472" s="214" t="s">
        <v>6952</v>
      </c>
      <c r="C3472" s="214" t="s">
        <v>91</v>
      </c>
      <c r="D3472" s="215" t="s">
        <v>6953</v>
      </c>
    </row>
    <row r="3473" spans="1:4" ht="13.5" x14ac:dyDescent="0.25">
      <c r="A3473" s="213">
        <v>89800</v>
      </c>
      <c r="B3473" s="214" t="s">
        <v>6954</v>
      </c>
      <c r="C3473" s="214" t="s">
        <v>91</v>
      </c>
      <c r="D3473" s="215" t="s">
        <v>6955</v>
      </c>
    </row>
    <row r="3474" spans="1:4" ht="13.5" x14ac:dyDescent="0.25">
      <c r="A3474" s="213">
        <v>89848</v>
      </c>
      <c r="B3474" s="214" t="s">
        <v>6956</v>
      </c>
      <c r="C3474" s="214" t="s">
        <v>91</v>
      </c>
      <c r="D3474" s="215" t="s">
        <v>6386</v>
      </c>
    </row>
    <row r="3475" spans="1:4" ht="13.5" x14ac:dyDescent="0.25">
      <c r="A3475" s="213">
        <v>89849</v>
      </c>
      <c r="B3475" s="214" t="s">
        <v>6957</v>
      </c>
      <c r="C3475" s="214" t="s">
        <v>91</v>
      </c>
      <c r="D3475" s="215" t="s">
        <v>5342</v>
      </c>
    </row>
    <row r="3476" spans="1:4" ht="13.5" x14ac:dyDescent="0.25">
      <c r="A3476" s="213">
        <v>89865</v>
      </c>
      <c r="B3476" s="214" t="s">
        <v>6958</v>
      </c>
      <c r="C3476" s="214" t="s">
        <v>91</v>
      </c>
      <c r="D3476" s="215" t="s">
        <v>6959</v>
      </c>
    </row>
    <row r="3477" spans="1:4" ht="13.5" x14ac:dyDescent="0.25">
      <c r="A3477" s="213">
        <v>91784</v>
      </c>
      <c r="B3477" s="214" t="s">
        <v>6960</v>
      </c>
      <c r="C3477" s="214" t="s">
        <v>91</v>
      </c>
      <c r="D3477" s="215" t="s">
        <v>6961</v>
      </c>
    </row>
    <row r="3478" spans="1:4" ht="13.5" x14ac:dyDescent="0.25">
      <c r="A3478" s="213">
        <v>91785</v>
      </c>
      <c r="B3478" s="214" t="s">
        <v>6962</v>
      </c>
      <c r="C3478" s="214" t="s">
        <v>91</v>
      </c>
      <c r="D3478" s="215" t="s">
        <v>6963</v>
      </c>
    </row>
    <row r="3479" spans="1:4" ht="13.5" x14ac:dyDescent="0.25">
      <c r="A3479" s="213">
        <v>91786</v>
      </c>
      <c r="B3479" s="214" t="s">
        <v>6964</v>
      </c>
      <c r="C3479" s="214" t="s">
        <v>91</v>
      </c>
      <c r="D3479" s="215" t="s">
        <v>6965</v>
      </c>
    </row>
    <row r="3480" spans="1:4" ht="13.5" x14ac:dyDescent="0.25">
      <c r="A3480" s="213">
        <v>91787</v>
      </c>
      <c r="B3480" s="214" t="s">
        <v>6966</v>
      </c>
      <c r="C3480" s="214" t="s">
        <v>91</v>
      </c>
      <c r="D3480" s="215" t="s">
        <v>6967</v>
      </c>
    </row>
    <row r="3481" spans="1:4" ht="13.5" x14ac:dyDescent="0.25">
      <c r="A3481" s="213">
        <v>91788</v>
      </c>
      <c r="B3481" s="214" t="s">
        <v>6968</v>
      </c>
      <c r="C3481" s="214" t="s">
        <v>91</v>
      </c>
      <c r="D3481" s="215" t="s">
        <v>6969</v>
      </c>
    </row>
    <row r="3482" spans="1:4" ht="13.5" x14ac:dyDescent="0.25">
      <c r="A3482" s="213">
        <v>91789</v>
      </c>
      <c r="B3482" s="214" t="s">
        <v>6970</v>
      </c>
      <c r="C3482" s="214" t="s">
        <v>91</v>
      </c>
      <c r="D3482" s="215" t="s">
        <v>1794</v>
      </c>
    </row>
    <row r="3483" spans="1:4" ht="13.5" x14ac:dyDescent="0.25">
      <c r="A3483" s="213">
        <v>91790</v>
      </c>
      <c r="B3483" s="214" t="s">
        <v>6971</v>
      </c>
      <c r="C3483" s="214" t="s">
        <v>91</v>
      </c>
      <c r="D3483" s="215" t="s">
        <v>6972</v>
      </c>
    </row>
    <row r="3484" spans="1:4" ht="13.5" x14ac:dyDescent="0.25">
      <c r="A3484" s="213">
        <v>91791</v>
      </c>
      <c r="B3484" s="214" t="s">
        <v>6973</v>
      </c>
      <c r="C3484" s="214" t="s">
        <v>91</v>
      </c>
      <c r="D3484" s="215" t="s">
        <v>6047</v>
      </c>
    </row>
    <row r="3485" spans="1:4" ht="13.5" x14ac:dyDescent="0.25">
      <c r="A3485" s="213">
        <v>91792</v>
      </c>
      <c r="B3485" s="214" t="s">
        <v>6974</v>
      </c>
      <c r="C3485" s="214" t="s">
        <v>91</v>
      </c>
      <c r="D3485" s="215" t="s">
        <v>6975</v>
      </c>
    </row>
    <row r="3486" spans="1:4" ht="13.5" x14ac:dyDescent="0.25">
      <c r="A3486" s="213">
        <v>91793</v>
      </c>
      <c r="B3486" s="214" t="s">
        <v>6976</v>
      </c>
      <c r="C3486" s="214" t="s">
        <v>91</v>
      </c>
      <c r="D3486" s="215" t="s">
        <v>6977</v>
      </c>
    </row>
    <row r="3487" spans="1:4" ht="13.5" x14ac:dyDescent="0.25">
      <c r="A3487" s="213">
        <v>91794</v>
      </c>
      <c r="B3487" s="214" t="s">
        <v>6978</v>
      </c>
      <c r="C3487" s="214" t="s">
        <v>91</v>
      </c>
      <c r="D3487" s="215" t="s">
        <v>6979</v>
      </c>
    </row>
    <row r="3488" spans="1:4" ht="13.5" x14ac:dyDescent="0.25">
      <c r="A3488" s="213">
        <v>91795</v>
      </c>
      <c r="B3488" s="214" t="s">
        <v>6980</v>
      </c>
      <c r="C3488" s="214" t="s">
        <v>91</v>
      </c>
      <c r="D3488" s="215" t="s">
        <v>6981</v>
      </c>
    </row>
    <row r="3489" spans="1:4" ht="13.5" x14ac:dyDescent="0.25">
      <c r="A3489" s="213">
        <v>91796</v>
      </c>
      <c r="B3489" s="214" t="s">
        <v>6982</v>
      </c>
      <c r="C3489" s="214" t="s">
        <v>91</v>
      </c>
      <c r="D3489" s="215" t="s">
        <v>6983</v>
      </c>
    </row>
    <row r="3490" spans="1:4" ht="13.5" x14ac:dyDescent="0.25">
      <c r="A3490" s="213">
        <v>92275</v>
      </c>
      <c r="B3490" s="214" t="s">
        <v>6984</v>
      </c>
      <c r="C3490" s="214" t="s">
        <v>91</v>
      </c>
      <c r="D3490" s="215" t="s">
        <v>6985</v>
      </c>
    </row>
    <row r="3491" spans="1:4" ht="13.5" x14ac:dyDescent="0.25">
      <c r="A3491" s="213">
        <v>92276</v>
      </c>
      <c r="B3491" s="214" t="s">
        <v>6986</v>
      </c>
      <c r="C3491" s="214" t="s">
        <v>91</v>
      </c>
      <c r="D3491" s="215" t="s">
        <v>6987</v>
      </c>
    </row>
    <row r="3492" spans="1:4" ht="13.5" x14ac:dyDescent="0.25">
      <c r="A3492" s="213">
        <v>92277</v>
      </c>
      <c r="B3492" s="214" t="s">
        <v>6988</v>
      </c>
      <c r="C3492" s="214" t="s">
        <v>91</v>
      </c>
      <c r="D3492" s="215" t="s">
        <v>6989</v>
      </c>
    </row>
    <row r="3493" spans="1:4" ht="13.5" x14ac:dyDescent="0.25">
      <c r="A3493" s="213">
        <v>92278</v>
      </c>
      <c r="B3493" s="214" t="s">
        <v>6990</v>
      </c>
      <c r="C3493" s="214" t="s">
        <v>91</v>
      </c>
      <c r="D3493" s="215" t="s">
        <v>6991</v>
      </c>
    </row>
    <row r="3494" spans="1:4" ht="13.5" x14ac:dyDescent="0.25">
      <c r="A3494" s="213">
        <v>92279</v>
      </c>
      <c r="B3494" s="214" t="s">
        <v>6992</v>
      </c>
      <c r="C3494" s="214" t="s">
        <v>91</v>
      </c>
      <c r="D3494" s="215" t="s">
        <v>6993</v>
      </c>
    </row>
    <row r="3495" spans="1:4" ht="13.5" x14ac:dyDescent="0.25">
      <c r="A3495" s="213">
        <v>92280</v>
      </c>
      <c r="B3495" s="214" t="s">
        <v>6994</v>
      </c>
      <c r="C3495" s="214" t="s">
        <v>91</v>
      </c>
      <c r="D3495" s="215" t="s">
        <v>6995</v>
      </c>
    </row>
    <row r="3496" spans="1:4" ht="13.5" x14ac:dyDescent="0.25">
      <c r="A3496" s="213">
        <v>92281</v>
      </c>
      <c r="B3496" s="214" t="s">
        <v>6996</v>
      </c>
      <c r="C3496" s="214" t="s">
        <v>91</v>
      </c>
      <c r="D3496" s="215" t="s">
        <v>6997</v>
      </c>
    </row>
    <row r="3497" spans="1:4" ht="13.5" x14ac:dyDescent="0.25">
      <c r="A3497" s="213">
        <v>92282</v>
      </c>
      <c r="B3497" s="214" t="s">
        <v>6998</v>
      </c>
      <c r="C3497" s="214" t="s">
        <v>91</v>
      </c>
      <c r="D3497" s="215" t="s">
        <v>6999</v>
      </c>
    </row>
    <row r="3498" spans="1:4" ht="13.5" x14ac:dyDescent="0.25">
      <c r="A3498" s="213">
        <v>92283</v>
      </c>
      <c r="B3498" s="214" t="s">
        <v>7000</v>
      </c>
      <c r="C3498" s="214" t="s">
        <v>91</v>
      </c>
      <c r="D3498" s="215" t="s">
        <v>1567</v>
      </c>
    </row>
    <row r="3499" spans="1:4" ht="13.5" x14ac:dyDescent="0.25">
      <c r="A3499" s="213">
        <v>92284</v>
      </c>
      <c r="B3499" s="214" t="s">
        <v>7001</v>
      </c>
      <c r="C3499" s="214" t="s">
        <v>91</v>
      </c>
      <c r="D3499" s="215" t="s">
        <v>7002</v>
      </c>
    </row>
    <row r="3500" spans="1:4" ht="13.5" x14ac:dyDescent="0.25">
      <c r="A3500" s="213">
        <v>92285</v>
      </c>
      <c r="B3500" s="214" t="s">
        <v>7003</v>
      </c>
      <c r="C3500" s="214" t="s">
        <v>91</v>
      </c>
      <c r="D3500" s="215" t="s">
        <v>7004</v>
      </c>
    </row>
    <row r="3501" spans="1:4" ht="13.5" x14ac:dyDescent="0.25">
      <c r="A3501" s="213">
        <v>92286</v>
      </c>
      <c r="B3501" s="214" t="s">
        <v>7005</v>
      </c>
      <c r="C3501" s="214" t="s">
        <v>91</v>
      </c>
      <c r="D3501" s="215" t="s">
        <v>7006</v>
      </c>
    </row>
    <row r="3502" spans="1:4" ht="13.5" x14ac:dyDescent="0.25">
      <c r="A3502" s="213">
        <v>92305</v>
      </c>
      <c r="B3502" s="214" t="s">
        <v>7007</v>
      </c>
      <c r="C3502" s="214" t="s">
        <v>91</v>
      </c>
      <c r="D3502" s="215" t="s">
        <v>6426</v>
      </c>
    </row>
    <row r="3503" spans="1:4" ht="13.5" x14ac:dyDescent="0.25">
      <c r="A3503" s="213">
        <v>92306</v>
      </c>
      <c r="B3503" s="214" t="s">
        <v>7008</v>
      </c>
      <c r="C3503" s="214" t="s">
        <v>91</v>
      </c>
      <c r="D3503" s="215" t="s">
        <v>7009</v>
      </c>
    </row>
    <row r="3504" spans="1:4" ht="13.5" x14ac:dyDescent="0.25">
      <c r="A3504" s="213">
        <v>92307</v>
      </c>
      <c r="B3504" s="214" t="s">
        <v>7010</v>
      </c>
      <c r="C3504" s="214" t="s">
        <v>91</v>
      </c>
      <c r="D3504" s="215" t="s">
        <v>1963</v>
      </c>
    </row>
    <row r="3505" spans="1:4" ht="13.5" x14ac:dyDescent="0.25">
      <c r="A3505" s="213">
        <v>92308</v>
      </c>
      <c r="B3505" s="214" t="s">
        <v>7011</v>
      </c>
      <c r="C3505" s="214" t="s">
        <v>91</v>
      </c>
      <c r="D3505" s="215" t="s">
        <v>7012</v>
      </c>
    </row>
    <row r="3506" spans="1:4" ht="13.5" x14ac:dyDescent="0.25">
      <c r="A3506" s="213">
        <v>92309</v>
      </c>
      <c r="B3506" s="214" t="s">
        <v>7013</v>
      </c>
      <c r="C3506" s="214" t="s">
        <v>91</v>
      </c>
      <c r="D3506" s="215" t="s">
        <v>7014</v>
      </c>
    </row>
    <row r="3507" spans="1:4" ht="13.5" x14ac:dyDescent="0.25">
      <c r="A3507" s="213">
        <v>92310</v>
      </c>
      <c r="B3507" s="214" t="s">
        <v>7015</v>
      </c>
      <c r="C3507" s="214" t="s">
        <v>91</v>
      </c>
      <c r="D3507" s="215" t="s">
        <v>7016</v>
      </c>
    </row>
    <row r="3508" spans="1:4" ht="13.5" x14ac:dyDescent="0.25">
      <c r="A3508" s="213">
        <v>92320</v>
      </c>
      <c r="B3508" s="214" t="s">
        <v>7017</v>
      </c>
      <c r="C3508" s="214" t="s">
        <v>91</v>
      </c>
      <c r="D3508" s="215" t="s">
        <v>1469</v>
      </c>
    </row>
    <row r="3509" spans="1:4" ht="13.5" x14ac:dyDescent="0.25">
      <c r="A3509" s="213">
        <v>92321</v>
      </c>
      <c r="B3509" s="214" t="s">
        <v>7018</v>
      </c>
      <c r="C3509" s="214" t="s">
        <v>91</v>
      </c>
      <c r="D3509" s="215" t="s">
        <v>7019</v>
      </c>
    </row>
    <row r="3510" spans="1:4" ht="13.5" x14ac:dyDescent="0.25">
      <c r="A3510" s="213">
        <v>92322</v>
      </c>
      <c r="B3510" s="214" t="s">
        <v>7020</v>
      </c>
      <c r="C3510" s="214" t="s">
        <v>91</v>
      </c>
      <c r="D3510" s="215" t="s">
        <v>7021</v>
      </c>
    </row>
    <row r="3511" spans="1:4" ht="13.5" x14ac:dyDescent="0.25">
      <c r="A3511" s="213">
        <v>92323</v>
      </c>
      <c r="B3511" s="214" t="s">
        <v>7022</v>
      </c>
      <c r="C3511" s="214" t="s">
        <v>91</v>
      </c>
      <c r="D3511" s="215" t="s">
        <v>7023</v>
      </c>
    </row>
    <row r="3512" spans="1:4" ht="13.5" x14ac:dyDescent="0.25">
      <c r="A3512" s="213">
        <v>92324</v>
      </c>
      <c r="B3512" s="214" t="s">
        <v>7024</v>
      </c>
      <c r="C3512" s="214" t="s">
        <v>91</v>
      </c>
      <c r="D3512" s="215" t="s">
        <v>7025</v>
      </c>
    </row>
    <row r="3513" spans="1:4" ht="13.5" x14ac:dyDescent="0.25">
      <c r="A3513" s="213">
        <v>92325</v>
      </c>
      <c r="B3513" s="214" t="s">
        <v>7026</v>
      </c>
      <c r="C3513" s="214" t="s">
        <v>91</v>
      </c>
      <c r="D3513" s="215" t="s">
        <v>7027</v>
      </c>
    </row>
    <row r="3514" spans="1:4" ht="13.5" x14ac:dyDescent="0.25">
      <c r="A3514" s="213">
        <v>92335</v>
      </c>
      <c r="B3514" s="214" t="s">
        <v>7028</v>
      </c>
      <c r="C3514" s="214" t="s">
        <v>91</v>
      </c>
      <c r="D3514" s="215" t="s">
        <v>7029</v>
      </c>
    </row>
    <row r="3515" spans="1:4" ht="13.5" x14ac:dyDescent="0.25">
      <c r="A3515" s="213">
        <v>92336</v>
      </c>
      <c r="B3515" s="214" t="s">
        <v>7030</v>
      </c>
      <c r="C3515" s="214" t="s">
        <v>91</v>
      </c>
      <c r="D3515" s="215" t="s">
        <v>7031</v>
      </c>
    </row>
    <row r="3516" spans="1:4" ht="13.5" x14ac:dyDescent="0.25">
      <c r="A3516" s="213">
        <v>92337</v>
      </c>
      <c r="B3516" s="214" t="s">
        <v>7032</v>
      </c>
      <c r="C3516" s="214" t="s">
        <v>91</v>
      </c>
      <c r="D3516" s="215" t="s">
        <v>7033</v>
      </c>
    </row>
    <row r="3517" spans="1:4" ht="13.5" x14ac:dyDescent="0.25">
      <c r="A3517" s="213">
        <v>92338</v>
      </c>
      <c r="B3517" s="214" t="s">
        <v>7034</v>
      </c>
      <c r="C3517" s="214" t="s">
        <v>91</v>
      </c>
      <c r="D3517" s="215" t="s">
        <v>7035</v>
      </c>
    </row>
    <row r="3518" spans="1:4" ht="13.5" x14ac:dyDescent="0.25">
      <c r="A3518" s="213">
        <v>92339</v>
      </c>
      <c r="B3518" s="214" t="s">
        <v>7036</v>
      </c>
      <c r="C3518" s="214" t="s">
        <v>91</v>
      </c>
      <c r="D3518" s="215" t="s">
        <v>7037</v>
      </c>
    </row>
    <row r="3519" spans="1:4" ht="13.5" x14ac:dyDescent="0.25">
      <c r="A3519" s="213">
        <v>92341</v>
      </c>
      <c r="B3519" s="214" t="s">
        <v>7038</v>
      </c>
      <c r="C3519" s="214" t="s">
        <v>91</v>
      </c>
      <c r="D3519" s="215" t="s">
        <v>7039</v>
      </c>
    </row>
    <row r="3520" spans="1:4" ht="13.5" x14ac:dyDescent="0.25">
      <c r="A3520" s="213">
        <v>92342</v>
      </c>
      <c r="B3520" s="214" t="s">
        <v>7040</v>
      </c>
      <c r="C3520" s="214" t="s">
        <v>91</v>
      </c>
      <c r="D3520" s="215" t="s">
        <v>7041</v>
      </c>
    </row>
    <row r="3521" spans="1:4" ht="13.5" x14ac:dyDescent="0.25">
      <c r="A3521" s="213">
        <v>92343</v>
      </c>
      <c r="B3521" s="214" t="s">
        <v>7042</v>
      </c>
      <c r="C3521" s="214" t="s">
        <v>91</v>
      </c>
      <c r="D3521" s="215" t="s">
        <v>7043</v>
      </c>
    </row>
    <row r="3522" spans="1:4" ht="13.5" x14ac:dyDescent="0.25">
      <c r="A3522" s="213">
        <v>92359</v>
      </c>
      <c r="B3522" s="214" t="s">
        <v>7044</v>
      </c>
      <c r="C3522" s="214" t="s">
        <v>91</v>
      </c>
      <c r="D3522" s="215" t="s">
        <v>7045</v>
      </c>
    </row>
    <row r="3523" spans="1:4" ht="13.5" x14ac:dyDescent="0.25">
      <c r="A3523" s="213">
        <v>92360</v>
      </c>
      <c r="B3523" s="214" t="s">
        <v>7046</v>
      </c>
      <c r="C3523" s="214" t="s">
        <v>91</v>
      </c>
      <c r="D3523" s="215" t="s">
        <v>7047</v>
      </c>
    </row>
    <row r="3524" spans="1:4" ht="13.5" x14ac:dyDescent="0.25">
      <c r="A3524" s="213">
        <v>92361</v>
      </c>
      <c r="B3524" s="214" t="s">
        <v>7048</v>
      </c>
      <c r="C3524" s="214" t="s">
        <v>91</v>
      </c>
      <c r="D3524" s="215" t="s">
        <v>7049</v>
      </c>
    </row>
    <row r="3525" spans="1:4" ht="13.5" x14ac:dyDescent="0.25">
      <c r="A3525" s="213">
        <v>92362</v>
      </c>
      <c r="B3525" s="214" t="s">
        <v>7050</v>
      </c>
      <c r="C3525" s="214" t="s">
        <v>91</v>
      </c>
      <c r="D3525" s="215" t="s">
        <v>7051</v>
      </c>
    </row>
    <row r="3526" spans="1:4" ht="13.5" x14ac:dyDescent="0.25">
      <c r="A3526" s="213">
        <v>92364</v>
      </c>
      <c r="B3526" s="214" t="s">
        <v>7052</v>
      </c>
      <c r="C3526" s="214" t="s">
        <v>91</v>
      </c>
      <c r="D3526" s="215" t="s">
        <v>7053</v>
      </c>
    </row>
    <row r="3527" spans="1:4" ht="13.5" x14ac:dyDescent="0.25">
      <c r="A3527" s="213">
        <v>92365</v>
      </c>
      <c r="B3527" s="214" t="s">
        <v>7054</v>
      </c>
      <c r="C3527" s="214" t="s">
        <v>91</v>
      </c>
      <c r="D3527" s="215" t="s">
        <v>7055</v>
      </c>
    </row>
    <row r="3528" spans="1:4" ht="13.5" x14ac:dyDescent="0.25">
      <c r="A3528" s="213">
        <v>92366</v>
      </c>
      <c r="B3528" s="214" t="s">
        <v>7056</v>
      </c>
      <c r="C3528" s="214" t="s">
        <v>91</v>
      </c>
      <c r="D3528" s="215" t="s">
        <v>7057</v>
      </c>
    </row>
    <row r="3529" spans="1:4" ht="13.5" x14ac:dyDescent="0.25">
      <c r="A3529" s="213">
        <v>92367</v>
      </c>
      <c r="B3529" s="214" t="s">
        <v>7058</v>
      </c>
      <c r="C3529" s="214" t="s">
        <v>91</v>
      </c>
      <c r="D3529" s="215" t="s">
        <v>7059</v>
      </c>
    </row>
    <row r="3530" spans="1:4" ht="13.5" x14ac:dyDescent="0.25">
      <c r="A3530" s="213">
        <v>92368</v>
      </c>
      <c r="B3530" s="214" t="s">
        <v>7060</v>
      </c>
      <c r="C3530" s="214" t="s">
        <v>91</v>
      </c>
      <c r="D3530" s="215" t="s">
        <v>7061</v>
      </c>
    </row>
    <row r="3531" spans="1:4" ht="13.5" x14ac:dyDescent="0.25">
      <c r="A3531" s="213">
        <v>92645</v>
      </c>
      <c r="B3531" s="214" t="s">
        <v>7062</v>
      </c>
      <c r="C3531" s="214" t="s">
        <v>91</v>
      </c>
      <c r="D3531" s="215" t="s">
        <v>7063</v>
      </c>
    </row>
    <row r="3532" spans="1:4" ht="13.5" x14ac:dyDescent="0.25">
      <c r="A3532" s="213">
        <v>92646</v>
      </c>
      <c r="B3532" s="214" t="s">
        <v>7064</v>
      </c>
      <c r="C3532" s="214" t="s">
        <v>91</v>
      </c>
      <c r="D3532" s="215" t="s">
        <v>7065</v>
      </c>
    </row>
    <row r="3533" spans="1:4" ht="13.5" x14ac:dyDescent="0.25">
      <c r="A3533" s="213">
        <v>92648</v>
      </c>
      <c r="B3533" s="214" t="s">
        <v>7066</v>
      </c>
      <c r="C3533" s="214" t="s">
        <v>91</v>
      </c>
      <c r="D3533" s="215" t="s">
        <v>7067</v>
      </c>
    </row>
    <row r="3534" spans="1:4" ht="13.5" x14ac:dyDescent="0.25">
      <c r="A3534" s="213">
        <v>92649</v>
      </c>
      <c r="B3534" s="214" t="s">
        <v>7068</v>
      </c>
      <c r="C3534" s="214" t="s">
        <v>91</v>
      </c>
      <c r="D3534" s="215" t="s">
        <v>7069</v>
      </c>
    </row>
    <row r="3535" spans="1:4" ht="13.5" x14ac:dyDescent="0.25">
      <c r="A3535" s="213">
        <v>92650</v>
      </c>
      <c r="B3535" s="214" t="s">
        <v>7070</v>
      </c>
      <c r="C3535" s="214" t="s">
        <v>91</v>
      </c>
      <c r="D3535" s="215" t="s">
        <v>7071</v>
      </c>
    </row>
    <row r="3536" spans="1:4" ht="13.5" x14ac:dyDescent="0.25">
      <c r="A3536" s="213">
        <v>92652</v>
      </c>
      <c r="B3536" s="214" t="s">
        <v>7072</v>
      </c>
      <c r="C3536" s="214" t="s">
        <v>91</v>
      </c>
      <c r="D3536" s="215" t="s">
        <v>7073</v>
      </c>
    </row>
    <row r="3537" spans="1:4" ht="13.5" x14ac:dyDescent="0.25">
      <c r="A3537" s="213">
        <v>92653</v>
      </c>
      <c r="B3537" s="214" t="s">
        <v>7074</v>
      </c>
      <c r="C3537" s="214" t="s">
        <v>91</v>
      </c>
      <c r="D3537" s="215" t="s">
        <v>7075</v>
      </c>
    </row>
    <row r="3538" spans="1:4" ht="13.5" x14ac:dyDescent="0.25">
      <c r="A3538" s="213">
        <v>92654</v>
      </c>
      <c r="B3538" s="214" t="s">
        <v>7076</v>
      </c>
      <c r="C3538" s="214" t="s">
        <v>91</v>
      </c>
      <c r="D3538" s="215" t="s">
        <v>7077</v>
      </c>
    </row>
    <row r="3539" spans="1:4" ht="13.5" x14ac:dyDescent="0.25">
      <c r="A3539" s="213">
        <v>92655</v>
      </c>
      <c r="B3539" s="214" t="s">
        <v>7078</v>
      </c>
      <c r="C3539" s="214" t="s">
        <v>91</v>
      </c>
      <c r="D3539" s="215" t="s">
        <v>5407</v>
      </c>
    </row>
    <row r="3540" spans="1:4" ht="13.5" x14ac:dyDescent="0.25">
      <c r="A3540" s="213">
        <v>92656</v>
      </c>
      <c r="B3540" s="214" t="s">
        <v>7079</v>
      </c>
      <c r="C3540" s="214" t="s">
        <v>91</v>
      </c>
      <c r="D3540" s="215" t="s">
        <v>7080</v>
      </c>
    </row>
    <row r="3541" spans="1:4" ht="13.5" x14ac:dyDescent="0.25">
      <c r="A3541" s="213">
        <v>92687</v>
      </c>
      <c r="B3541" s="214" t="s">
        <v>7081</v>
      </c>
      <c r="C3541" s="214" t="s">
        <v>91</v>
      </c>
      <c r="D3541" s="215" t="s">
        <v>7082</v>
      </c>
    </row>
    <row r="3542" spans="1:4" ht="13.5" x14ac:dyDescent="0.25">
      <c r="A3542" s="213">
        <v>92688</v>
      </c>
      <c r="B3542" s="214" t="s">
        <v>7083</v>
      </c>
      <c r="C3542" s="214" t="s">
        <v>91</v>
      </c>
      <c r="D3542" s="215" t="s">
        <v>7084</v>
      </c>
    </row>
    <row r="3543" spans="1:4" ht="13.5" x14ac:dyDescent="0.25">
      <c r="A3543" s="213">
        <v>92689</v>
      </c>
      <c r="B3543" s="214" t="s">
        <v>7085</v>
      </c>
      <c r="C3543" s="214" t="s">
        <v>91</v>
      </c>
      <c r="D3543" s="215" t="s">
        <v>1372</v>
      </c>
    </row>
    <row r="3544" spans="1:4" ht="13.5" x14ac:dyDescent="0.25">
      <c r="A3544" s="213">
        <v>92690</v>
      </c>
      <c r="B3544" s="214" t="s">
        <v>7086</v>
      </c>
      <c r="C3544" s="214" t="s">
        <v>91</v>
      </c>
      <c r="D3544" s="215" t="s">
        <v>7087</v>
      </c>
    </row>
    <row r="3545" spans="1:4" ht="13.5" x14ac:dyDescent="0.25">
      <c r="A3545" s="213">
        <v>92691</v>
      </c>
      <c r="B3545" s="214" t="s">
        <v>7088</v>
      </c>
      <c r="C3545" s="214" t="s">
        <v>91</v>
      </c>
      <c r="D3545" s="215" t="s">
        <v>7089</v>
      </c>
    </row>
    <row r="3546" spans="1:4" ht="13.5" x14ac:dyDescent="0.25">
      <c r="A3546" s="213">
        <v>94462</v>
      </c>
      <c r="B3546" s="214" t="s">
        <v>845</v>
      </c>
      <c r="C3546" s="214" t="s">
        <v>91</v>
      </c>
      <c r="D3546" s="215" t="s">
        <v>7090</v>
      </c>
    </row>
    <row r="3547" spans="1:4" ht="13.5" x14ac:dyDescent="0.25">
      <c r="A3547" s="213">
        <v>94463</v>
      </c>
      <c r="B3547" s="214" t="s">
        <v>846</v>
      </c>
      <c r="C3547" s="214" t="s">
        <v>91</v>
      </c>
      <c r="D3547" s="215" t="s">
        <v>7091</v>
      </c>
    </row>
    <row r="3548" spans="1:4" ht="13.5" x14ac:dyDescent="0.25">
      <c r="A3548" s="213">
        <v>94464</v>
      </c>
      <c r="B3548" s="214" t="s">
        <v>847</v>
      </c>
      <c r="C3548" s="214" t="s">
        <v>91</v>
      </c>
      <c r="D3548" s="215" t="s">
        <v>3338</v>
      </c>
    </row>
    <row r="3549" spans="1:4" ht="13.5" x14ac:dyDescent="0.25">
      <c r="A3549" s="213">
        <v>94602</v>
      </c>
      <c r="B3549" s="214" t="s">
        <v>7092</v>
      </c>
      <c r="C3549" s="214" t="s">
        <v>91</v>
      </c>
      <c r="D3549" s="215" t="s">
        <v>7093</v>
      </c>
    </row>
    <row r="3550" spans="1:4" ht="13.5" x14ac:dyDescent="0.25">
      <c r="A3550" s="213">
        <v>94603</v>
      </c>
      <c r="B3550" s="214" t="s">
        <v>7094</v>
      </c>
      <c r="C3550" s="214" t="s">
        <v>91</v>
      </c>
      <c r="D3550" s="215" t="s">
        <v>7095</v>
      </c>
    </row>
    <row r="3551" spans="1:4" ht="13.5" x14ac:dyDescent="0.25">
      <c r="A3551" s="213">
        <v>94604</v>
      </c>
      <c r="B3551" s="214" t="s">
        <v>7096</v>
      </c>
      <c r="C3551" s="214" t="s">
        <v>91</v>
      </c>
      <c r="D3551" s="215" t="s">
        <v>7097</v>
      </c>
    </row>
    <row r="3552" spans="1:4" ht="13.5" x14ac:dyDescent="0.25">
      <c r="A3552" s="213">
        <v>94605</v>
      </c>
      <c r="B3552" s="214" t="s">
        <v>7098</v>
      </c>
      <c r="C3552" s="214" t="s">
        <v>91</v>
      </c>
      <c r="D3552" s="215" t="s">
        <v>7099</v>
      </c>
    </row>
    <row r="3553" spans="1:4" ht="13.5" x14ac:dyDescent="0.25">
      <c r="A3553" s="213">
        <v>94648</v>
      </c>
      <c r="B3553" s="214" t="s">
        <v>7100</v>
      </c>
      <c r="C3553" s="214" t="s">
        <v>91</v>
      </c>
      <c r="D3553" s="215" t="s">
        <v>5573</v>
      </c>
    </row>
    <row r="3554" spans="1:4" ht="13.5" x14ac:dyDescent="0.25">
      <c r="A3554" s="213">
        <v>94649</v>
      </c>
      <c r="B3554" s="214" t="s">
        <v>7101</v>
      </c>
      <c r="C3554" s="214" t="s">
        <v>91</v>
      </c>
      <c r="D3554" s="215" t="s">
        <v>7102</v>
      </c>
    </row>
    <row r="3555" spans="1:4" ht="13.5" x14ac:dyDescent="0.25">
      <c r="A3555" s="213">
        <v>94650</v>
      </c>
      <c r="B3555" s="214" t="s">
        <v>7103</v>
      </c>
      <c r="C3555" s="214" t="s">
        <v>91</v>
      </c>
      <c r="D3555" s="215" t="s">
        <v>7104</v>
      </c>
    </row>
    <row r="3556" spans="1:4" ht="13.5" x14ac:dyDescent="0.25">
      <c r="A3556" s="213">
        <v>94651</v>
      </c>
      <c r="B3556" s="214" t="s">
        <v>7105</v>
      </c>
      <c r="C3556" s="214" t="s">
        <v>91</v>
      </c>
      <c r="D3556" s="215" t="s">
        <v>7106</v>
      </c>
    </row>
    <row r="3557" spans="1:4" ht="13.5" x14ac:dyDescent="0.25">
      <c r="A3557" s="213">
        <v>94652</v>
      </c>
      <c r="B3557" s="214" t="s">
        <v>7107</v>
      </c>
      <c r="C3557" s="214" t="s">
        <v>91</v>
      </c>
      <c r="D3557" s="215" t="s">
        <v>7108</v>
      </c>
    </row>
    <row r="3558" spans="1:4" ht="13.5" x14ac:dyDescent="0.25">
      <c r="A3558" s="213">
        <v>94653</v>
      </c>
      <c r="B3558" s="214" t="s">
        <v>7109</v>
      </c>
      <c r="C3558" s="214" t="s">
        <v>91</v>
      </c>
      <c r="D3558" s="215" t="s">
        <v>7110</v>
      </c>
    </row>
    <row r="3559" spans="1:4" ht="13.5" x14ac:dyDescent="0.25">
      <c r="A3559" s="213">
        <v>94654</v>
      </c>
      <c r="B3559" s="214" t="s">
        <v>7111</v>
      </c>
      <c r="C3559" s="214" t="s">
        <v>91</v>
      </c>
      <c r="D3559" s="215" t="s">
        <v>7112</v>
      </c>
    </row>
    <row r="3560" spans="1:4" ht="13.5" x14ac:dyDescent="0.25">
      <c r="A3560" s="213">
        <v>94655</v>
      </c>
      <c r="B3560" s="214" t="s">
        <v>7113</v>
      </c>
      <c r="C3560" s="214" t="s">
        <v>91</v>
      </c>
      <c r="D3560" s="215" t="s">
        <v>7114</v>
      </c>
    </row>
    <row r="3561" spans="1:4" ht="13.5" x14ac:dyDescent="0.25">
      <c r="A3561" s="213">
        <v>94716</v>
      </c>
      <c r="B3561" s="214" t="s">
        <v>848</v>
      </c>
      <c r="C3561" s="214" t="s">
        <v>91</v>
      </c>
      <c r="D3561" s="215" t="s">
        <v>7115</v>
      </c>
    </row>
    <row r="3562" spans="1:4" ht="13.5" x14ac:dyDescent="0.25">
      <c r="A3562" s="213">
        <v>94717</v>
      </c>
      <c r="B3562" s="214" t="s">
        <v>849</v>
      </c>
      <c r="C3562" s="214" t="s">
        <v>91</v>
      </c>
      <c r="D3562" s="215" t="s">
        <v>7116</v>
      </c>
    </row>
    <row r="3563" spans="1:4" ht="13.5" x14ac:dyDescent="0.25">
      <c r="A3563" s="213">
        <v>94718</v>
      </c>
      <c r="B3563" s="214" t="s">
        <v>850</v>
      </c>
      <c r="C3563" s="214" t="s">
        <v>91</v>
      </c>
      <c r="D3563" s="215" t="s">
        <v>7117</v>
      </c>
    </row>
    <row r="3564" spans="1:4" ht="13.5" x14ac:dyDescent="0.25">
      <c r="A3564" s="213">
        <v>94719</v>
      </c>
      <c r="B3564" s="214" t="s">
        <v>851</v>
      </c>
      <c r="C3564" s="214" t="s">
        <v>91</v>
      </c>
      <c r="D3564" s="215" t="s">
        <v>7118</v>
      </c>
    </row>
    <row r="3565" spans="1:4" ht="13.5" x14ac:dyDescent="0.25">
      <c r="A3565" s="213">
        <v>94720</v>
      </c>
      <c r="B3565" s="214" t="s">
        <v>852</v>
      </c>
      <c r="C3565" s="214" t="s">
        <v>91</v>
      </c>
      <c r="D3565" s="215" t="s">
        <v>7119</v>
      </c>
    </row>
    <row r="3566" spans="1:4" ht="13.5" x14ac:dyDescent="0.25">
      <c r="A3566" s="213">
        <v>94721</v>
      </c>
      <c r="B3566" s="214" t="s">
        <v>853</v>
      </c>
      <c r="C3566" s="214" t="s">
        <v>91</v>
      </c>
      <c r="D3566" s="215" t="s">
        <v>7120</v>
      </c>
    </row>
    <row r="3567" spans="1:4" ht="13.5" x14ac:dyDescent="0.25">
      <c r="A3567" s="213">
        <v>94722</v>
      </c>
      <c r="B3567" s="214" t="s">
        <v>854</v>
      </c>
      <c r="C3567" s="214" t="s">
        <v>91</v>
      </c>
      <c r="D3567" s="215" t="s">
        <v>7121</v>
      </c>
    </row>
    <row r="3568" spans="1:4" ht="13.5" x14ac:dyDescent="0.25">
      <c r="A3568" s="213">
        <v>94723</v>
      </c>
      <c r="B3568" s="214" t="s">
        <v>7122</v>
      </c>
      <c r="C3568" s="214" t="s">
        <v>91</v>
      </c>
      <c r="D3568" s="215" t="s">
        <v>7123</v>
      </c>
    </row>
    <row r="3569" spans="1:4" ht="13.5" x14ac:dyDescent="0.25">
      <c r="A3569" s="213">
        <v>95697</v>
      </c>
      <c r="B3569" s="214" t="s">
        <v>7124</v>
      </c>
      <c r="C3569" s="214" t="s">
        <v>91</v>
      </c>
      <c r="D3569" s="215" t="s">
        <v>7125</v>
      </c>
    </row>
    <row r="3570" spans="1:4" ht="13.5" x14ac:dyDescent="0.25">
      <c r="A3570" s="213">
        <v>96635</v>
      </c>
      <c r="B3570" s="214" t="s">
        <v>7126</v>
      </c>
      <c r="C3570" s="214" t="s">
        <v>91</v>
      </c>
      <c r="D3570" s="215" t="s">
        <v>7127</v>
      </c>
    </row>
    <row r="3571" spans="1:4" ht="13.5" x14ac:dyDescent="0.25">
      <c r="A3571" s="213">
        <v>96636</v>
      </c>
      <c r="B3571" s="214" t="s">
        <v>7128</v>
      </c>
      <c r="C3571" s="214" t="s">
        <v>91</v>
      </c>
      <c r="D3571" s="215" t="s">
        <v>7129</v>
      </c>
    </row>
    <row r="3572" spans="1:4" ht="13.5" x14ac:dyDescent="0.25">
      <c r="A3572" s="213">
        <v>96644</v>
      </c>
      <c r="B3572" s="214" t="s">
        <v>7130</v>
      </c>
      <c r="C3572" s="214" t="s">
        <v>91</v>
      </c>
      <c r="D3572" s="215" t="s">
        <v>7131</v>
      </c>
    </row>
    <row r="3573" spans="1:4" ht="13.5" x14ac:dyDescent="0.25">
      <c r="A3573" s="213">
        <v>96645</v>
      </c>
      <c r="B3573" s="214" t="s">
        <v>7132</v>
      </c>
      <c r="C3573" s="214" t="s">
        <v>91</v>
      </c>
      <c r="D3573" s="215" t="s">
        <v>7133</v>
      </c>
    </row>
    <row r="3574" spans="1:4" ht="13.5" x14ac:dyDescent="0.25">
      <c r="A3574" s="213">
        <v>96646</v>
      </c>
      <c r="B3574" s="214" t="s">
        <v>7134</v>
      </c>
      <c r="C3574" s="214" t="s">
        <v>91</v>
      </c>
      <c r="D3574" s="215" t="s">
        <v>7135</v>
      </c>
    </row>
    <row r="3575" spans="1:4" ht="13.5" x14ac:dyDescent="0.25">
      <c r="A3575" s="213">
        <v>96647</v>
      </c>
      <c r="B3575" s="214" t="s">
        <v>7136</v>
      </c>
      <c r="C3575" s="214" t="s">
        <v>91</v>
      </c>
      <c r="D3575" s="215" t="s">
        <v>7137</v>
      </c>
    </row>
    <row r="3576" spans="1:4" ht="13.5" x14ac:dyDescent="0.25">
      <c r="A3576" s="213">
        <v>96648</v>
      </c>
      <c r="B3576" s="214" t="s">
        <v>7138</v>
      </c>
      <c r="C3576" s="214" t="s">
        <v>91</v>
      </c>
      <c r="D3576" s="215" t="s">
        <v>7139</v>
      </c>
    </row>
    <row r="3577" spans="1:4" ht="13.5" x14ac:dyDescent="0.25">
      <c r="A3577" s="213">
        <v>96649</v>
      </c>
      <c r="B3577" s="214" t="s">
        <v>7140</v>
      </c>
      <c r="C3577" s="214" t="s">
        <v>91</v>
      </c>
      <c r="D3577" s="215" t="s">
        <v>7141</v>
      </c>
    </row>
    <row r="3578" spans="1:4" ht="13.5" x14ac:dyDescent="0.25">
      <c r="A3578" s="213">
        <v>96668</v>
      </c>
      <c r="B3578" s="214" t="s">
        <v>7142</v>
      </c>
      <c r="C3578" s="214" t="s">
        <v>91</v>
      </c>
      <c r="D3578" s="215" t="s">
        <v>7143</v>
      </c>
    </row>
    <row r="3579" spans="1:4" ht="13.5" x14ac:dyDescent="0.25">
      <c r="A3579" s="213">
        <v>96669</v>
      </c>
      <c r="B3579" s="214" t="s">
        <v>7144</v>
      </c>
      <c r="C3579" s="214" t="s">
        <v>91</v>
      </c>
      <c r="D3579" s="215" t="s">
        <v>5562</v>
      </c>
    </row>
    <row r="3580" spans="1:4" ht="13.5" x14ac:dyDescent="0.25">
      <c r="A3580" s="213">
        <v>96670</v>
      </c>
      <c r="B3580" s="214" t="s">
        <v>7145</v>
      </c>
      <c r="C3580" s="214" t="s">
        <v>91</v>
      </c>
      <c r="D3580" s="215" t="s">
        <v>7146</v>
      </c>
    </row>
    <row r="3581" spans="1:4" ht="13.5" x14ac:dyDescent="0.25">
      <c r="A3581" s="213">
        <v>96671</v>
      </c>
      <c r="B3581" s="214" t="s">
        <v>7147</v>
      </c>
      <c r="C3581" s="214" t="s">
        <v>91</v>
      </c>
      <c r="D3581" s="215" t="s">
        <v>7148</v>
      </c>
    </row>
    <row r="3582" spans="1:4" ht="13.5" x14ac:dyDescent="0.25">
      <c r="A3582" s="213">
        <v>96672</v>
      </c>
      <c r="B3582" s="214" t="s">
        <v>7149</v>
      </c>
      <c r="C3582" s="214" t="s">
        <v>91</v>
      </c>
      <c r="D3582" s="215" t="s">
        <v>7150</v>
      </c>
    </row>
    <row r="3583" spans="1:4" ht="13.5" x14ac:dyDescent="0.25">
      <c r="A3583" s="213">
        <v>96673</v>
      </c>
      <c r="B3583" s="214" t="s">
        <v>7151</v>
      </c>
      <c r="C3583" s="214" t="s">
        <v>91</v>
      </c>
      <c r="D3583" s="215" t="s">
        <v>7152</v>
      </c>
    </row>
    <row r="3584" spans="1:4" ht="13.5" x14ac:dyDescent="0.25">
      <c r="A3584" s="213">
        <v>96674</v>
      </c>
      <c r="B3584" s="214" t="s">
        <v>7153</v>
      </c>
      <c r="C3584" s="214" t="s">
        <v>91</v>
      </c>
      <c r="D3584" s="215" t="s">
        <v>7154</v>
      </c>
    </row>
    <row r="3585" spans="1:4" ht="13.5" x14ac:dyDescent="0.25">
      <c r="A3585" s="213">
        <v>96675</v>
      </c>
      <c r="B3585" s="214" t="s">
        <v>7155</v>
      </c>
      <c r="C3585" s="214" t="s">
        <v>91</v>
      </c>
      <c r="D3585" s="215" t="s">
        <v>7156</v>
      </c>
    </row>
    <row r="3586" spans="1:4" ht="13.5" x14ac:dyDescent="0.25">
      <c r="A3586" s="213">
        <v>96676</v>
      </c>
      <c r="B3586" s="214" t="s">
        <v>7157</v>
      </c>
      <c r="C3586" s="214" t="s">
        <v>91</v>
      </c>
      <c r="D3586" s="215" t="s">
        <v>7158</v>
      </c>
    </row>
    <row r="3587" spans="1:4" ht="13.5" x14ac:dyDescent="0.25">
      <c r="A3587" s="213">
        <v>96677</v>
      </c>
      <c r="B3587" s="214" t="s">
        <v>7159</v>
      </c>
      <c r="C3587" s="214" t="s">
        <v>91</v>
      </c>
      <c r="D3587" s="215" t="s">
        <v>7160</v>
      </c>
    </row>
    <row r="3588" spans="1:4" ht="13.5" x14ac:dyDescent="0.25">
      <c r="A3588" s="213">
        <v>96678</v>
      </c>
      <c r="B3588" s="214" t="s">
        <v>7161</v>
      </c>
      <c r="C3588" s="214" t="s">
        <v>91</v>
      </c>
      <c r="D3588" s="215" t="s">
        <v>7162</v>
      </c>
    </row>
    <row r="3589" spans="1:4" ht="13.5" x14ac:dyDescent="0.25">
      <c r="A3589" s="213">
        <v>96679</v>
      </c>
      <c r="B3589" s="214" t="s">
        <v>7163</v>
      </c>
      <c r="C3589" s="214" t="s">
        <v>91</v>
      </c>
      <c r="D3589" s="215" t="s">
        <v>6132</v>
      </c>
    </row>
    <row r="3590" spans="1:4" ht="13.5" x14ac:dyDescent="0.25">
      <c r="A3590" s="213">
        <v>96680</v>
      </c>
      <c r="B3590" s="214" t="s">
        <v>7164</v>
      </c>
      <c r="C3590" s="214" t="s">
        <v>91</v>
      </c>
      <c r="D3590" s="215" t="s">
        <v>7165</v>
      </c>
    </row>
    <row r="3591" spans="1:4" ht="13.5" x14ac:dyDescent="0.25">
      <c r="A3591" s="213">
        <v>96681</v>
      </c>
      <c r="B3591" s="214" t="s">
        <v>7166</v>
      </c>
      <c r="C3591" s="214" t="s">
        <v>91</v>
      </c>
      <c r="D3591" s="215" t="s">
        <v>7167</v>
      </c>
    </row>
    <row r="3592" spans="1:4" ht="13.5" x14ac:dyDescent="0.25">
      <c r="A3592" s="213">
        <v>96682</v>
      </c>
      <c r="B3592" s="214" t="s">
        <v>7168</v>
      </c>
      <c r="C3592" s="214" t="s">
        <v>91</v>
      </c>
      <c r="D3592" s="215" t="s">
        <v>7169</v>
      </c>
    </row>
    <row r="3593" spans="1:4" ht="13.5" x14ac:dyDescent="0.25">
      <c r="A3593" s="213">
        <v>96683</v>
      </c>
      <c r="B3593" s="214" t="s">
        <v>7170</v>
      </c>
      <c r="C3593" s="214" t="s">
        <v>91</v>
      </c>
      <c r="D3593" s="215" t="s">
        <v>7171</v>
      </c>
    </row>
    <row r="3594" spans="1:4" ht="13.5" x14ac:dyDescent="0.25">
      <c r="A3594" s="213">
        <v>96718</v>
      </c>
      <c r="B3594" s="214" t="s">
        <v>7172</v>
      </c>
      <c r="C3594" s="214" t="s">
        <v>91</v>
      </c>
      <c r="D3594" s="215" t="s">
        <v>7173</v>
      </c>
    </row>
    <row r="3595" spans="1:4" ht="13.5" x14ac:dyDescent="0.25">
      <c r="A3595" s="213">
        <v>96719</v>
      </c>
      <c r="B3595" s="214" t="s">
        <v>7174</v>
      </c>
      <c r="C3595" s="214" t="s">
        <v>91</v>
      </c>
      <c r="D3595" s="215" t="s">
        <v>7175</v>
      </c>
    </row>
    <row r="3596" spans="1:4" ht="13.5" x14ac:dyDescent="0.25">
      <c r="A3596" s="213">
        <v>96720</v>
      </c>
      <c r="B3596" s="214" t="s">
        <v>7176</v>
      </c>
      <c r="C3596" s="214" t="s">
        <v>91</v>
      </c>
      <c r="D3596" s="215" t="s">
        <v>7177</v>
      </c>
    </row>
    <row r="3597" spans="1:4" ht="13.5" x14ac:dyDescent="0.25">
      <c r="A3597" s="213">
        <v>96721</v>
      </c>
      <c r="B3597" s="214" t="s">
        <v>7178</v>
      </c>
      <c r="C3597" s="214" t="s">
        <v>91</v>
      </c>
      <c r="D3597" s="215" t="s">
        <v>2497</v>
      </c>
    </row>
    <row r="3598" spans="1:4" ht="13.5" x14ac:dyDescent="0.25">
      <c r="A3598" s="213">
        <v>96722</v>
      </c>
      <c r="B3598" s="214" t="s">
        <v>7179</v>
      </c>
      <c r="C3598" s="214" t="s">
        <v>91</v>
      </c>
      <c r="D3598" s="215" t="s">
        <v>7180</v>
      </c>
    </row>
    <row r="3599" spans="1:4" ht="13.5" x14ac:dyDescent="0.25">
      <c r="A3599" s="213">
        <v>96723</v>
      </c>
      <c r="B3599" s="214" t="s">
        <v>7181</v>
      </c>
      <c r="C3599" s="214" t="s">
        <v>91</v>
      </c>
      <c r="D3599" s="215" t="s">
        <v>7182</v>
      </c>
    </row>
    <row r="3600" spans="1:4" ht="13.5" x14ac:dyDescent="0.25">
      <c r="A3600" s="213">
        <v>96724</v>
      </c>
      <c r="B3600" s="214" t="s">
        <v>7183</v>
      </c>
      <c r="C3600" s="214" t="s">
        <v>91</v>
      </c>
      <c r="D3600" s="215" t="s">
        <v>7184</v>
      </c>
    </row>
    <row r="3601" spans="1:4" ht="13.5" x14ac:dyDescent="0.25">
      <c r="A3601" s="213">
        <v>96725</v>
      </c>
      <c r="B3601" s="214" t="s">
        <v>7185</v>
      </c>
      <c r="C3601" s="214" t="s">
        <v>91</v>
      </c>
      <c r="D3601" s="215" t="s">
        <v>7186</v>
      </c>
    </row>
    <row r="3602" spans="1:4" ht="13.5" x14ac:dyDescent="0.25">
      <c r="A3602" s="213">
        <v>96726</v>
      </c>
      <c r="B3602" s="214" t="s">
        <v>7187</v>
      </c>
      <c r="C3602" s="214" t="s">
        <v>91</v>
      </c>
      <c r="D3602" s="215" t="s">
        <v>7188</v>
      </c>
    </row>
    <row r="3603" spans="1:4" ht="13.5" x14ac:dyDescent="0.25">
      <c r="A3603" s="213">
        <v>96727</v>
      </c>
      <c r="B3603" s="214" t="s">
        <v>7189</v>
      </c>
      <c r="C3603" s="214" t="s">
        <v>91</v>
      </c>
      <c r="D3603" s="215" t="s">
        <v>2755</v>
      </c>
    </row>
    <row r="3604" spans="1:4" ht="13.5" x14ac:dyDescent="0.25">
      <c r="A3604" s="213">
        <v>96728</v>
      </c>
      <c r="B3604" s="214" t="s">
        <v>7190</v>
      </c>
      <c r="C3604" s="214" t="s">
        <v>91</v>
      </c>
      <c r="D3604" s="215" t="s">
        <v>7191</v>
      </c>
    </row>
    <row r="3605" spans="1:4" ht="13.5" x14ac:dyDescent="0.25">
      <c r="A3605" s="213">
        <v>96729</v>
      </c>
      <c r="B3605" s="214" t="s">
        <v>7192</v>
      </c>
      <c r="C3605" s="214" t="s">
        <v>91</v>
      </c>
      <c r="D3605" s="215" t="s">
        <v>1849</v>
      </c>
    </row>
    <row r="3606" spans="1:4" ht="13.5" x14ac:dyDescent="0.25">
      <c r="A3606" s="213">
        <v>96730</v>
      </c>
      <c r="B3606" s="214" t="s">
        <v>7193</v>
      </c>
      <c r="C3606" s="214" t="s">
        <v>91</v>
      </c>
      <c r="D3606" s="215" t="s">
        <v>7194</v>
      </c>
    </row>
    <row r="3607" spans="1:4" ht="13.5" x14ac:dyDescent="0.25">
      <c r="A3607" s="213">
        <v>96731</v>
      </c>
      <c r="B3607" s="214" t="s">
        <v>7195</v>
      </c>
      <c r="C3607" s="214" t="s">
        <v>91</v>
      </c>
      <c r="D3607" s="215" t="s">
        <v>7196</v>
      </c>
    </row>
    <row r="3608" spans="1:4" ht="13.5" x14ac:dyDescent="0.25">
      <c r="A3608" s="213">
        <v>96732</v>
      </c>
      <c r="B3608" s="214" t="s">
        <v>7197</v>
      </c>
      <c r="C3608" s="214" t="s">
        <v>91</v>
      </c>
      <c r="D3608" s="215" t="s">
        <v>4733</v>
      </c>
    </row>
    <row r="3609" spans="1:4" ht="13.5" x14ac:dyDescent="0.25">
      <c r="A3609" s="213">
        <v>96733</v>
      </c>
      <c r="B3609" s="214" t="s">
        <v>7198</v>
      </c>
      <c r="C3609" s="214" t="s">
        <v>91</v>
      </c>
      <c r="D3609" s="215" t="s">
        <v>7199</v>
      </c>
    </row>
    <row r="3610" spans="1:4" ht="13.5" x14ac:dyDescent="0.25">
      <c r="A3610" s="213">
        <v>96734</v>
      </c>
      <c r="B3610" s="214" t="s">
        <v>7200</v>
      </c>
      <c r="C3610" s="214" t="s">
        <v>91</v>
      </c>
      <c r="D3610" s="215" t="s">
        <v>7201</v>
      </c>
    </row>
    <row r="3611" spans="1:4" ht="13.5" x14ac:dyDescent="0.25">
      <c r="A3611" s="213">
        <v>96735</v>
      </c>
      <c r="B3611" s="214" t="s">
        <v>7202</v>
      </c>
      <c r="C3611" s="214" t="s">
        <v>91</v>
      </c>
      <c r="D3611" s="215" t="s">
        <v>7203</v>
      </c>
    </row>
    <row r="3612" spans="1:4" ht="13.5" x14ac:dyDescent="0.25">
      <c r="A3612" s="213">
        <v>96798</v>
      </c>
      <c r="B3612" s="214" t="s">
        <v>7204</v>
      </c>
      <c r="C3612" s="214" t="s">
        <v>91</v>
      </c>
      <c r="D3612" s="215" t="s">
        <v>2585</v>
      </c>
    </row>
    <row r="3613" spans="1:4" ht="13.5" x14ac:dyDescent="0.25">
      <c r="A3613" s="213">
        <v>96799</v>
      </c>
      <c r="B3613" s="214" t="s">
        <v>7205</v>
      </c>
      <c r="C3613" s="214" t="s">
        <v>91</v>
      </c>
      <c r="D3613" s="215" t="s">
        <v>7206</v>
      </c>
    </row>
    <row r="3614" spans="1:4" ht="13.5" x14ac:dyDescent="0.25">
      <c r="A3614" s="213">
        <v>96800</v>
      </c>
      <c r="B3614" s="214" t="s">
        <v>7207</v>
      </c>
      <c r="C3614" s="214" t="s">
        <v>91</v>
      </c>
      <c r="D3614" s="215" t="s">
        <v>7208</v>
      </c>
    </row>
    <row r="3615" spans="1:4" ht="13.5" x14ac:dyDescent="0.25">
      <c r="A3615" s="213">
        <v>96801</v>
      </c>
      <c r="B3615" s="214" t="s">
        <v>7209</v>
      </c>
      <c r="C3615" s="214" t="s">
        <v>91</v>
      </c>
      <c r="D3615" s="215" t="s">
        <v>7210</v>
      </c>
    </row>
    <row r="3616" spans="1:4" ht="13.5" x14ac:dyDescent="0.25">
      <c r="A3616" s="213">
        <v>97327</v>
      </c>
      <c r="B3616" s="214" t="s">
        <v>7211</v>
      </c>
      <c r="C3616" s="214" t="s">
        <v>91</v>
      </c>
      <c r="D3616" s="215" t="s">
        <v>7212</v>
      </c>
    </row>
    <row r="3617" spans="1:4" ht="13.5" x14ac:dyDescent="0.25">
      <c r="A3617" s="213">
        <v>97328</v>
      </c>
      <c r="B3617" s="214" t="s">
        <v>7213</v>
      </c>
      <c r="C3617" s="214" t="s">
        <v>91</v>
      </c>
      <c r="D3617" s="215" t="s">
        <v>7214</v>
      </c>
    </row>
    <row r="3618" spans="1:4" ht="13.5" x14ac:dyDescent="0.25">
      <c r="A3618" s="213">
        <v>97329</v>
      </c>
      <c r="B3618" s="214" t="s">
        <v>7215</v>
      </c>
      <c r="C3618" s="214" t="s">
        <v>91</v>
      </c>
      <c r="D3618" s="215" t="s">
        <v>7216</v>
      </c>
    </row>
    <row r="3619" spans="1:4" ht="13.5" x14ac:dyDescent="0.25">
      <c r="A3619" s="213">
        <v>97330</v>
      </c>
      <c r="B3619" s="214" t="s">
        <v>7217</v>
      </c>
      <c r="C3619" s="214" t="s">
        <v>91</v>
      </c>
      <c r="D3619" s="215" t="s">
        <v>7218</v>
      </c>
    </row>
    <row r="3620" spans="1:4" ht="13.5" x14ac:dyDescent="0.25">
      <c r="A3620" s="213">
        <v>97331</v>
      </c>
      <c r="B3620" s="214" t="s">
        <v>7219</v>
      </c>
      <c r="C3620" s="214" t="s">
        <v>91</v>
      </c>
      <c r="D3620" s="215" t="s">
        <v>7220</v>
      </c>
    </row>
    <row r="3621" spans="1:4" ht="13.5" x14ac:dyDescent="0.25">
      <c r="A3621" s="213">
        <v>97332</v>
      </c>
      <c r="B3621" s="214" t="s">
        <v>7221</v>
      </c>
      <c r="C3621" s="214" t="s">
        <v>91</v>
      </c>
      <c r="D3621" s="215" t="s">
        <v>3967</v>
      </c>
    </row>
    <row r="3622" spans="1:4" ht="13.5" x14ac:dyDescent="0.25">
      <c r="A3622" s="213">
        <v>97333</v>
      </c>
      <c r="B3622" s="214" t="s">
        <v>7222</v>
      </c>
      <c r="C3622" s="214" t="s">
        <v>91</v>
      </c>
      <c r="D3622" s="215" t="s">
        <v>7223</v>
      </c>
    </row>
    <row r="3623" spans="1:4" ht="13.5" x14ac:dyDescent="0.25">
      <c r="A3623" s="213">
        <v>97334</v>
      </c>
      <c r="B3623" s="214" t="s">
        <v>7224</v>
      </c>
      <c r="C3623" s="214" t="s">
        <v>91</v>
      </c>
      <c r="D3623" s="215" t="s">
        <v>7225</v>
      </c>
    </row>
    <row r="3624" spans="1:4" ht="13.5" x14ac:dyDescent="0.25">
      <c r="A3624" s="213">
        <v>97335</v>
      </c>
      <c r="B3624" s="214" t="s">
        <v>7226</v>
      </c>
      <c r="C3624" s="214" t="s">
        <v>91</v>
      </c>
      <c r="D3624" s="215" t="s">
        <v>7227</v>
      </c>
    </row>
    <row r="3625" spans="1:4" ht="13.5" x14ac:dyDescent="0.25">
      <c r="A3625" s="213">
        <v>97336</v>
      </c>
      <c r="B3625" s="214" t="s">
        <v>7228</v>
      </c>
      <c r="C3625" s="214" t="s">
        <v>91</v>
      </c>
      <c r="D3625" s="215" t="s">
        <v>7229</v>
      </c>
    </row>
    <row r="3626" spans="1:4" ht="13.5" x14ac:dyDescent="0.25">
      <c r="A3626" s="213">
        <v>97337</v>
      </c>
      <c r="B3626" s="214" t="s">
        <v>7230</v>
      </c>
      <c r="C3626" s="214" t="s">
        <v>91</v>
      </c>
      <c r="D3626" s="215" t="s">
        <v>7231</v>
      </c>
    </row>
    <row r="3627" spans="1:4" ht="13.5" x14ac:dyDescent="0.25">
      <c r="A3627" s="213">
        <v>97338</v>
      </c>
      <c r="B3627" s="214" t="s">
        <v>7232</v>
      </c>
      <c r="C3627" s="214" t="s">
        <v>91</v>
      </c>
      <c r="D3627" s="215" t="s">
        <v>7233</v>
      </c>
    </row>
    <row r="3628" spans="1:4" ht="13.5" x14ac:dyDescent="0.25">
      <c r="A3628" s="213">
        <v>97339</v>
      </c>
      <c r="B3628" s="214" t="s">
        <v>7234</v>
      </c>
      <c r="C3628" s="214" t="s">
        <v>91</v>
      </c>
      <c r="D3628" s="215" t="s">
        <v>6993</v>
      </c>
    </row>
    <row r="3629" spans="1:4" ht="13.5" x14ac:dyDescent="0.25">
      <c r="A3629" s="213">
        <v>97340</v>
      </c>
      <c r="B3629" s="214" t="s">
        <v>7235</v>
      </c>
      <c r="C3629" s="214" t="s">
        <v>91</v>
      </c>
      <c r="D3629" s="215" t="s">
        <v>7236</v>
      </c>
    </row>
    <row r="3630" spans="1:4" ht="13.5" x14ac:dyDescent="0.25">
      <c r="A3630" s="213">
        <v>97347</v>
      </c>
      <c r="B3630" s="214" t="s">
        <v>7237</v>
      </c>
      <c r="C3630" s="214" t="s">
        <v>91</v>
      </c>
      <c r="D3630" s="215" t="s">
        <v>7238</v>
      </c>
    </row>
    <row r="3631" spans="1:4" ht="13.5" x14ac:dyDescent="0.25">
      <c r="A3631" s="213">
        <v>97348</v>
      </c>
      <c r="B3631" s="214" t="s">
        <v>7239</v>
      </c>
      <c r="C3631" s="214" t="s">
        <v>91</v>
      </c>
      <c r="D3631" s="215" t="s">
        <v>7240</v>
      </c>
    </row>
    <row r="3632" spans="1:4" ht="13.5" x14ac:dyDescent="0.25">
      <c r="A3632" s="213">
        <v>97349</v>
      </c>
      <c r="B3632" s="214" t="s">
        <v>7241</v>
      </c>
      <c r="C3632" s="214" t="s">
        <v>91</v>
      </c>
      <c r="D3632" s="215" t="s">
        <v>7242</v>
      </c>
    </row>
    <row r="3633" spans="1:4" ht="13.5" x14ac:dyDescent="0.25">
      <c r="A3633" s="213">
        <v>97350</v>
      </c>
      <c r="B3633" s="214" t="s">
        <v>7243</v>
      </c>
      <c r="C3633" s="214" t="s">
        <v>91</v>
      </c>
      <c r="D3633" s="215" t="s">
        <v>7244</v>
      </c>
    </row>
    <row r="3634" spans="1:4" ht="13.5" x14ac:dyDescent="0.25">
      <c r="A3634" s="213">
        <v>97351</v>
      </c>
      <c r="B3634" s="214" t="s">
        <v>7245</v>
      </c>
      <c r="C3634" s="214" t="s">
        <v>91</v>
      </c>
      <c r="D3634" s="215" t="s">
        <v>7246</v>
      </c>
    </row>
    <row r="3635" spans="1:4" ht="13.5" x14ac:dyDescent="0.25">
      <c r="A3635" s="213">
        <v>97352</v>
      </c>
      <c r="B3635" s="214" t="s">
        <v>7247</v>
      </c>
      <c r="C3635" s="214" t="s">
        <v>91</v>
      </c>
      <c r="D3635" s="215" t="s">
        <v>7248</v>
      </c>
    </row>
    <row r="3636" spans="1:4" ht="13.5" x14ac:dyDescent="0.25">
      <c r="A3636" s="213">
        <v>97353</v>
      </c>
      <c r="B3636" s="214" t="s">
        <v>7249</v>
      </c>
      <c r="C3636" s="214" t="s">
        <v>91</v>
      </c>
      <c r="D3636" s="215" t="s">
        <v>7250</v>
      </c>
    </row>
    <row r="3637" spans="1:4" ht="13.5" x14ac:dyDescent="0.25">
      <c r="A3637" s="213">
        <v>97354</v>
      </c>
      <c r="B3637" s="214" t="s">
        <v>7251</v>
      </c>
      <c r="C3637" s="214" t="s">
        <v>91</v>
      </c>
      <c r="D3637" s="215" t="s">
        <v>7252</v>
      </c>
    </row>
    <row r="3638" spans="1:4" ht="13.5" x14ac:dyDescent="0.25">
      <c r="A3638" s="213">
        <v>97355</v>
      </c>
      <c r="B3638" s="214" t="s">
        <v>7253</v>
      </c>
      <c r="C3638" s="214" t="s">
        <v>91</v>
      </c>
      <c r="D3638" s="215" t="s">
        <v>7254</v>
      </c>
    </row>
    <row r="3639" spans="1:4" ht="13.5" x14ac:dyDescent="0.25">
      <c r="A3639" s="213">
        <v>97356</v>
      </c>
      <c r="B3639" s="214" t="s">
        <v>7255</v>
      </c>
      <c r="C3639" s="214" t="s">
        <v>91</v>
      </c>
      <c r="D3639" s="215" t="s">
        <v>7256</v>
      </c>
    </row>
    <row r="3640" spans="1:4" ht="13.5" x14ac:dyDescent="0.25">
      <c r="A3640" s="213">
        <v>97357</v>
      </c>
      <c r="B3640" s="214" t="s">
        <v>7257</v>
      </c>
      <c r="C3640" s="214" t="s">
        <v>91</v>
      </c>
      <c r="D3640" s="215" t="s">
        <v>7258</v>
      </c>
    </row>
    <row r="3641" spans="1:4" ht="13.5" x14ac:dyDescent="0.25">
      <c r="A3641" s="213">
        <v>97358</v>
      </c>
      <c r="B3641" s="214" t="s">
        <v>7259</v>
      </c>
      <c r="C3641" s="214" t="s">
        <v>91</v>
      </c>
      <c r="D3641" s="215" t="s">
        <v>7260</v>
      </c>
    </row>
    <row r="3642" spans="1:4" ht="13.5" x14ac:dyDescent="0.25">
      <c r="A3642" s="213">
        <v>97498</v>
      </c>
      <c r="B3642" s="214" t="s">
        <v>7261</v>
      </c>
      <c r="C3642" s="214" t="s">
        <v>91</v>
      </c>
      <c r="D3642" s="215" t="s">
        <v>7262</v>
      </c>
    </row>
    <row r="3643" spans="1:4" ht="13.5" x14ac:dyDescent="0.25">
      <c r="A3643" s="213">
        <v>97535</v>
      </c>
      <c r="B3643" s="214" t="s">
        <v>7263</v>
      </c>
      <c r="C3643" s="214" t="s">
        <v>91</v>
      </c>
      <c r="D3643" s="215" t="s">
        <v>7264</v>
      </c>
    </row>
    <row r="3644" spans="1:4" ht="13.5" x14ac:dyDescent="0.25">
      <c r="A3644" s="213">
        <v>97536</v>
      </c>
      <c r="B3644" s="214" t="s">
        <v>7265</v>
      </c>
      <c r="C3644" s="214" t="s">
        <v>91</v>
      </c>
      <c r="D3644" s="215" t="s">
        <v>7266</v>
      </c>
    </row>
    <row r="3645" spans="1:4" ht="13.5" x14ac:dyDescent="0.25">
      <c r="A3645" s="213">
        <v>100788</v>
      </c>
      <c r="B3645" s="214" t="s">
        <v>7267</v>
      </c>
      <c r="C3645" s="214" t="s">
        <v>92</v>
      </c>
      <c r="D3645" s="215" t="s">
        <v>7268</v>
      </c>
    </row>
    <row r="3646" spans="1:4" ht="13.5" x14ac:dyDescent="0.25">
      <c r="A3646" s="213">
        <v>100791</v>
      </c>
      <c r="B3646" s="214" t="s">
        <v>7269</v>
      </c>
      <c r="C3646" s="214" t="s">
        <v>91</v>
      </c>
      <c r="D3646" s="215" t="s">
        <v>7270</v>
      </c>
    </row>
    <row r="3647" spans="1:4" ht="13.5" x14ac:dyDescent="0.25">
      <c r="A3647" s="213">
        <v>100792</v>
      </c>
      <c r="B3647" s="214" t="s">
        <v>7271</v>
      </c>
      <c r="C3647" s="214" t="s">
        <v>91</v>
      </c>
      <c r="D3647" s="215" t="s">
        <v>7272</v>
      </c>
    </row>
    <row r="3648" spans="1:4" ht="13.5" x14ac:dyDescent="0.25">
      <c r="A3648" s="213">
        <v>100793</v>
      </c>
      <c r="B3648" s="214" t="s">
        <v>7273</v>
      </c>
      <c r="C3648" s="214" t="s">
        <v>91</v>
      </c>
      <c r="D3648" s="215" t="s">
        <v>7274</v>
      </c>
    </row>
    <row r="3649" spans="1:4" ht="13.5" x14ac:dyDescent="0.25">
      <c r="A3649" s="213">
        <v>100794</v>
      </c>
      <c r="B3649" s="214" t="s">
        <v>7275</v>
      </c>
      <c r="C3649" s="214" t="s">
        <v>91</v>
      </c>
      <c r="D3649" s="215" t="s">
        <v>7276</v>
      </c>
    </row>
    <row r="3650" spans="1:4" ht="13.5" x14ac:dyDescent="0.25">
      <c r="A3650" s="213">
        <v>100799</v>
      </c>
      <c r="B3650" s="214" t="s">
        <v>7277</v>
      </c>
      <c r="C3650" s="214" t="s">
        <v>91</v>
      </c>
      <c r="D3650" s="215" t="s">
        <v>7278</v>
      </c>
    </row>
    <row r="3651" spans="1:4" ht="13.5" x14ac:dyDescent="0.25">
      <c r="A3651" s="213">
        <v>100800</v>
      </c>
      <c r="B3651" s="214" t="s">
        <v>7279</v>
      </c>
      <c r="C3651" s="214" t="s">
        <v>91</v>
      </c>
      <c r="D3651" s="215" t="s">
        <v>7280</v>
      </c>
    </row>
    <row r="3652" spans="1:4" ht="13.5" x14ac:dyDescent="0.25">
      <c r="A3652" s="213">
        <v>100801</v>
      </c>
      <c r="B3652" s="214" t="s">
        <v>7281</v>
      </c>
      <c r="C3652" s="214" t="s">
        <v>91</v>
      </c>
      <c r="D3652" s="215" t="s">
        <v>7282</v>
      </c>
    </row>
    <row r="3653" spans="1:4" ht="13.5" x14ac:dyDescent="0.25">
      <c r="A3653" s="213">
        <v>100802</v>
      </c>
      <c r="B3653" s="214" t="s">
        <v>7283</v>
      </c>
      <c r="C3653" s="214" t="s">
        <v>91</v>
      </c>
      <c r="D3653" s="215" t="s">
        <v>7284</v>
      </c>
    </row>
    <row r="3654" spans="1:4" ht="13.5" x14ac:dyDescent="0.25">
      <c r="A3654" s="213">
        <v>100803</v>
      </c>
      <c r="B3654" s="214" t="s">
        <v>7285</v>
      </c>
      <c r="C3654" s="214" t="s">
        <v>91</v>
      </c>
      <c r="D3654" s="215" t="s">
        <v>7286</v>
      </c>
    </row>
    <row r="3655" spans="1:4" ht="13.5" x14ac:dyDescent="0.25">
      <c r="A3655" s="213">
        <v>100804</v>
      </c>
      <c r="B3655" s="214" t="s">
        <v>7287</v>
      </c>
      <c r="C3655" s="214" t="s">
        <v>91</v>
      </c>
      <c r="D3655" s="215" t="s">
        <v>7288</v>
      </c>
    </row>
    <row r="3656" spans="1:4" ht="13.5" x14ac:dyDescent="0.25">
      <c r="A3656" s="213">
        <v>100805</v>
      </c>
      <c r="B3656" s="214" t="s">
        <v>7289</v>
      </c>
      <c r="C3656" s="214" t="s">
        <v>91</v>
      </c>
      <c r="D3656" s="215" t="s">
        <v>7290</v>
      </c>
    </row>
    <row r="3657" spans="1:4" ht="13.5" x14ac:dyDescent="0.25">
      <c r="A3657" s="213">
        <v>100806</v>
      </c>
      <c r="B3657" s="214" t="s">
        <v>7291</v>
      </c>
      <c r="C3657" s="214" t="s">
        <v>91</v>
      </c>
      <c r="D3657" s="215" t="s">
        <v>7292</v>
      </c>
    </row>
    <row r="3658" spans="1:4" ht="13.5" x14ac:dyDescent="0.25">
      <c r="A3658" s="213">
        <v>100807</v>
      </c>
      <c r="B3658" s="214" t="s">
        <v>7293</v>
      </c>
      <c r="C3658" s="214" t="s">
        <v>91</v>
      </c>
      <c r="D3658" s="215" t="s">
        <v>7294</v>
      </c>
    </row>
    <row r="3659" spans="1:4" ht="13.5" x14ac:dyDescent="0.25">
      <c r="A3659" s="213">
        <v>100808</v>
      </c>
      <c r="B3659" s="214" t="s">
        <v>7295</v>
      </c>
      <c r="C3659" s="214" t="s">
        <v>91</v>
      </c>
      <c r="D3659" s="215" t="s">
        <v>2334</v>
      </c>
    </row>
    <row r="3660" spans="1:4" ht="13.5" x14ac:dyDescent="0.25">
      <c r="A3660" s="213">
        <v>100809</v>
      </c>
      <c r="B3660" s="214" t="s">
        <v>7296</v>
      </c>
      <c r="C3660" s="214" t="s">
        <v>91</v>
      </c>
      <c r="D3660" s="215" t="s">
        <v>7297</v>
      </c>
    </row>
    <row r="3661" spans="1:4" ht="13.5" x14ac:dyDescent="0.25">
      <c r="A3661" s="213">
        <v>100810</v>
      </c>
      <c r="B3661" s="214" t="s">
        <v>7298</v>
      </c>
      <c r="C3661" s="214" t="s">
        <v>91</v>
      </c>
      <c r="D3661" s="215" t="s">
        <v>7299</v>
      </c>
    </row>
    <row r="3662" spans="1:4" ht="13.5" x14ac:dyDescent="0.25">
      <c r="A3662" s="213">
        <v>101918</v>
      </c>
      <c r="B3662" s="214" t="s">
        <v>7300</v>
      </c>
      <c r="C3662" s="214" t="s">
        <v>91</v>
      </c>
      <c r="D3662" s="215" t="s">
        <v>7301</v>
      </c>
    </row>
    <row r="3663" spans="1:4" ht="13.5" x14ac:dyDescent="0.25">
      <c r="A3663" s="213">
        <v>101919</v>
      </c>
      <c r="B3663" s="214" t="s">
        <v>7302</v>
      </c>
      <c r="C3663" s="214" t="s">
        <v>92</v>
      </c>
      <c r="D3663" s="215" t="s">
        <v>7303</v>
      </c>
    </row>
    <row r="3664" spans="1:4" ht="13.5" x14ac:dyDescent="0.25">
      <c r="A3664" s="213">
        <v>101920</v>
      </c>
      <c r="B3664" s="214" t="s">
        <v>7304</v>
      </c>
      <c r="C3664" s="214" t="s">
        <v>92</v>
      </c>
      <c r="D3664" s="215" t="s">
        <v>7305</v>
      </c>
    </row>
    <row r="3665" spans="1:4" ht="13.5" x14ac:dyDescent="0.25">
      <c r="A3665" s="213">
        <v>101921</v>
      </c>
      <c r="B3665" s="214" t="s">
        <v>7306</v>
      </c>
      <c r="C3665" s="214" t="s">
        <v>92</v>
      </c>
      <c r="D3665" s="215" t="s">
        <v>7307</v>
      </c>
    </row>
    <row r="3666" spans="1:4" ht="13.5" x14ac:dyDescent="0.25">
      <c r="A3666" s="213">
        <v>101922</v>
      </c>
      <c r="B3666" s="214" t="s">
        <v>7308</v>
      </c>
      <c r="C3666" s="214" t="s">
        <v>92</v>
      </c>
      <c r="D3666" s="215" t="s">
        <v>7307</v>
      </c>
    </row>
    <row r="3667" spans="1:4" ht="13.5" x14ac:dyDescent="0.25">
      <c r="A3667" s="213">
        <v>101923</v>
      </c>
      <c r="B3667" s="214" t="s">
        <v>7309</v>
      </c>
      <c r="C3667" s="214" t="s">
        <v>92</v>
      </c>
      <c r="D3667" s="215" t="s">
        <v>7307</v>
      </c>
    </row>
    <row r="3668" spans="1:4" ht="13.5" x14ac:dyDescent="0.25">
      <c r="A3668" s="213">
        <v>101924</v>
      </c>
      <c r="B3668" s="214" t="s">
        <v>7310</v>
      </c>
      <c r="C3668" s="214" t="s">
        <v>92</v>
      </c>
      <c r="D3668" s="215" t="s">
        <v>7311</v>
      </c>
    </row>
    <row r="3669" spans="1:4" ht="13.5" x14ac:dyDescent="0.25">
      <c r="A3669" s="213">
        <v>101925</v>
      </c>
      <c r="B3669" s="214" t="s">
        <v>7312</v>
      </c>
      <c r="C3669" s="214" t="s">
        <v>92</v>
      </c>
      <c r="D3669" s="215" t="s">
        <v>7313</v>
      </c>
    </row>
    <row r="3670" spans="1:4" ht="13.5" x14ac:dyDescent="0.25">
      <c r="A3670" s="213">
        <v>101926</v>
      </c>
      <c r="B3670" s="214" t="s">
        <v>7314</v>
      </c>
      <c r="C3670" s="214" t="s">
        <v>92</v>
      </c>
      <c r="D3670" s="215" t="s">
        <v>7315</v>
      </c>
    </row>
    <row r="3671" spans="1:4" ht="13.5" x14ac:dyDescent="0.25">
      <c r="A3671" s="213">
        <v>101927</v>
      </c>
      <c r="B3671" s="214" t="s">
        <v>7316</v>
      </c>
      <c r="C3671" s="214" t="s">
        <v>91</v>
      </c>
      <c r="D3671" s="215" t="s">
        <v>7317</v>
      </c>
    </row>
    <row r="3672" spans="1:4" ht="13.5" x14ac:dyDescent="0.25">
      <c r="A3672" s="213">
        <v>101928</v>
      </c>
      <c r="B3672" s="214" t="s">
        <v>7318</v>
      </c>
      <c r="C3672" s="214" t="s">
        <v>92</v>
      </c>
      <c r="D3672" s="215" t="s">
        <v>7319</v>
      </c>
    </row>
    <row r="3673" spans="1:4" ht="13.5" x14ac:dyDescent="0.25">
      <c r="A3673" s="213">
        <v>101929</v>
      </c>
      <c r="B3673" s="214" t="s">
        <v>7320</v>
      </c>
      <c r="C3673" s="214" t="s">
        <v>92</v>
      </c>
      <c r="D3673" s="215" t="s">
        <v>7321</v>
      </c>
    </row>
    <row r="3674" spans="1:4" ht="13.5" x14ac:dyDescent="0.25">
      <c r="A3674" s="213">
        <v>101930</v>
      </c>
      <c r="B3674" s="214" t="s">
        <v>7322</v>
      </c>
      <c r="C3674" s="214" t="s">
        <v>92</v>
      </c>
      <c r="D3674" s="215" t="s">
        <v>7323</v>
      </c>
    </row>
    <row r="3675" spans="1:4" ht="13.5" x14ac:dyDescent="0.25">
      <c r="A3675" s="213">
        <v>101931</v>
      </c>
      <c r="B3675" s="214" t="s">
        <v>7324</v>
      </c>
      <c r="C3675" s="214" t="s">
        <v>92</v>
      </c>
      <c r="D3675" s="215" t="s">
        <v>7323</v>
      </c>
    </row>
    <row r="3676" spans="1:4" ht="13.5" x14ac:dyDescent="0.25">
      <c r="A3676" s="213">
        <v>101932</v>
      </c>
      <c r="B3676" s="214" t="s">
        <v>7325</v>
      </c>
      <c r="C3676" s="214" t="s">
        <v>92</v>
      </c>
      <c r="D3676" s="215" t="s">
        <v>7323</v>
      </c>
    </row>
    <row r="3677" spans="1:4" ht="13.5" x14ac:dyDescent="0.25">
      <c r="A3677" s="213">
        <v>101933</v>
      </c>
      <c r="B3677" s="214" t="s">
        <v>7326</v>
      </c>
      <c r="C3677" s="214" t="s">
        <v>92</v>
      </c>
      <c r="D3677" s="215" t="s">
        <v>7327</v>
      </c>
    </row>
    <row r="3678" spans="1:4" ht="13.5" x14ac:dyDescent="0.25">
      <c r="A3678" s="213">
        <v>101934</v>
      </c>
      <c r="B3678" s="214" t="s">
        <v>7328</v>
      </c>
      <c r="C3678" s="214" t="s">
        <v>92</v>
      </c>
      <c r="D3678" s="215" t="s">
        <v>7329</v>
      </c>
    </row>
    <row r="3679" spans="1:4" ht="13.5" x14ac:dyDescent="0.25">
      <c r="A3679" s="213">
        <v>101935</v>
      </c>
      <c r="B3679" s="214" t="s">
        <v>7330</v>
      </c>
      <c r="C3679" s="214" t="s">
        <v>92</v>
      </c>
      <c r="D3679" s="215" t="s">
        <v>7331</v>
      </c>
    </row>
    <row r="3680" spans="1:4" ht="13.5" x14ac:dyDescent="0.25">
      <c r="A3680" s="213">
        <v>103802</v>
      </c>
      <c r="B3680" s="214" t="s">
        <v>7332</v>
      </c>
      <c r="C3680" s="214" t="s">
        <v>91</v>
      </c>
      <c r="D3680" s="215" t="s">
        <v>7333</v>
      </c>
    </row>
    <row r="3681" spans="1:4" ht="13.5" x14ac:dyDescent="0.25">
      <c r="A3681" s="213">
        <v>103803</v>
      </c>
      <c r="B3681" s="214" t="s">
        <v>7334</v>
      </c>
      <c r="C3681" s="214" t="s">
        <v>91</v>
      </c>
      <c r="D3681" s="215" t="s">
        <v>7335</v>
      </c>
    </row>
    <row r="3682" spans="1:4" ht="13.5" x14ac:dyDescent="0.25">
      <c r="A3682" s="213">
        <v>103804</v>
      </c>
      <c r="B3682" s="214" t="s">
        <v>7336</v>
      </c>
      <c r="C3682" s="214" t="s">
        <v>91</v>
      </c>
      <c r="D3682" s="215" t="s">
        <v>7337</v>
      </c>
    </row>
    <row r="3683" spans="1:4" ht="13.5" x14ac:dyDescent="0.25">
      <c r="A3683" s="213">
        <v>103835</v>
      </c>
      <c r="B3683" s="214" t="s">
        <v>7338</v>
      </c>
      <c r="C3683" s="214" t="s">
        <v>91</v>
      </c>
      <c r="D3683" s="215" t="s">
        <v>3801</v>
      </c>
    </row>
    <row r="3684" spans="1:4" ht="13.5" x14ac:dyDescent="0.25">
      <c r="A3684" s="213">
        <v>103836</v>
      </c>
      <c r="B3684" s="214" t="s">
        <v>7339</v>
      </c>
      <c r="C3684" s="214" t="s">
        <v>91</v>
      </c>
      <c r="D3684" s="215" t="s">
        <v>7340</v>
      </c>
    </row>
    <row r="3685" spans="1:4" ht="13.5" x14ac:dyDescent="0.25">
      <c r="A3685" s="213">
        <v>103837</v>
      </c>
      <c r="B3685" s="214" t="s">
        <v>7341</v>
      </c>
      <c r="C3685" s="214" t="s">
        <v>91</v>
      </c>
      <c r="D3685" s="215" t="s">
        <v>7342</v>
      </c>
    </row>
    <row r="3686" spans="1:4" ht="13.5" x14ac:dyDescent="0.25">
      <c r="A3686" s="213">
        <v>103868</v>
      </c>
      <c r="B3686" s="214" t="s">
        <v>7343</v>
      </c>
      <c r="C3686" s="214" t="s">
        <v>91</v>
      </c>
      <c r="D3686" s="215" t="s">
        <v>7344</v>
      </c>
    </row>
    <row r="3687" spans="1:4" ht="13.5" x14ac:dyDescent="0.25">
      <c r="A3687" s="213">
        <v>103869</v>
      </c>
      <c r="B3687" s="214" t="s">
        <v>7345</v>
      </c>
      <c r="C3687" s="214" t="s">
        <v>91</v>
      </c>
      <c r="D3687" s="215" t="s">
        <v>7346</v>
      </c>
    </row>
    <row r="3688" spans="1:4" ht="13.5" x14ac:dyDescent="0.25">
      <c r="A3688" s="213">
        <v>103870</v>
      </c>
      <c r="B3688" s="214" t="s">
        <v>7347</v>
      </c>
      <c r="C3688" s="214" t="s">
        <v>91</v>
      </c>
      <c r="D3688" s="215" t="s">
        <v>7077</v>
      </c>
    </row>
    <row r="3689" spans="1:4" ht="13.5" x14ac:dyDescent="0.25">
      <c r="A3689" s="213">
        <v>103871</v>
      </c>
      <c r="B3689" s="214" t="s">
        <v>7348</v>
      </c>
      <c r="C3689" s="214" t="s">
        <v>91</v>
      </c>
      <c r="D3689" s="215" t="s">
        <v>1683</v>
      </c>
    </row>
    <row r="3690" spans="1:4" ht="13.5" x14ac:dyDescent="0.25">
      <c r="A3690" s="213">
        <v>103872</v>
      </c>
      <c r="B3690" s="214" t="s">
        <v>7349</v>
      </c>
      <c r="C3690" s="214" t="s">
        <v>91</v>
      </c>
      <c r="D3690" s="215" t="s">
        <v>7350</v>
      </c>
    </row>
    <row r="3691" spans="1:4" ht="13.5" x14ac:dyDescent="0.25">
      <c r="A3691" s="213">
        <v>103873</v>
      </c>
      <c r="B3691" s="214" t="s">
        <v>7351</v>
      </c>
      <c r="C3691" s="214" t="s">
        <v>91</v>
      </c>
      <c r="D3691" s="215" t="s">
        <v>7352</v>
      </c>
    </row>
    <row r="3692" spans="1:4" ht="13.5" x14ac:dyDescent="0.25">
      <c r="A3692" s="213">
        <v>103978</v>
      </c>
      <c r="B3692" s="214" t="s">
        <v>7353</v>
      </c>
      <c r="C3692" s="214" t="s">
        <v>91</v>
      </c>
      <c r="D3692" s="215" t="s">
        <v>7354</v>
      </c>
    </row>
    <row r="3693" spans="1:4" ht="13.5" x14ac:dyDescent="0.25">
      <c r="A3693" s="213">
        <v>103979</v>
      </c>
      <c r="B3693" s="214" t="s">
        <v>7355</v>
      </c>
      <c r="C3693" s="214" t="s">
        <v>91</v>
      </c>
      <c r="D3693" s="215" t="s">
        <v>7356</v>
      </c>
    </row>
    <row r="3694" spans="1:4" ht="13.5" x14ac:dyDescent="0.25">
      <c r="A3694" s="213">
        <v>104021</v>
      </c>
      <c r="B3694" s="214" t="s">
        <v>7357</v>
      </c>
      <c r="C3694" s="214" t="s">
        <v>91</v>
      </c>
      <c r="D3694" s="215" t="s">
        <v>7358</v>
      </c>
    </row>
    <row r="3695" spans="1:4" ht="13.5" x14ac:dyDescent="0.25">
      <c r="A3695" s="213">
        <v>104166</v>
      </c>
      <c r="B3695" s="214" t="s">
        <v>7359</v>
      </c>
      <c r="C3695" s="214" t="s">
        <v>91</v>
      </c>
      <c r="D3695" s="215" t="s">
        <v>7360</v>
      </c>
    </row>
    <row r="3696" spans="1:4" ht="13.5" x14ac:dyDescent="0.25">
      <c r="A3696" s="213">
        <v>104194</v>
      </c>
      <c r="B3696" s="214" t="s">
        <v>7361</v>
      </c>
      <c r="C3696" s="214" t="s">
        <v>91</v>
      </c>
      <c r="D3696" s="215" t="s">
        <v>5614</v>
      </c>
    </row>
    <row r="3697" spans="1:4" ht="13.5" x14ac:dyDescent="0.25">
      <c r="A3697" s="213">
        <v>104195</v>
      </c>
      <c r="B3697" s="214" t="s">
        <v>7362</v>
      </c>
      <c r="C3697" s="214" t="s">
        <v>91</v>
      </c>
      <c r="D3697" s="215" t="s">
        <v>6913</v>
      </c>
    </row>
    <row r="3698" spans="1:4" ht="13.5" x14ac:dyDescent="0.25">
      <c r="A3698" s="213">
        <v>104315</v>
      </c>
      <c r="B3698" s="214" t="s">
        <v>7363</v>
      </c>
      <c r="C3698" s="214" t="s">
        <v>91</v>
      </c>
      <c r="D3698" s="215" t="s">
        <v>7364</v>
      </c>
    </row>
    <row r="3699" spans="1:4" ht="13.5" x14ac:dyDescent="0.25">
      <c r="A3699" s="213">
        <v>104316</v>
      </c>
      <c r="B3699" s="214" t="s">
        <v>7365</v>
      </c>
      <c r="C3699" s="214" t="s">
        <v>91</v>
      </c>
      <c r="D3699" s="215" t="s">
        <v>7366</v>
      </c>
    </row>
    <row r="3700" spans="1:4" ht="13.5" x14ac:dyDescent="0.25">
      <c r="A3700" s="213">
        <v>89358</v>
      </c>
      <c r="B3700" s="214" t="s">
        <v>7367</v>
      </c>
      <c r="C3700" s="214" t="s">
        <v>92</v>
      </c>
      <c r="D3700" s="215" t="s">
        <v>5032</v>
      </c>
    </row>
    <row r="3701" spans="1:4" ht="13.5" x14ac:dyDescent="0.25">
      <c r="A3701" s="213">
        <v>89359</v>
      </c>
      <c r="B3701" s="214" t="s">
        <v>7368</v>
      </c>
      <c r="C3701" s="214" t="s">
        <v>92</v>
      </c>
      <c r="D3701" s="215" t="s">
        <v>7369</v>
      </c>
    </row>
    <row r="3702" spans="1:4" ht="13.5" x14ac:dyDescent="0.25">
      <c r="A3702" s="213">
        <v>89360</v>
      </c>
      <c r="B3702" s="214" t="s">
        <v>7370</v>
      </c>
      <c r="C3702" s="214" t="s">
        <v>92</v>
      </c>
      <c r="D3702" s="215" t="s">
        <v>7371</v>
      </c>
    </row>
    <row r="3703" spans="1:4" ht="13.5" x14ac:dyDescent="0.25">
      <c r="A3703" s="213">
        <v>89361</v>
      </c>
      <c r="B3703" s="214" t="s">
        <v>7372</v>
      </c>
      <c r="C3703" s="214" t="s">
        <v>92</v>
      </c>
      <c r="D3703" s="215" t="s">
        <v>7373</v>
      </c>
    </row>
    <row r="3704" spans="1:4" ht="13.5" x14ac:dyDescent="0.25">
      <c r="A3704" s="213">
        <v>89362</v>
      </c>
      <c r="B3704" s="214" t="s">
        <v>7374</v>
      </c>
      <c r="C3704" s="214" t="s">
        <v>92</v>
      </c>
      <c r="D3704" s="215" t="s">
        <v>7375</v>
      </c>
    </row>
    <row r="3705" spans="1:4" ht="13.5" x14ac:dyDescent="0.25">
      <c r="A3705" s="213">
        <v>89363</v>
      </c>
      <c r="B3705" s="214" t="s">
        <v>7376</v>
      </c>
      <c r="C3705" s="214" t="s">
        <v>92</v>
      </c>
      <c r="D3705" s="215" t="s">
        <v>1455</v>
      </c>
    </row>
    <row r="3706" spans="1:4" ht="13.5" x14ac:dyDescent="0.25">
      <c r="A3706" s="213">
        <v>89364</v>
      </c>
      <c r="B3706" s="214" t="s">
        <v>7377</v>
      </c>
      <c r="C3706" s="214" t="s">
        <v>92</v>
      </c>
      <c r="D3706" s="215" t="s">
        <v>7378</v>
      </c>
    </row>
    <row r="3707" spans="1:4" ht="13.5" x14ac:dyDescent="0.25">
      <c r="A3707" s="213">
        <v>89365</v>
      </c>
      <c r="B3707" s="214" t="s">
        <v>7379</v>
      </c>
      <c r="C3707" s="214" t="s">
        <v>92</v>
      </c>
      <c r="D3707" s="215" t="s">
        <v>7380</v>
      </c>
    </row>
    <row r="3708" spans="1:4" ht="13.5" x14ac:dyDescent="0.25">
      <c r="A3708" s="213">
        <v>89366</v>
      </c>
      <c r="B3708" s="214" t="s">
        <v>7381</v>
      </c>
      <c r="C3708" s="214" t="s">
        <v>92</v>
      </c>
      <c r="D3708" s="215" t="s">
        <v>7382</v>
      </c>
    </row>
    <row r="3709" spans="1:4" ht="13.5" x14ac:dyDescent="0.25">
      <c r="A3709" s="213">
        <v>89367</v>
      </c>
      <c r="B3709" s="214" t="s">
        <v>7383</v>
      </c>
      <c r="C3709" s="214" t="s">
        <v>92</v>
      </c>
      <c r="D3709" s="215" t="s">
        <v>6769</v>
      </c>
    </row>
    <row r="3710" spans="1:4" ht="13.5" x14ac:dyDescent="0.25">
      <c r="A3710" s="213">
        <v>89368</v>
      </c>
      <c r="B3710" s="214" t="s">
        <v>7384</v>
      </c>
      <c r="C3710" s="214" t="s">
        <v>92</v>
      </c>
      <c r="D3710" s="215" t="s">
        <v>7385</v>
      </c>
    </row>
    <row r="3711" spans="1:4" ht="13.5" x14ac:dyDescent="0.25">
      <c r="A3711" s="213">
        <v>89369</v>
      </c>
      <c r="B3711" s="214" t="s">
        <v>7386</v>
      </c>
      <c r="C3711" s="214" t="s">
        <v>92</v>
      </c>
      <c r="D3711" s="215" t="s">
        <v>7175</v>
      </c>
    </row>
    <row r="3712" spans="1:4" ht="13.5" x14ac:dyDescent="0.25">
      <c r="A3712" s="213">
        <v>89370</v>
      </c>
      <c r="B3712" s="214" t="s">
        <v>7387</v>
      </c>
      <c r="C3712" s="214" t="s">
        <v>92</v>
      </c>
      <c r="D3712" s="215" t="s">
        <v>7388</v>
      </c>
    </row>
    <row r="3713" spans="1:4" ht="13.5" x14ac:dyDescent="0.25">
      <c r="A3713" s="213">
        <v>89371</v>
      </c>
      <c r="B3713" s="214" t="s">
        <v>7389</v>
      </c>
      <c r="C3713" s="214" t="s">
        <v>92</v>
      </c>
      <c r="D3713" s="215" t="s">
        <v>7390</v>
      </c>
    </row>
    <row r="3714" spans="1:4" ht="13.5" x14ac:dyDescent="0.25">
      <c r="A3714" s="213">
        <v>89372</v>
      </c>
      <c r="B3714" s="214" t="s">
        <v>7391</v>
      </c>
      <c r="C3714" s="214" t="s">
        <v>92</v>
      </c>
      <c r="D3714" s="215" t="s">
        <v>7392</v>
      </c>
    </row>
    <row r="3715" spans="1:4" ht="13.5" x14ac:dyDescent="0.25">
      <c r="A3715" s="213">
        <v>89373</v>
      </c>
      <c r="B3715" s="214" t="s">
        <v>7393</v>
      </c>
      <c r="C3715" s="214" t="s">
        <v>92</v>
      </c>
      <c r="D3715" s="215" t="s">
        <v>5049</v>
      </c>
    </row>
    <row r="3716" spans="1:4" ht="13.5" x14ac:dyDescent="0.25">
      <c r="A3716" s="213">
        <v>89374</v>
      </c>
      <c r="B3716" s="214" t="s">
        <v>7394</v>
      </c>
      <c r="C3716" s="214" t="s">
        <v>92</v>
      </c>
      <c r="D3716" s="215" t="s">
        <v>7395</v>
      </c>
    </row>
    <row r="3717" spans="1:4" ht="13.5" x14ac:dyDescent="0.25">
      <c r="A3717" s="213">
        <v>89375</v>
      </c>
      <c r="B3717" s="214" t="s">
        <v>7396</v>
      </c>
      <c r="C3717" s="214" t="s">
        <v>92</v>
      </c>
      <c r="D3717" s="215" t="s">
        <v>7397</v>
      </c>
    </row>
    <row r="3718" spans="1:4" ht="13.5" x14ac:dyDescent="0.25">
      <c r="A3718" s="213">
        <v>89376</v>
      </c>
      <c r="B3718" s="214" t="s">
        <v>7398</v>
      </c>
      <c r="C3718" s="214" t="s">
        <v>92</v>
      </c>
      <c r="D3718" s="215" t="s">
        <v>7399</v>
      </c>
    </row>
    <row r="3719" spans="1:4" ht="13.5" x14ac:dyDescent="0.25">
      <c r="A3719" s="213">
        <v>89377</v>
      </c>
      <c r="B3719" s="214" t="s">
        <v>7400</v>
      </c>
      <c r="C3719" s="214" t="s">
        <v>92</v>
      </c>
      <c r="D3719" s="215" t="s">
        <v>7401</v>
      </c>
    </row>
    <row r="3720" spans="1:4" ht="13.5" x14ac:dyDescent="0.25">
      <c r="A3720" s="213">
        <v>89378</v>
      </c>
      <c r="B3720" s="214" t="s">
        <v>7402</v>
      </c>
      <c r="C3720" s="214" t="s">
        <v>92</v>
      </c>
      <c r="D3720" s="215" t="s">
        <v>2344</v>
      </c>
    </row>
    <row r="3721" spans="1:4" ht="13.5" x14ac:dyDescent="0.25">
      <c r="A3721" s="213">
        <v>89379</v>
      </c>
      <c r="B3721" s="214" t="s">
        <v>7403</v>
      </c>
      <c r="C3721" s="214" t="s">
        <v>92</v>
      </c>
      <c r="D3721" s="215" t="s">
        <v>7404</v>
      </c>
    </row>
    <row r="3722" spans="1:4" ht="13.5" x14ac:dyDescent="0.25">
      <c r="A3722" s="213">
        <v>89380</v>
      </c>
      <c r="B3722" s="214" t="s">
        <v>7405</v>
      </c>
      <c r="C3722" s="214" t="s">
        <v>92</v>
      </c>
      <c r="D3722" s="215" t="s">
        <v>5075</v>
      </c>
    </row>
    <row r="3723" spans="1:4" ht="13.5" x14ac:dyDescent="0.25">
      <c r="A3723" s="213">
        <v>89381</v>
      </c>
      <c r="B3723" s="214" t="s">
        <v>7406</v>
      </c>
      <c r="C3723" s="214" t="s">
        <v>92</v>
      </c>
      <c r="D3723" s="215" t="s">
        <v>7407</v>
      </c>
    </row>
    <row r="3724" spans="1:4" ht="13.5" x14ac:dyDescent="0.25">
      <c r="A3724" s="213">
        <v>89382</v>
      </c>
      <c r="B3724" s="214" t="s">
        <v>7408</v>
      </c>
      <c r="C3724" s="214" t="s">
        <v>92</v>
      </c>
      <c r="D3724" s="215" t="s">
        <v>7409</v>
      </c>
    </row>
    <row r="3725" spans="1:4" ht="13.5" x14ac:dyDescent="0.25">
      <c r="A3725" s="213">
        <v>89383</v>
      </c>
      <c r="B3725" s="214" t="s">
        <v>7410</v>
      </c>
      <c r="C3725" s="214" t="s">
        <v>92</v>
      </c>
      <c r="D3725" s="215" t="s">
        <v>7411</v>
      </c>
    </row>
    <row r="3726" spans="1:4" ht="13.5" x14ac:dyDescent="0.25">
      <c r="A3726" s="213">
        <v>89384</v>
      </c>
      <c r="B3726" s="214" t="s">
        <v>7412</v>
      </c>
      <c r="C3726" s="214" t="s">
        <v>92</v>
      </c>
      <c r="D3726" s="215" t="s">
        <v>3822</v>
      </c>
    </row>
    <row r="3727" spans="1:4" ht="13.5" x14ac:dyDescent="0.25">
      <c r="A3727" s="213">
        <v>89385</v>
      </c>
      <c r="B3727" s="214" t="s">
        <v>7413</v>
      </c>
      <c r="C3727" s="214" t="s">
        <v>92</v>
      </c>
      <c r="D3727" s="215" t="s">
        <v>7414</v>
      </c>
    </row>
    <row r="3728" spans="1:4" ht="13.5" x14ac:dyDescent="0.25">
      <c r="A3728" s="213">
        <v>89386</v>
      </c>
      <c r="B3728" s="214" t="s">
        <v>7415</v>
      </c>
      <c r="C3728" s="214" t="s">
        <v>92</v>
      </c>
      <c r="D3728" s="215" t="s">
        <v>7416</v>
      </c>
    </row>
    <row r="3729" spans="1:4" ht="13.5" x14ac:dyDescent="0.25">
      <c r="A3729" s="213">
        <v>89387</v>
      </c>
      <c r="B3729" s="214" t="s">
        <v>7417</v>
      </c>
      <c r="C3729" s="214" t="s">
        <v>92</v>
      </c>
      <c r="D3729" s="215" t="s">
        <v>7418</v>
      </c>
    </row>
    <row r="3730" spans="1:4" ht="13.5" x14ac:dyDescent="0.25">
      <c r="A3730" s="213">
        <v>89389</v>
      </c>
      <c r="B3730" s="214" t="s">
        <v>7419</v>
      </c>
      <c r="C3730" s="214" t="s">
        <v>92</v>
      </c>
      <c r="D3730" s="215" t="s">
        <v>7380</v>
      </c>
    </row>
    <row r="3731" spans="1:4" ht="13.5" x14ac:dyDescent="0.25">
      <c r="A3731" s="213">
        <v>89390</v>
      </c>
      <c r="B3731" s="214" t="s">
        <v>7420</v>
      </c>
      <c r="C3731" s="214" t="s">
        <v>92</v>
      </c>
      <c r="D3731" s="215" t="s">
        <v>7421</v>
      </c>
    </row>
    <row r="3732" spans="1:4" ht="13.5" x14ac:dyDescent="0.25">
      <c r="A3732" s="213">
        <v>89391</v>
      </c>
      <c r="B3732" s="214" t="s">
        <v>7422</v>
      </c>
      <c r="C3732" s="214" t="s">
        <v>92</v>
      </c>
      <c r="D3732" s="215" t="s">
        <v>5014</v>
      </c>
    </row>
    <row r="3733" spans="1:4" ht="13.5" x14ac:dyDescent="0.25">
      <c r="A3733" s="213">
        <v>89392</v>
      </c>
      <c r="B3733" s="214" t="s">
        <v>7423</v>
      </c>
      <c r="C3733" s="214" t="s">
        <v>92</v>
      </c>
      <c r="D3733" s="215" t="s">
        <v>7424</v>
      </c>
    </row>
    <row r="3734" spans="1:4" ht="13.5" x14ac:dyDescent="0.25">
      <c r="A3734" s="213">
        <v>89393</v>
      </c>
      <c r="B3734" s="214" t="s">
        <v>7425</v>
      </c>
      <c r="C3734" s="214" t="s">
        <v>92</v>
      </c>
      <c r="D3734" s="215" t="s">
        <v>7426</v>
      </c>
    </row>
    <row r="3735" spans="1:4" ht="13.5" x14ac:dyDescent="0.25">
      <c r="A3735" s="213">
        <v>89394</v>
      </c>
      <c r="B3735" s="214" t="s">
        <v>7427</v>
      </c>
      <c r="C3735" s="214" t="s">
        <v>92</v>
      </c>
      <c r="D3735" s="215" t="s">
        <v>7428</v>
      </c>
    </row>
    <row r="3736" spans="1:4" ht="13.5" x14ac:dyDescent="0.25">
      <c r="A3736" s="213">
        <v>89395</v>
      </c>
      <c r="B3736" s="214" t="s">
        <v>7429</v>
      </c>
      <c r="C3736" s="214" t="s">
        <v>92</v>
      </c>
      <c r="D3736" s="215" t="s">
        <v>7430</v>
      </c>
    </row>
    <row r="3737" spans="1:4" ht="13.5" x14ac:dyDescent="0.25">
      <c r="A3737" s="213">
        <v>89396</v>
      </c>
      <c r="B3737" s="214" t="s">
        <v>7431</v>
      </c>
      <c r="C3737" s="214" t="s">
        <v>92</v>
      </c>
      <c r="D3737" s="215" t="s">
        <v>7432</v>
      </c>
    </row>
    <row r="3738" spans="1:4" ht="13.5" x14ac:dyDescent="0.25">
      <c r="A3738" s="213">
        <v>89397</v>
      </c>
      <c r="B3738" s="214" t="s">
        <v>7433</v>
      </c>
      <c r="C3738" s="214" t="s">
        <v>92</v>
      </c>
      <c r="D3738" s="215" t="s">
        <v>7434</v>
      </c>
    </row>
    <row r="3739" spans="1:4" ht="13.5" x14ac:dyDescent="0.25">
      <c r="A3739" s="213">
        <v>89398</v>
      </c>
      <c r="B3739" s="214" t="s">
        <v>7435</v>
      </c>
      <c r="C3739" s="214" t="s">
        <v>92</v>
      </c>
      <c r="D3739" s="215" t="s">
        <v>7436</v>
      </c>
    </row>
    <row r="3740" spans="1:4" ht="13.5" x14ac:dyDescent="0.25">
      <c r="A3740" s="213">
        <v>89399</v>
      </c>
      <c r="B3740" s="214" t="s">
        <v>7437</v>
      </c>
      <c r="C3740" s="214" t="s">
        <v>92</v>
      </c>
      <c r="D3740" s="215" t="s">
        <v>7438</v>
      </c>
    </row>
    <row r="3741" spans="1:4" ht="13.5" x14ac:dyDescent="0.25">
      <c r="A3741" s="213">
        <v>89400</v>
      </c>
      <c r="B3741" s="214" t="s">
        <v>7439</v>
      </c>
      <c r="C3741" s="214" t="s">
        <v>92</v>
      </c>
      <c r="D3741" s="215" t="s">
        <v>7440</v>
      </c>
    </row>
    <row r="3742" spans="1:4" ht="13.5" x14ac:dyDescent="0.25">
      <c r="A3742" s="213">
        <v>89404</v>
      </c>
      <c r="B3742" s="214" t="s">
        <v>7441</v>
      </c>
      <c r="C3742" s="214" t="s">
        <v>92</v>
      </c>
      <c r="D3742" s="215" t="s">
        <v>1861</v>
      </c>
    </row>
    <row r="3743" spans="1:4" ht="13.5" x14ac:dyDescent="0.25">
      <c r="A3743" s="213">
        <v>89405</v>
      </c>
      <c r="B3743" s="214" t="s">
        <v>7442</v>
      </c>
      <c r="C3743" s="214" t="s">
        <v>92</v>
      </c>
      <c r="D3743" s="215" t="s">
        <v>1451</v>
      </c>
    </row>
    <row r="3744" spans="1:4" ht="13.5" x14ac:dyDescent="0.25">
      <c r="A3744" s="213">
        <v>89406</v>
      </c>
      <c r="B3744" s="214" t="s">
        <v>7443</v>
      </c>
      <c r="C3744" s="214" t="s">
        <v>92</v>
      </c>
      <c r="D3744" s="215" t="s">
        <v>1103</v>
      </c>
    </row>
    <row r="3745" spans="1:4" ht="13.5" x14ac:dyDescent="0.25">
      <c r="A3745" s="213">
        <v>89407</v>
      </c>
      <c r="B3745" s="214" t="s">
        <v>7444</v>
      </c>
      <c r="C3745" s="214" t="s">
        <v>92</v>
      </c>
      <c r="D3745" s="215" t="s">
        <v>2412</v>
      </c>
    </row>
    <row r="3746" spans="1:4" ht="13.5" x14ac:dyDescent="0.25">
      <c r="A3746" s="213">
        <v>89408</v>
      </c>
      <c r="B3746" s="214" t="s">
        <v>7445</v>
      </c>
      <c r="C3746" s="214" t="s">
        <v>92</v>
      </c>
      <c r="D3746" s="215" t="s">
        <v>7446</v>
      </c>
    </row>
    <row r="3747" spans="1:4" ht="13.5" x14ac:dyDescent="0.25">
      <c r="A3747" s="213">
        <v>89409</v>
      </c>
      <c r="B3747" s="214" t="s">
        <v>7447</v>
      </c>
      <c r="C3747" s="214" t="s">
        <v>92</v>
      </c>
      <c r="D3747" s="215" t="s">
        <v>5154</v>
      </c>
    </row>
    <row r="3748" spans="1:4" ht="13.5" x14ac:dyDescent="0.25">
      <c r="A3748" s="213">
        <v>89410</v>
      </c>
      <c r="B3748" s="214" t="s">
        <v>7448</v>
      </c>
      <c r="C3748" s="214" t="s">
        <v>92</v>
      </c>
      <c r="D3748" s="215" t="s">
        <v>4528</v>
      </c>
    </row>
    <row r="3749" spans="1:4" ht="13.5" x14ac:dyDescent="0.25">
      <c r="A3749" s="213">
        <v>89411</v>
      </c>
      <c r="B3749" s="214" t="s">
        <v>7449</v>
      </c>
      <c r="C3749" s="214" t="s">
        <v>92</v>
      </c>
      <c r="D3749" s="215" t="s">
        <v>7450</v>
      </c>
    </row>
    <row r="3750" spans="1:4" ht="13.5" x14ac:dyDescent="0.25">
      <c r="A3750" s="213">
        <v>89412</v>
      </c>
      <c r="B3750" s="214" t="s">
        <v>7451</v>
      </c>
      <c r="C3750" s="214" t="s">
        <v>92</v>
      </c>
      <c r="D3750" s="215" t="s">
        <v>7452</v>
      </c>
    </row>
    <row r="3751" spans="1:4" ht="13.5" x14ac:dyDescent="0.25">
      <c r="A3751" s="213">
        <v>89413</v>
      </c>
      <c r="B3751" s="214" t="s">
        <v>7453</v>
      </c>
      <c r="C3751" s="214" t="s">
        <v>92</v>
      </c>
      <c r="D3751" s="215" t="s">
        <v>7454</v>
      </c>
    </row>
    <row r="3752" spans="1:4" ht="13.5" x14ac:dyDescent="0.25">
      <c r="A3752" s="213">
        <v>89414</v>
      </c>
      <c r="B3752" s="214" t="s">
        <v>7455</v>
      </c>
      <c r="C3752" s="214" t="s">
        <v>92</v>
      </c>
      <c r="D3752" s="215" t="s">
        <v>2457</v>
      </c>
    </row>
    <row r="3753" spans="1:4" ht="13.5" x14ac:dyDescent="0.25">
      <c r="A3753" s="213">
        <v>89415</v>
      </c>
      <c r="B3753" s="214" t="s">
        <v>7456</v>
      </c>
      <c r="C3753" s="214" t="s">
        <v>92</v>
      </c>
      <c r="D3753" s="215" t="s">
        <v>7457</v>
      </c>
    </row>
    <row r="3754" spans="1:4" ht="13.5" x14ac:dyDescent="0.25">
      <c r="A3754" s="213">
        <v>89416</v>
      </c>
      <c r="B3754" s="214" t="s">
        <v>7458</v>
      </c>
      <c r="C3754" s="214" t="s">
        <v>92</v>
      </c>
      <c r="D3754" s="215" t="s">
        <v>7459</v>
      </c>
    </row>
    <row r="3755" spans="1:4" ht="13.5" x14ac:dyDescent="0.25">
      <c r="A3755" s="213">
        <v>89417</v>
      </c>
      <c r="B3755" s="214" t="s">
        <v>7460</v>
      </c>
      <c r="C3755" s="214" t="s">
        <v>92</v>
      </c>
      <c r="D3755" s="215" t="s">
        <v>7461</v>
      </c>
    </row>
    <row r="3756" spans="1:4" ht="13.5" x14ac:dyDescent="0.25">
      <c r="A3756" s="213">
        <v>89418</v>
      </c>
      <c r="B3756" s="214" t="s">
        <v>7462</v>
      </c>
      <c r="C3756" s="214" t="s">
        <v>92</v>
      </c>
      <c r="D3756" s="215" t="s">
        <v>5160</v>
      </c>
    </row>
    <row r="3757" spans="1:4" ht="13.5" x14ac:dyDescent="0.25">
      <c r="A3757" s="213">
        <v>89419</v>
      </c>
      <c r="B3757" s="214" t="s">
        <v>7463</v>
      </c>
      <c r="C3757" s="214" t="s">
        <v>92</v>
      </c>
      <c r="D3757" s="215" t="s">
        <v>7464</v>
      </c>
    </row>
    <row r="3758" spans="1:4" ht="13.5" x14ac:dyDescent="0.25">
      <c r="A3758" s="213">
        <v>89421</v>
      </c>
      <c r="B3758" s="214" t="s">
        <v>7465</v>
      </c>
      <c r="C3758" s="214" t="s">
        <v>92</v>
      </c>
      <c r="D3758" s="215" t="s">
        <v>7466</v>
      </c>
    </row>
    <row r="3759" spans="1:4" ht="13.5" x14ac:dyDescent="0.25">
      <c r="A3759" s="213">
        <v>89423</v>
      </c>
      <c r="B3759" s="214" t="s">
        <v>7467</v>
      </c>
      <c r="C3759" s="214" t="s">
        <v>92</v>
      </c>
      <c r="D3759" s="215" t="s">
        <v>7468</v>
      </c>
    </row>
    <row r="3760" spans="1:4" ht="13.5" x14ac:dyDescent="0.25">
      <c r="A3760" s="213">
        <v>89424</v>
      </c>
      <c r="B3760" s="214" t="s">
        <v>7469</v>
      </c>
      <c r="C3760" s="214" t="s">
        <v>92</v>
      </c>
      <c r="D3760" s="215" t="s">
        <v>7470</v>
      </c>
    </row>
    <row r="3761" spans="1:4" ht="13.5" x14ac:dyDescent="0.25">
      <c r="A3761" s="213">
        <v>89425</v>
      </c>
      <c r="B3761" s="214" t="s">
        <v>7471</v>
      </c>
      <c r="C3761" s="214" t="s">
        <v>92</v>
      </c>
      <c r="D3761" s="215" t="s">
        <v>5779</v>
      </c>
    </row>
    <row r="3762" spans="1:4" ht="13.5" x14ac:dyDescent="0.25">
      <c r="A3762" s="213">
        <v>89426</v>
      </c>
      <c r="B3762" s="214" t="s">
        <v>7472</v>
      </c>
      <c r="C3762" s="214" t="s">
        <v>92</v>
      </c>
      <c r="D3762" s="215" t="s">
        <v>7473</v>
      </c>
    </row>
    <row r="3763" spans="1:4" ht="13.5" x14ac:dyDescent="0.25">
      <c r="A3763" s="213">
        <v>89427</v>
      </c>
      <c r="B3763" s="214" t="s">
        <v>7474</v>
      </c>
      <c r="C3763" s="214" t="s">
        <v>92</v>
      </c>
      <c r="D3763" s="215" t="s">
        <v>5002</v>
      </c>
    </row>
    <row r="3764" spans="1:4" ht="13.5" x14ac:dyDescent="0.25">
      <c r="A3764" s="213">
        <v>89428</v>
      </c>
      <c r="B3764" s="214" t="s">
        <v>7475</v>
      </c>
      <c r="C3764" s="214" t="s">
        <v>92</v>
      </c>
      <c r="D3764" s="215" t="s">
        <v>7476</v>
      </c>
    </row>
    <row r="3765" spans="1:4" ht="13.5" x14ac:dyDescent="0.25">
      <c r="A3765" s="213">
        <v>89429</v>
      </c>
      <c r="B3765" s="214" t="s">
        <v>7477</v>
      </c>
      <c r="C3765" s="214" t="s">
        <v>92</v>
      </c>
      <c r="D3765" s="215" t="s">
        <v>2731</v>
      </c>
    </row>
    <row r="3766" spans="1:4" ht="13.5" x14ac:dyDescent="0.25">
      <c r="A3766" s="213">
        <v>89430</v>
      </c>
      <c r="B3766" s="214" t="s">
        <v>7478</v>
      </c>
      <c r="C3766" s="214" t="s">
        <v>92</v>
      </c>
      <c r="D3766" s="215" t="s">
        <v>7479</v>
      </c>
    </row>
    <row r="3767" spans="1:4" ht="13.5" x14ac:dyDescent="0.25">
      <c r="A3767" s="213">
        <v>89431</v>
      </c>
      <c r="B3767" s="214" t="s">
        <v>7480</v>
      </c>
      <c r="C3767" s="214" t="s">
        <v>92</v>
      </c>
      <c r="D3767" s="215" t="s">
        <v>5603</v>
      </c>
    </row>
    <row r="3768" spans="1:4" ht="13.5" x14ac:dyDescent="0.25">
      <c r="A3768" s="213">
        <v>89432</v>
      </c>
      <c r="B3768" s="214" t="s">
        <v>7481</v>
      </c>
      <c r="C3768" s="214" t="s">
        <v>92</v>
      </c>
      <c r="D3768" s="215" t="s">
        <v>7482</v>
      </c>
    </row>
    <row r="3769" spans="1:4" ht="13.5" x14ac:dyDescent="0.25">
      <c r="A3769" s="213">
        <v>89433</v>
      </c>
      <c r="B3769" s="214" t="s">
        <v>7483</v>
      </c>
      <c r="C3769" s="214" t="s">
        <v>92</v>
      </c>
      <c r="D3769" s="215" t="s">
        <v>7484</v>
      </c>
    </row>
    <row r="3770" spans="1:4" ht="13.5" x14ac:dyDescent="0.25">
      <c r="A3770" s="213">
        <v>89434</v>
      </c>
      <c r="B3770" s="214" t="s">
        <v>7485</v>
      </c>
      <c r="C3770" s="214" t="s">
        <v>92</v>
      </c>
      <c r="D3770" s="215" t="s">
        <v>7486</v>
      </c>
    </row>
    <row r="3771" spans="1:4" ht="13.5" x14ac:dyDescent="0.25">
      <c r="A3771" s="213">
        <v>89435</v>
      </c>
      <c r="B3771" s="214" t="s">
        <v>7487</v>
      </c>
      <c r="C3771" s="214" t="s">
        <v>92</v>
      </c>
      <c r="D3771" s="215" t="s">
        <v>7488</v>
      </c>
    </row>
    <row r="3772" spans="1:4" ht="13.5" x14ac:dyDescent="0.25">
      <c r="A3772" s="213">
        <v>89436</v>
      </c>
      <c r="B3772" s="214" t="s">
        <v>7489</v>
      </c>
      <c r="C3772" s="214" t="s">
        <v>92</v>
      </c>
      <c r="D3772" s="215" t="s">
        <v>7490</v>
      </c>
    </row>
    <row r="3773" spans="1:4" ht="13.5" x14ac:dyDescent="0.25">
      <c r="A3773" s="213">
        <v>89437</v>
      </c>
      <c r="B3773" s="214" t="s">
        <v>7491</v>
      </c>
      <c r="C3773" s="214" t="s">
        <v>92</v>
      </c>
      <c r="D3773" s="215" t="s">
        <v>7492</v>
      </c>
    </row>
    <row r="3774" spans="1:4" ht="13.5" x14ac:dyDescent="0.25">
      <c r="A3774" s="213">
        <v>89438</v>
      </c>
      <c r="B3774" s="214" t="s">
        <v>7493</v>
      </c>
      <c r="C3774" s="214" t="s">
        <v>92</v>
      </c>
      <c r="D3774" s="215" t="s">
        <v>7494</v>
      </c>
    </row>
    <row r="3775" spans="1:4" ht="13.5" x14ac:dyDescent="0.25">
      <c r="A3775" s="213">
        <v>89439</v>
      </c>
      <c r="B3775" s="214" t="s">
        <v>7495</v>
      </c>
      <c r="C3775" s="214" t="s">
        <v>92</v>
      </c>
      <c r="D3775" s="215" t="s">
        <v>7496</v>
      </c>
    </row>
    <row r="3776" spans="1:4" ht="13.5" x14ac:dyDescent="0.25">
      <c r="A3776" s="213">
        <v>89440</v>
      </c>
      <c r="B3776" s="214" t="s">
        <v>7497</v>
      </c>
      <c r="C3776" s="214" t="s">
        <v>92</v>
      </c>
      <c r="D3776" s="215" t="s">
        <v>7479</v>
      </c>
    </row>
    <row r="3777" spans="1:4" ht="13.5" x14ac:dyDescent="0.25">
      <c r="A3777" s="213">
        <v>89442</v>
      </c>
      <c r="B3777" s="214" t="s">
        <v>7498</v>
      </c>
      <c r="C3777" s="214" t="s">
        <v>92</v>
      </c>
      <c r="D3777" s="215" t="s">
        <v>2457</v>
      </c>
    </row>
    <row r="3778" spans="1:4" ht="13.5" x14ac:dyDescent="0.25">
      <c r="A3778" s="213">
        <v>89443</v>
      </c>
      <c r="B3778" s="214" t="s">
        <v>7499</v>
      </c>
      <c r="C3778" s="214" t="s">
        <v>92</v>
      </c>
      <c r="D3778" s="215" t="s">
        <v>4785</v>
      </c>
    </row>
    <row r="3779" spans="1:4" ht="13.5" x14ac:dyDescent="0.25">
      <c r="A3779" s="213">
        <v>89444</v>
      </c>
      <c r="B3779" s="214" t="s">
        <v>7500</v>
      </c>
      <c r="C3779" s="214" t="s">
        <v>92</v>
      </c>
      <c r="D3779" s="215" t="s">
        <v>7501</v>
      </c>
    </row>
    <row r="3780" spans="1:4" ht="13.5" x14ac:dyDescent="0.25">
      <c r="A3780" s="213">
        <v>89445</v>
      </c>
      <c r="B3780" s="214" t="s">
        <v>7502</v>
      </c>
      <c r="C3780" s="214" t="s">
        <v>92</v>
      </c>
      <c r="D3780" s="215" t="s">
        <v>7503</v>
      </c>
    </row>
    <row r="3781" spans="1:4" ht="13.5" x14ac:dyDescent="0.25">
      <c r="A3781" s="213">
        <v>89481</v>
      </c>
      <c r="B3781" s="214" t="s">
        <v>7504</v>
      </c>
      <c r="C3781" s="214" t="s">
        <v>92</v>
      </c>
      <c r="D3781" s="215" t="s">
        <v>7505</v>
      </c>
    </row>
    <row r="3782" spans="1:4" ht="13.5" x14ac:dyDescent="0.25">
      <c r="A3782" s="213">
        <v>89485</v>
      </c>
      <c r="B3782" s="214" t="s">
        <v>7506</v>
      </c>
      <c r="C3782" s="214" t="s">
        <v>92</v>
      </c>
      <c r="D3782" s="215" t="s">
        <v>7507</v>
      </c>
    </row>
    <row r="3783" spans="1:4" ht="13.5" x14ac:dyDescent="0.25">
      <c r="A3783" s="213">
        <v>89489</v>
      </c>
      <c r="B3783" s="214" t="s">
        <v>7508</v>
      </c>
      <c r="C3783" s="214" t="s">
        <v>92</v>
      </c>
      <c r="D3783" s="215" t="s">
        <v>7509</v>
      </c>
    </row>
    <row r="3784" spans="1:4" ht="13.5" x14ac:dyDescent="0.25">
      <c r="A3784" s="213">
        <v>89490</v>
      </c>
      <c r="B3784" s="214" t="s">
        <v>7510</v>
      </c>
      <c r="C3784" s="214" t="s">
        <v>92</v>
      </c>
      <c r="D3784" s="215" t="s">
        <v>5512</v>
      </c>
    </row>
    <row r="3785" spans="1:4" ht="13.5" x14ac:dyDescent="0.25">
      <c r="A3785" s="213">
        <v>89492</v>
      </c>
      <c r="B3785" s="214" t="s">
        <v>7511</v>
      </c>
      <c r="C3785" s="214" t="s">
        <v>92</v>
      </c>
      <c r="D3785" s="215" t="s">
        <v>7512</v>
      </c>
    </row>
    <row r="3786" spans="1:4" ht="13.5" x14ac:dyDescent="0.25">
      <c r="A3786" s="213">
        <v>89493</v>
      </c>
      <c r="B3786" s="214" t="s">
        <v>7513</v>
      </c>
      <c r="C3786" s="214" t="s">
        <v>92</v>
      </c>
      <c r="D3786" s="215" t="s">
        <v>7514</v>
      </c>
    </row>
    <row r="3787" spans="1:4" ht="13.5" x14ac:dyDescent="0.25">
      <c r="A3787" s="213">
        <v>89494</v>
      </c>
      <c r="B3787" s="214" t="s">
        <v>7515</v>
      </c>
      <c r="C3787" s="214" t="s">
        <v>92</v>
      </c>
      <c r="D3787" s="215" t="s">
        <v>7516</v>
      </c>
    </row>
    <row r="3788" spans="1:4" ht="13.5" x14ac:dyDescent="0.25">
      <c r="A3788" s="213">
        <v>89496</v>
      </c>
      <c r="B3788" s="214" t="s">
        <v>7517</v>
      </c>
      <c r="C3788" s="214" t="s">
        <v>92</v>
      </c>
      <c r="D3788" s="215" t="s">
        <v>7518</v>
      </c>
    </row>
    <row r="3789" spans="1:4" ht="13.5" x14ac:dyDescent="0.25">
      <c r="A3789" s="213">
        <v>89497</v>
      </c>
      <c r="B3789" s="214" t="s">
        <v>7519</v>
      </c>
      <c r="C3789" s="214" t="s">
        <v>92</v>
      </c>
      <c r="D3789" s="215" t="s">
        <v>5743</v>
      </c>
    </row>
    <row r="3790" spans="1:4" ht="13.5" x14ac:dyDescent="0.25">
      <c r="A3790" s="213">
        <v>89498</v>
      </c>
      <c r="B3790" s="214" t="s">
        <v>7520</v>
      </c>
      <c r="C3790" s="214" t="s">
        <v>92</v>
      </c>
      <c r="D3790" s="215" t="s">
        <v>7521</v>
      </c>
    </row>
    <row r="3791" spans="1:4" ht="13.5" x14ac:dyDescent="0.25">
      <c r="A3791" s="213">
        <v>89499</v>
      </c>
      <c r="B3791" s="214" t="s">
        <v>7522</v>
      </c>
      <c r="C3791" s="214" t="s">
        <v>92</v>
      </c>
      <c r="D3791" s="215" t="s">
        <v>7523</v>
      </c>
    </row>
    <row r="3792" spans="1:4" ht="13.5" x14ac:dyDescent="0.25">
      <c r="A3792" s="213">
        <v>89500</v>
      </c>
      <c r="B3792" s="214" t="s">
        <v>7524</v>
      </c>
      <c r="C3792" s="214" t="s">
        <v>92</v>
      </c>
      <c r="D3792" s="215" t="s">
        <v>7525</v>
      </c>
    </row>
    <row r="3793" spans="1:4" ht="13.5" x14ac:dyDescent="0.25">
      <c r="A3793" s="213">
        <v>89501</v>
      </c>
      <c r="B3793" s="214" t="s">
        <v>7526</v>
      </c>
      <c r="C3793" s="214" t="s">
        <v>92</v>
      </c>
      <c r="D3793" s="215" t="s">
        <v>4584</v>
      </c>
    </row>
    <row r="3794" spans="1:4" ht="13.5" x14ac:dyDescent="0.25">
      <c r="A3794" s="213">
        <v>89502</v>
      </c>
      <c r="B3794" s="214" t="s">
        <v>7527</v>
      </c>
      <c r="C3794" s="214" t="s">
        <v>92</v>
      </c>
      <c r="D3794" s="215" t="s">
        <v>7528</v>
      </c>
    </row>
    <row r="3795" spans="1:4" ht="13.5" x14ac:dyDescent="0.25">
      <c r="A3795" s="213">
        <v>89503</v>
      </c>
      <c r="B3795" s="214" t="s">
        <v>7529</v>
      </c>
      <c r="C3795" s="214" t="s">
        <v>92</v>
      </c>
      <c r="D3795" s="215" t="s">
        <v>7530</v>
      </c>
    </row>
    <row r="3796" spans="1:4" ht="13.5" x14ac:dyDescent="0.25">
      <c r="A3796" s="213">
        <v>89504</v>
      </c>
      <c r="B3796" s="214" t="s">
        <v>7531</v>
      </c>
      <c r="C3796" s="214" t="s">
        <v>92</v>
      </c>
      <c r="D3796" s="215" t="s">
        <v>7532</v>
      </c>
    </row>
    <row r="3797" spans="1:4" ht="13.5" x14ac:dyDescent="0.25">
      <c r="A3797" s="213">
        <v>89505</v>
      </c>
      <c r="B3797" s="214" t="s">
        <v>7533</v>
      </c>
      <c r="C3797" s="214" t="s">
        <v>92</v>
      </c>
      <c r="D3797" s="215" t="s">
        <v>7534</v>
      </c>
    </row>
    <row r="3798" spans="1:4" ht="13.5" x14ac:dyDescent="0.25">
      <c r="A3798" s="213">
        <v>89506</v>
      </c>
      <c r="B3798" s="214" t="s">
        <v>7535</v>
      </c>
      <c r="C3798" s="214" t="s">
        <v>92</v>
      </c>
      <c r="D3798" s="215" t="s">
        <v>7536</v>
      </c>
    </row>
    <row r="3799" spans="1:4" ht="13.5" x14ac:dyDescent="0.25">
      <c r="A3799" s="213">
        <v>89507</v>
      </c>
      <c r="B3799" s="214" t="s">
        <v>7537</v>
      </c>
      <c r="C3799" s="214" t="s">
        <v>92</v>
      </c>
      <c r="D3799" s="215" t="s">
        <v>7538</v>
      </c>
    </row>
    <row r="3800" spans="1:4" ht="13.5" x14ac:dyDescent="0.25">
      <c r="A3800" s="213">
        <v>89510</v>
      </c>
      <c r="B3800" s="214" t="s">
        <v>7539</v>
      </c>
      <c r="C3800" s="214" t="s">
        <v>92</v>
      </c>
      <c r="D3800" s="215" t="s">
        <v>7540</v>
      </c>
    </row>
    <row r="3801" spans="1:4" ht="13.5" x14ac:dyDescent="0.25">
      <c r="A3801" s="213">
        <v>89513</v>
      </c>
      <c r="B3801" s="214" t="s">
        <v>7541</v>
      </c>
      <c r="C3801" s="214" t="s">
        <v>92</v>
      </c>
      <c r="D3801" s="215" t="s">
        <v>7542</v>
      </c>
    </row>
    <row r="3802" spans="1:4" ht="13.5" x14ac:dyDescent="0.25">
      <c r="A3802" s="213">
        <v>89514</v>
      </c>
      <c r="B3802" s="214" t="s">
        <v>7543</v>
      </c>
      <c r="C3802" s="214" t="s">
        <v>92</v>
      </c>
      <c r="D3802" s="215" t="s">
        <v>7544</v>
      </c>
    </row>
    <row r="3803" spans="1:4" ht="13.5" x14ac:dyDescent="0.25">
      <c r="A3803" s="213">
        <v>89515</v>
      </c>
      <c r="B3803" s="214" t="s">
        <v>7545</v>
      </c>
      <c r="C3803" s="214" t="s">
        <v>92</v>
      </c>
      <c r="D3803" s="215" t="s">
        <v>7546</v>
      </c>
    </row>
    <row r="3804" spans="1:4" ht="13.5" x14ac:dyDescent="0.25">
      <c r="A3804" s="213">
        <v>89516</v>
      </c>
      <c r="B3804" s="214" t="s">
        <v>7547</v>
      </c>
      <c r="C3804" s="214" t="s">
        <v>92</v>
      </c>
      <c r="D3804" s="215" t="s">
        <v>1861</v>
      </c>
    </row>
    <row r="3805" spans="1:4" ht="13.5" x14ac:dyDescent="0.25">
      <c r="A3805" s="213">
        <v>89517</v>
      </c>
      <c r="B3805" s="214" t="s">
        <v>7548</v>
      </c>
      <c r="C3805" s="214" t="s">
        <v>92</v>
      </c>
      <c r="D3805" s="215" t="s">
        <v>7549</v>
      </c>
    </row>
    <row r="3806" spans="1:4" ht="13.5" x14ac:dyDescent="0.25">
      <c r="A3806" s="213">
        <v>89518</v>
      </c>
      <c r="B3806" s="214" t="s">
        <v>7550</v>
      </c>
      <c r="C3806" s="214" t="s">
        <v>92</v>
      </c>
      <c r="D3806" s="215" t="s">
        <v>7551</v>
      </c>
    </row>
    <row r="3807" spans="1:4" ht="13.5" x14ac:dyDescent="0.25">
      <c r="A3807" s="213">
        <v>89519</v>
      </c>
      <c r="B3807" s="214" t="s">
        <v>7552</v>
      </c>
      <c r="C3807" s="214" t="s">
        <v>92</v>
      </c>
      <c r="D3807" s="215" t="s">
        <v>7553</v>
      </c>
    </row>
    <row r="3808" spans="1:4" ht="13.5" x14ac:dyDescent="0.25">
      <c r="A3808" s="213">
        <v>89520</v>
      </c>
      <c r="B3808" s="214" t="s">
        <v>7554</v>
      </c>
      <c r="C3808" s="214" t="s">
        <v>92</v>
      </c>
      <c r="D3808" s="215" t="s">
        <v>7555</v>
      </c>
    </row>
    <row r="3809" spans="1:4" ht="13.5" x14ac:dyDescent="0.25">
      <c r="A3809" s="213">
        <v>89521</v>
      </c>
      <c r="B3809" s="214" t="s">
        <v>7556</v>
      </c>
      <c r="C3809" s="214" t="s">
        <v>92</v>
      </c>
      <c r="D3809" s="215" t="s">
        <v>7557</v>
      </c>
    </row>
    <row r="3810" spans="1:4" ht="13.5" x14ac:dyDescent="0.25">
      <c r="A3810" s="213">
        <v>89522</v>
      </c>
      <c r="B3810" s="214" t="s">
        <v>7558</v>
      </c>
      <c r="C3810" s="214" t="s">
        <v>92</v>
      </c>
      <c r="D3810" s="215" t="s">
        <v>7559</v>
      </c>
    </row>
    <row r="3811" spans="1:4" ht="13.5" x14ac:dyDescent="0.25">
      <c r="A3811" s="213">
        <v>89523</v>
      </c>
      <c r="B3811" s="214" t="s">
        <v>7560</v>
      </c>
      <c r="C3811" s="214" t="s">
        <v>92</v>
      </c>
      <c r="D3811" s="215" t="s">
        <v>3986</v>
      </c>
    </row>
    <row r="3812" spans="1:4" ht="13.5" x14ac:dyDescent="0.25">
      <c r="A3812" s="213">
        <v>89524</v>
      </c>
      <c r="B3812" s="214" t="s">
        <v>7561</v>
      </c>
      <c r="C3812" s="214" t="s">
        <v>92</v>
      </c>
      <c r="D3812" s="215" t="s">
        <v>7562</v>
      </c>
    </row>
    <row r="3813" spans="1:4" ht="13.5" x14ac:dyDescent="0.25">
      <c r="A3813" s="213">
        <v>89525</v>
      </c>
      <c r="B3813" s="214" t="s">
        <v>7563</v>
      </c>
      <c r="C3813" s="214" t="s">
        <v>92</v>
      </c>
      <c r="D3813" s="215" t="s">
        <v>7564</v>
      </c>
    </row>
    <row r="3814" spans="1:4" ht="13.5" x14ac:dyDescent="0.25">
      <c r="A3814" s="213">
        <v>89526</v>
      </c>
      <c r="B3814" s="214" t="s">
        <v>7565</v>
      </c>
      <c r="C3814" s="214" t="s">
        <v>92</v>
      </c>
      <c r="D3814" s="215" t="s">
        <v>7566</v>
      </c>
    </row>
    <row r="3815" spans="1:4" ht="13.5" x14ac:dyDescent="0.25">
      <c r="A3815" s="213">
        <v>89527</v>
      </c>
      <c r="B3815" s="214" t="s">
        <v>7567</v>
      </c>
      <c r="C3815" s="214" t="s">
        <v>92</v>
      </c>
      <c r="D3815" s="215" t="s">
        <v>7568</v>
      </c>
    </row>
    <row r="3816" spans="1:4" ht="13.5" x14ac:dyDescent="0.25">
      <c r="A3816" s="213">
        <v>89528</v>
      </c>
      <c r="B3816" s="214" t="s">
        <v>7569</v>
      </c>
      <c r="C3816" s="214" t="s">
        <v>92</v>
      </c>
      <c r="D3816" s="215" t="s">
        <v>7570</v>
      </c>
    </row>
    <row r="3817" spans="1:4" ht="13.5" x14ac:dyDescent="0.25">
      <c r="A3817" s="213">
        <v>89529</v>
      </c>
      <c r="B3817" s="214" t="s">
        <v>7571</v>
      </c>
      <c r="C3817" s="214" t="s">
        <v>92</v>
      </c>
      <c r="D3817" s="215" t="s">
        <v>7572</v>
      </c>
    </row>
    <row r="3818" spans="1:4" ht="13.5" x14ac:dyDescent="0.25">
      <c r="A3818" s="213">
        <v>89530</v>
      </c>
      <c r="B3818" s="214" t="s">
        <v>7573</v>
      </c>
      <c r="C3818" s="214" t="s">
        <v>92</v>
      </c>
      <c r="D3818" s="215" t="s">
        <v>7574</v>
      </c>
    </row>
    <row r="3819" spans="1:4" ht="13.5" x14ac:dyDescent="0.25">
      <c r="A3819" s="213">
        <v>89531</v>
      </c>
      <c r="B3819" s="214" t="s">
        <v>7575</v>
      </c>
      <c r="C3819" s="214" t="s">
        <v>92</v>
      </c>
      <c r="D3819" s="215" t="s">
        <v>7576</v>
      </c>
    </row>
    <row r="3820" spans="1:4" ht="13.5" x14ac:dyDescent="0.25">
      <c r="A3820" s="213">
        <v>89532</v>
      </c>
      <c r="B3820" s="214" t="s">
        <v>7577</v>
      </c>
      <c r="C3820" s="214" t="s">
        <v>92</v>
      </c>
      <c r="D3820" s="215" t="s">
        <v>7578</v>
      </c>
    </row>
    <row r="3821" spans="1:4" ht="13.5" x14ac:dyDescent="0.25">
      <c r="A3821" s="213">
        <v>89535</v>
      </c>
      <c r="B3821" s="214" t="s">
        <v>7579</v>
      </c>
      <c r="C3821" s="214" t="s">
        <v>92</v>
      </c>
      <c r="D3821" s="215" t="s">
        <v>5709</v>
      </c>
    </row>
    <row r="3822" spans="1:4" ht="13.5" x14ac:dyDescent="0.25">
      <c r="A3822" s="213">
        <v>89536</v>
      </c>
      <c r="B3822" s="214" t="s">
        <v>7580</v>
      </c>
      <c r="C3822" s="214" t="s">
        <v>92</v>
      </c>
      <c r="D3822" s="215" t="s">
        <v>7581</v>
      </c>
    </row>
    <row r="3823" spans="1:4" ht="13.5" x14ac:dyDescent="0.25">
      <c r="A3823" s="213">
        <v>89540</v>
      </c>
      <c r="B3823" s="214" t="s">
        <v>7582</v>
      </c>
      <c r="C3823" s="214" t="s">
        <v>92</v>
      </c>
      <c r="D3823" s="215" t="s">
        <v>1976</v>
      </c>
    </row>
    <row r="3824" spans="1:4" ht="13.5" x14ac:dyDescent="0.25">
      <c r="A3824" s="213">
        <v>89541</v>
      </c>
      <c r="B3824" s="214" t="s">
        <v>7583</v>
      </c>
      <c r="C3824" s="214" t="s">
        <v>92</v>
      </c>
      <c r="D3824" s="215" t="s">
        <v>7584</v>
      </c>
    </row>
    <row r="3825" spans="1:4" ht="13.5" x14ac:dyDescent="0.25">
      <c r="A3825" s="213">
        <v>89542</v>
      </c>
      <c r="B3825" s="214" t="s">
        <v>7585</v>
      </c>
      <c r="C3825" s="214" t="s">
        <v>92</v>
      </c>
      <c r="D3825" s="215" t="s">
        <v>7586</v>
      </c>
    </row>
    <row r="3826" spans="1:4" ht="13.5" x14ac:dyDescent="0.25">
      <c r="A3826" s="213">
        <v>89544</v>
      </c>
      <c r="B3826" s="214" t="s">
        <v>7587</v>
      </c>
      <c r="C3826" s="214" t="s">
        <v>92</v>
      </c>
      <c r="D3826" s="215" t="s">
        <v>7588</v>
      </c>
    </row>
    <row r="3827" spans="1:4" ht="13.5" x14ac:dyDescent="0.25">
      <c r="A3827" s="213">
        <v>89545</v>
      </c>
      <c r="B3827" s="214" t="s">
        <v>7589</v>
      </c>
      <c r="C3827" s="214" t="s">
        <v>92</v>
      </c>
      <c r="D3827" s="215" t="s">
        <v>7590</v>
      </c>
    </row>
    <row r="3828" spans="1:4" ht="13.5" x14ac:dyDescent="0.25">
      <c r="A3828" s="213">
        <v>89546</v>
      </c>
      <c r="B3828" s="214" t="s">
        <v>7591</v>
      </c>
      <c r="C3828" s="214" t="s">
        <v>92</v>
      </c>
      <c r="D3828" s="215" t="s">
        <v>7514</v>
      </c>
    </row>
    <row r="3829" spans="1:4" ht="13.5" x14ac:dyDescent="0.25">
      <c r="A3829" s="213">
        <v>89547</v>
      </c>
      <c r="B3829" s="214" t="s">
        <v>7592</v>
      </c>
      <c r="C3829" s="214" t="s">
        <v>92</v>
      </c>
      <c r="D3829" s="215" t="s">
        <v>7593</v>
      </c>
    </row>
    <row r="3830" spans="1:4" ht="13.5" x14ac:dyDescent="0.25">
      <c r="A3830" s="213">
        <v>89548</v>
      </c>
      <c r="B3830" s="214" t="s">
        <v>7594</v>
      </c>
      <c r="C3830" s="214" t="s">
        <v>92</v>
      </c>
      <c r="D3830" s="215" t="s">
        <v>7595</v>
      </c>
    </row>
    <row r="3831" spans="1:4" ht="13.5" x14ac:dyDescent="0.25">
      <c r="A3831" s="213">
        <v>89549</v>
      </c>
      <c r="B3831" s="214" t="s">
        <v>7596</v>
      </c>
      <c r="C3831" s="214" t="s">
        <v>92</v>
      </c>
      <c r="D3831" s="215" t="s">
        <v>7597</v>
      </c>
    </row>
    <row r="3832" spans="1:4" ht="13.5" x14ac:dyDescent="0.25">
      <c r="A3832" s="213">
        <v>89550</v>
      </c>
      <c r="B3832" s="214" t="s">
        <v>7598</v>
      </c>
      <c r="C3832" s="214" t="s">
        <v>92</v>
      </c>
      <c r="D3832" s="215" t="s">
        <v>7599</v>
      </c>
    </row>
    <row r="3833" spans="1:4" ht="13.5" x14ac:dyDescent="0.25">
      <c r="A3833" s="213">
        <v>89551</v>
      </c>
      <c r="B3833" s="214" t="s">
        <v>7600</v>
      </c>
      <c r="C3833" s="214" t="s">
        <v>92</v>
      </c>
      <c r="D3833" s="215" t="s">
        <v>7601</v>
      </c>
    </row>
    <row r="3834" spans="1:4" ht="13.5" x14ac:dyDescent="0.25">
      <c r="A3834" s="213">
        <v>89552</v>
      </c>
      <c r="B3834" s="214" t="s">
        <v>7602</v>
      </c>
      <c r="C3834" s="214" t="s">
        <v>92</v>
      </c>
      <c r="D3834" s="215" t="s">
        <v>7603</v>
      </c>
    </row>
    <row r="3835" spans="1:4" ht="13.5" x14ac:dyDescent="0.25">
      <c r="A3835" s="213">
        <v>89553</v>
      </c>
      <c r="B3835" s="214" t="s">
        <v>7604</v>
      </c>
      <c r="C3835" s="214" t="s">
        <v>92</v>
      </c>
      <c r="D3835" s="215" t="s">
        <v>7605</v>
      </c>
    </row>
    <row r="3836" spans="1:4" ht="13.5" x14ac:dyDescent="0.25">
      <c r="A3836" s="213">
        <v>89554</v>
      </c>
      <c r="B3836" s="214" t="s">
        <v>7606</v>
      </c>
      <c r="C3836" s="214" t="s">
        <v>92</v>
      </c>
      <c r="D3836" s="215" t="s">
        <v>7607</v>
      </c>
    </row>
    <row r="3837" spans="1:4" ht="13.5" x14ac:dyDescent="0.25">
      <c r="A3837" s="213">
        <v>89555</v>
      </c>
      <c r="B3837" s="214" t="s">
        <v>7608</v>
      </c>
      <c r="C3837" s="214" t="s">
        <v>92</v>
      </c>
      <c r="D3837" s="215" t="s">
        <v>7609</v>
      </c>
    </row>
    <row r="3838" spans="1:4" ht="13.5" x14ac:dyDescent="0.25">
      <c r="A3838" s="213">
        <v>89556</v>
      </c>
      <c r="B3838" s="214" t="s">
        <v>7610</v>
      </c>
      <c r="C3838" s="214" t="s">
        <v>92</v>
      </c>
      <c r="D3838" s="215" t="s">
        <v>7611</v>
      </c>
    </row>
    <row r="3839" spans="1:4" ht="13.5" x14ac:dyDescent="0.25">
      <c r="A3839" s="213">
        <v>89557</v>
      </c>
      <c r="B3839" s="214" t="s">
        <v>7612</v>
      </c>
      <c r="C3839" s="214" t="s">
        <v>92</v>
      </c>
      <c r="D3839" s="215" t="s">
        <v>7613</v>
      </c>
    </row>
    <row r="3840" spans="1:4" ht="13.5" x14ac:dyDescent="0.25">
      <c r="A3840" s="213">
        <v>89558</v>
      </c>
      <c r="B3840" s="214" t="s">
        <v>7614</v>
      </c>
      <c r="C3840" s="214" t="s">
        <v>92</v>
      </c>
      <c r="D3840" s="215" t="s">
        <v>7615</v>
      </c>
    </row>
    <row r="3841" spans="1:4" ht="13.5" x14ac:dyDescent="0.25">
      <c r="A3841" s="213">
        <v>89559</v>
      </c>
      <c r="B3841" s="214" t="s">
        <v>7616</v>
      </c>
      <c r="C3841" s="214" t="s">
        <v>92</v>
      </c>
      <c r="D3841" s="215" t="s">
        <v>7617</v>
      </c>
    </row>
    <row r="3842" spans="1:4" ht="13.5" x14ac:dyDescent="0.25">
      <c r="A3842" s="213">
        <v>89560</v>
      </c>
      <c r="B3842" s="214" t="s">
        <v>7618</v>
      </c>
      <c r="C3842" s="214" t="s">
        <v>92</v>
      </c>
      <c r="D3842" s="215" t="s">
        <v>7619</v>
      </c>
    </row>
    <row r="3843" spans="1:4" ht="13.5" x14ac:dyDescent="0.25">
      <c r="A3843" s="213">
        <v>89561</v>
      </c>
      <c r="B3843" s="214" t="s">
        <v>7620</v>
      </c>
      <c r="C3843" s="214" t="s">
        <v>92</v>
      </c>
      <c r="D3843" s="215" t="s">
        <v>5743</v>
      </c>
    </row>
    <row r="3844" spans="1:4" ht="13.5" x14ac:dyDescent="0.25">
      <c r="A3844" s="213">
        <v>89562</v>
      </c>
      <c r="B3844" s="214" t="s">
        <v>7621</v>
      </c>
      <c r="C3844" s="214" t="s">
        <v>92</v>
      </c>
      <c r="D3844" s="215" t="s">
        <v>7622</v>
      </c>
    </row>
    <row r="3845" spans="1:4" ht="13.5" x14ac:dyDescent="0.25">
      <c r="A3845" s="213">
        <v>89563</v>
      </c>
      <c r="B3845" s="214" t="s">
        <v>7623</v>
      </c>
      <c r="C3845" s="214" t="s">
        <v>92</v>
      </c>
      <c r="D3845" s="215" t="s">
        <v>7624</v>
      </c>
    </row>
    <row r="3846" spans="1:4" ht="13.5" x14ac:dyDescent="0.25">
      <c r="A3846" s="213">
        <v>89564</v>
      </c>
      <c r="B3846" s="214" t="s">
        <v>7625</v>
      </c>
      <c r="C3846" s="214" t="s">
        <v>92</v>
      </c>
      <c r="D3846" s="215" t="s">
        <v>7626</v>
      </c>
    </row>
    <row r="3847" spans="1:4" ht="13.5" x14ac:dyDescent="0.25">
      <c r="A3847" s="213">
        <v>89565</v>
      </c>
      <c r="B3847" s="214" t="s">
        <v>7627</v>
      </c>
      <c r="C3847" s="214" t="s">
        <v>92</v>
      </c>
      <c r="D3847" s="215" t="s">
        <v>7628</v>
      </c>
    </row>
    <row r="3848" spans="1:4" ht="13.5" x14ac:dyDescent="0.25">
      <c r="A3848" s="213">
        <v>89566</v>
      </c>
      <c r="B3848" s="214" t="s">
        <v>7629</v>
      </c>
      <c r="C3848" s="214" t="s">
        <v>92</v>
      </c>
      <c r="D3848" s="215" t="s">
        <v>7630</v>
      </c>
    </row>
    <row r="3849" spans="1:4" ht="13.5" x14ac:dyDescent="0.25">
      <c r="A3849" s="213">
        <v>89567</v>
      </c>
      <c r="B3849" s="214" t="s">
        <v>7631</v>
      </c>
      <c r="C3849" s="214" t="s">
        <v>92</v>
      </c>
      <c r="D3849" s="215" t="s">
        <v>7632</v>
      </c>
    </row>
    <row r="3850" spans="1:4" ht="13.5" x14ac:dyDescent="0.25">
      <c r="A3850" s="213">
        <v>89568</v>
      </c>
      <c r="B3850" s="214" t="s">
        <v>7633</v>
      </c>
      <c r="C3850" s="214" t="s">
        <v>92</v>
      </c>
      <c r="D3850" s="215" t="s">
        <v>3178</v>
      </c>
    </row>
    <row r="3851" spans="1:4" ht="13.5" x14ac:dyDescent="0.25">
      <c r="A3851" s="213">
        <v>89569</v>
      </c>
      <c r="B3851" s="214" t="s">
        <v>7634</v>
      </c>
      <c r="C3851" s="214" t="s">
        <v>92</v>
      </c>
      <c r="D3851" s="215" t="s">
        <v>7635</v>
      </c>
    </row>
    <row r="3852" spans="1:4" ht="13.5" x14ac:dyDescent="0.25">
      <c r="A3852" s="213">
        <v>89570</v>
      </c>
      <c r="B3852" s="214" t="s">
        <v>7636</v>
      </c>
      <c r="C3852" s="214" t="s">
        <v>92</v>
      </c>
      <c r="D3852" s="215" t="s">
        <v>7637</v>
      </c>
    </row>
    <row r="3853" spans="1:4" ht="13.5" x14ac:dyDescent="0.25">
      <c r="A3853" s="213">
        <v>89571</v>
      </c>
      <c r="B3853" s="214" t="s">
        <v>7638</v>
      </c>
      <c r="C3853" s="214" t="s">
        <v>92</v>
      </c>
      <c r="D3853" s="215" t="s">
        <v>7639</v>
      </c>
    </row>
    <row r="3854" spans="1:4" ht="13.5" x14ac:dyDescent="0.25">
      <c r="A3854" s="213">
        <v>89572</v>
      </c>
      <c r="B3854" s="214" t="s">
        <v>7640</v>
      </c>
      <c r="C3854" s="214" t="s">
        <v>92</v>
      </c>
      <c r="D3854" s="215" t="s">
        <v>5575</v>
      </c>
    </row>
    <row r="3855" spans="1:4" ht="13.5" x14ac:dyDescent="0.25">
      <c r="A3855" s="213">
        <v>89573</v>
      </c>
      <c r="B3855" s="214" t="s">
        <v>7641</v>
      </c>
      <c r="C3855" s="214" t="s">
        <v>92</v>
      </c>
      <c r="D3855" s="215" t="s">
        <v>2240</v>
      </c>
    </row>
    <row r="3856" spans="1:4" ht="13.5" x14ac:dyDescent="0.25">
      <c r="A3856" s="213">
        <v>89574</v>
      </c>
      <c r="B3856" s="214" t="s">
        <v>7642</v>
      </c>
      <c r="C3856" s="214" t="s">
        <v>92</v>
      </c>
      <c r="D3856" s="215" t="s">
        <v>7643</v>
      </c>
    </row>
    <row r="3857" spans="1:4" ht="13.5" x14ac:dyDescent="0.25">
      <c r="A3857" s="213">
        <v>89575</v>
      </c>
      <c r="B3857" s="214" t="s">
        <v>7644</v>
      </c>
      <c r="C3857" s="214" t="s">
        <v>92</v>
      </c>
      <c r="D3857" s="215" t="s">
        <v>7645</v>
      </c>
    </row>
    <row r="3858" spans="1:4" ht="13.5" x14ac:dyDescent="0.25">
      <c r="A3858" s="213">
        <v>89577</v>
      </c>
      <c r="B3858" s="214" t="s">
        <v>7646</v>
      </c>
      <c r="C3858" s="214" t="s">
        <v>92</v>
      </c>
      <c r="D3858" s="215" t="s">
        <v>7647</v>
      </c>
    </row>
    <row r="3859" spans="1:4" ht="13.5" x14ac:dyDescent="0.25">
      <c r="A3859" s="213">
        <v>89579</v>
      </c>
      <c r="B3859" s="214" t="s">
        <v>7648</v>
      </c>
      <c r="C3859" s="214" t="s">
        <v>92</v>
      </c>
      <c r="D3859" s="215" t="s">
        <v>7649</v>
      </c>
    </row>
    <row r="3860" spans="1:4" ht="13.5" x14ac:dyDescent="0.25">
      <c r="A3860" s="213">
        <v>89581</v>
      </c>
      <c r="B3860" s="214" t="s">
        <v>7650</v>
      </c>
      <c r="C3860" s="214" t="s">
        <v>92</v>
      </c>
      <c r="D3860" s="215" t="s">
        <v>7651</v>
      </c>
    </row>
    <row r="3861" spans="1:4" ht="13.5" x14ac:dyDescent="0.25">
      <c r="A3861" s="213">
        <v>89582</v>
      </c>
      <c r="B3861" s="214" t="s">
        <v>7652</v>
      </c>
      <c r="C3861" s="214" t="s">
        <v>92</v>
      </c>
      <c r="D3861" s="215" t="s">
        <v>7653</v>
      </c>
    </row>
    <row r="3862" spans="1:4" ht="13.5" x14ac:dyDescent="0.25">
      <c r="A3862" s="213">
        <v>89583</v>
      </c>
      <c r="B3862" s="214" t="s">
        <v>7654</v>
      </c>
      <c r="C3862" s="214" t="s">
        <v>92</v>
      </c>
      <c r="D3862" s="215" t="s">
        <v>7655</v>
      </c>
    </row>
    <row r="3863" spans="1:4" ht="13.5" x14ac:dyDescent="0.25">
      <c r="A3863" s="213">
        <v>89584</v>
      </c>
      <c r="B3863" s="214" t="s">
        <v>7656</v>
      </c>
      <c r="C3863" s="214" t="s">
        <v>92</v>
      </c>
      <c r="D3863" s="215" t="s">
        <v>7657</v>
      </c>
    </row>
    <row r="3864" spans="1:4" ht="13.5" x14ac:dyDescent="0.25">
      <c r="A3864" s="213">
        <v>89585</v>
      </c>
      <c r="B3864" s="214" t="s">
        <v>7658</v>
      </c>
      <c r="C3864" s="214" t="s">
        <v>92</v>
      </c>
      <c r="D3864" s="215" t="s">
        <v>7630</v>
      </c>
    </row>
    <row r="3865" spans="1:4" ht="13.5" x14ac:dyDescent="0.25">
      <c r="A3865" s="213">
        <v>89587</v>
      </c>
      <c r="B3865" s="214" t="s">
        <v>7659</v>
      </c>
      <c r="C3865" s="214" t="s">
        <v>92</v>
      </c>
      <c r="D3865" s="215" t="s">
        <v>7660</v>
      </c>
    </row>
    <row r="3866" spans="1:4" ht="13.5" x14ac:dyDescent="0.25">
      <c r="A3866" s="213">
        <v>89590</v>
      </c>
      <c r="B3866" s="214" t="s">
        <v>7661</v>
      </c>
      <c r="C3866" s="214" t="s">
        <v>92</v>
      </c>
      <c r="D3866" s="215" t="s">
        <v>7662</v>
      </c>
    </row>
    <row r="3867" spans="1:4" ht="13.5" x14ac:dyDescent="0.25">
      <c r="A3867" s="213">
        <v>89591</v>
      </c>
      <c r="B3867" s="214" t="s">
        <v>7663</v>
      </c>
      <c r="C3867" s="214" t="s">
        <v>92</v>
      </c>
      <c r="D3867" s="215" t="s">
        <v>7664</v>
      </c>
    </row>
    <row r="3868" spans="1:4" ht="13.5" x14ac:dyDescent="0.25">
      <c r="A3868" s="213">
        <v>89592</v>
      </c>
      <c r="B3868" s="214" t="s">
        <v>7665</v>
      </c>
      <c r="C3868" s="214" t="s">
        <v>92</v>
      </c>
      <c r="D3868" s="215" t="s">
        <v>7666</v>
      </c>
    </row>
    <row r="3869" spans="1:4" ht="13.5" x14ac:dyDescent="0.25">
      <c r="A3869" s="213">
        <v>89593</v>
      </c>
      <c r="B3869" s="214" t="s">
        <v>7667</v>
      </c>
      <c r="C3869" s="214" t="s">
        <v>92</v>
      </c>
      <c r="D3869" s="215" t="s">
        <v>7668</v>
      </c>
    </row>
    <row r="3870" spans="1:4" ht="13.5" x14ac:dyDescent="0.25">
      <c r="A3870" s="213">
        <v>89594</v>
      </c>
      <c r="B3870" s="214" t="s">
        <v>7669</v>
      </c>
      <c r="C3870" s="214" t="s">
        <v>92</v>
      </c>
      <c r="D3870" s="215" t="s">
        <v>7670</v>
      </c>
    </row>
    <row r="3871" spans="1:4" ht="13.5" x14ac:dyDescent="0.25">
      <c r="A3871" s="213">
        <v>89595</v>
      </c>
      <c r="B3871" s="214" t="s">
        <v>7671</v>
      </c>
      <c r="C3871" s="214" t="s">
        <v>92</v>
      </c>
      <c r="D3871" s="215" t="s">
        <v>7672</v>
      </c>
    </row>
    <row r="3872" spans="1:4" ht="13.5" x14ac:dyDescent="0.25">
      <c r="A3872" s="213">
        <v>89596</v>
      </c>
      <c r="B3872" s="214" t="s">
        <v>7673</v>
      </c>
      <c r="C3872" s="214" t="s">
        <v>92</v>
      </c>
      <c r="D3872" s="215" t="s">
        <v>7674</v>
      </c>
    </row>
    <row r="3873" spans="1:4" ht="13.5" x14ac:dyDescent="0.25">
      <c r="A3873" s="213">
        <v>89597</v>
      </c>
      <c r="B3873" s="214" t="s">
        <v>7675</v>
      </c>
      <c r="C3873" s="214" t="s">
        <v>92</v>
      </c>
      <c r="D3873" s="215" t="s">
        <v>7676</v>
      </c>
    </row>
    <row r="3874" spans="1:4" ht="13.5" x14ac:dyDescent="0.25">
      <c r="A3874" s="213">
        <v>89598</v>
      </c>
      <c r="B3874" s="214" t="s">
        <v>7677</v>
      </c>
      <c r="C3874" s="214" t="s">
        <v>92</v>
      </c>
      <c r="D3874" s="215" t="s">
        <v>7678</v>
      </c>
    </row>
    <row r="3875" spans="1:4" ht="13.5" x14ac:dyDescent="0.25">
      <c r="A3875" s="213">
        <v>89599</v>
      </c>
      <c r="B3875" s="214" t="s">
        <v>7679</v>
      </c>
      <c r="C3875" s="214" t="s">
        <v>92</v>
      </c>
      <c r="D3875" s="215" t="s">
        <v>7680</v>
      </c>
    </row>
    <row r="3876" spans="1:4" ht="13.5" x14ac:dyDescent="0.25">
      <c r="A3876" s="213">
        <v>89600</v>
      </c>
      <c r="B3876" s="214" t="s">
        <v>7681</v>
      </c>
      <c r="C3876" s="214" t="s">
        <v>92</v>
      </c>
      <c r="D3876" s="215" t="s">
        <v>7682</v>
      </c>
    </row>
    <row r="3877" spans="1:4" ht="13.5" x14ac:dyDescent="0.25">
      <c r="A3877" s="213">
        <v>89605</v>
      </c>
      <c r="B3877" s="214" t="s">
        <v>7683</v>
      </c>
      <c r="C3877" s="214" t="s">
        <v>92</v>
      </c>
      <c r="D3877" s="215" t="s">
        <v>7684</v>
      </c>
    </row>
    <row r="3878" spans="1:4" ht="13.5" x14ac:dyDescent="0.25">
      <c r="A3878" s="213">
        <v>89609</v>
      </c>
      <c r="B3878" s="214" t="s">
        <v>7685</v>
      </c>
      <c r="C3878" s="214" t="s">
        <v>92</v>
      </c>
      <c r="D3878" s="215" t="s">
        <v>7686</v>
      </c>
    </row>
    <row r="3879" spans="1:4" ht="13.5" x14ac:dyDescent="0.25">
      <c r="A3879" s="213">
        <v>89610</v>
      </c>
      <c r="B3879" s="214" t="s">
        <v>7687</v>
      </c>
      <c r="C3879" s="214" t="s">
        <v>92</v>
      </c>
      <c r="D3879" s="215" t="s">
        <v>7688</v>
      </c>
    </row>
    <row r="3880" spans="1:4" ht="13.5" x14ac:dyDescent="0.25">
      <c r="A3880" s="213">
        <v>89611</v>
      </c>
      <c r="B3880" s="214" t="s">
        <v>7689</v>
      </c>
      <c r="C3880" s="214" t="s">
        <v>92</v>
      </c>
      <c r="D3880" s="215" t="s">
        <v>7690</v>
      </c>
    </row>
    <row r="3881" spans="1:4" ht="13.5" x14ac:dyDescent="0.25">
      <c r="A3881" s="213">
        <v>89612</v>
      </c>
      <c r="B3881" s="214" t="s">
        <v>7691</v>
      </c>
      <c r="C3881" s="214" t="s">
        <v>92</v>
      </c>
      <c r="D3881" s="215" t="s">
        <v>7692</v>
      </c>
    </row>
    <row r="3882" spans="1:4" ht="13.5" x14ac:dyDescent="0.25">
      <c r="A3882" s="213">
        <v>89613</v>
      </c>
      <c r="B3882" s="214" t="s">
        <v>7693</v>
      </c>
      <c r="C3882" s="214" t="s">
        <v>92</v>
      </c>
      <c r="D3882" s="215" t="s">
        <v>7694</v>
      </c>
    </row>
    <row r="3883" spans="1:4" ht="13.5" x14ac:dyDescent="0.25">
      <c r="A3883" s="213">
        <v>89614</v>
      </c>
      <c r="B3883" s="214" t="s">
        <v>7695</v>
      </c>
      <c r="C3883" s="214" t="s">
        <v>92</v>
      </c>
      <c r="D3883" s="215" t="s">
        <v>7696</v>
      </c>
    </row>
    <row r="3884" spans="1:4" ht="13.5" x14ac:dyDescent="0.25">
      <c r="A3884" s="213">
        <v>89615</v>
      </c>
      <c r="B3884" s="214" t="s">
        <v>7697</v>
      </c>
      <c r="C3884" s="214" t="s">
        <v>92</v>
      </c>
      <c r="D3884" s="215" t="s">
        <v>7698</v>
      </c>
    </row>
    <row r="3885" spans="1:4" ht="13.5" x14ac:dyDescent="0.25">
      <c r="A3885" s="213">
        <v>89616</v>
      </c>
      <c r="B3885" s="214" t="s">
        <v>7699</v>
      </c>
      <c r="C3885" s="214" t="s">
        <v>92</v>
      </c>
      <c r="D3885" s="215" t="s">
        <v>7700</v>
      </c>
    </row>
    <row r="3886" spans="1:4" ht="13.5" x14ac:dyDescent="0.25">
      <c r="A3886" s="213">
        <v>89617</v>
      </c>
      <c r="B3886" s="214" t="s">
        <v>7701</v>
      </c>
      <c r="C3886" s="214" t="s">
        <v>92</v>
      </c>
      <c r="D3886" s="215" t="s">
        <v>7702</v>
      </c>
    </row>
    <row r="3887" spans="1:4" ht="13.5" x14ac:dyDescent="0.25">
      <c r="A3887" s="213">
        <v>89620</v>
      </c>
      <c r="B3887" s="214" t="s">
        <v>7703</v>
      </c>
      <c r="C3887" s="214" t="s">
        <v>92</v>
      </c>
      <c r="D3887" s="215" t="s">
        <v>7704</v>
      </c>
    </row>
    <row r="3888" spans="1:4" ht="13.5" x14ac:dyDescent="0.25">
      <c r="A3888" s="213">
        <v>89622</v>
      </c>
      <c r="B3888" s="214" t="s">
        <v>7705</v>
      </c>
      <c r="C3888" s="214" t="s">
        <v>92</v>
      </c>
      <c r="D3888" s="215" t="s">
        <v>7706</v>
      </c>
    </row>
    <row r="3889" spans="1:4" ht="13.5" x14ac:dyDescent="0.25">
      <c r="A3889" s="213">
        <v>89623</v>
      </c>
      <c r="B3889" s="214" t="s">
        <v>7707</v>
      </c>
      <c r="C3889" s="214" t="s">
        <v>92</v>
      </c>
      <c r="D3889" s="215" t="s">
        <v>7708</v>
      </c>
    </row>
    <row r="3890" spans="1:4" ht="13.5" x14ac:dyDescent="0.25">
      <c r="A3890" s="213">
        <v>89624</v>
      </c>
      <c r="B3890" s="214" t="s">
        <v>7709</v>
      </c>
      <c r="C3890" s="214" t="s">
        <v>92</v>
      </c>
      <c r="D3890" s="215" t="s">
        <v>5928</v>
      </c>
    </row>
    <row r="3891" spans="1:4" ht="13.5" x14ac:dyDescent="0.25">
      <c r="A3891" s="213">
        <v>89625</v>
      </c>
      <c r="B3891" s="214" t="s">
        <v>7710</v>
      </c>
      <c r="C3891" s="214" t="s">
        <v>92</v>
      </c>
      <c r="D3891" s="215" t="s">
        <v>7711</v>
      </c>
    </row>
    <row r="3892" spans="1:4" ht="13.5" x14ac:dyDescent="0.25">
      <c r="A3892" s="213">
        <v>89626</v>
      </c>
      <c r="B3892" s="214" t="s">
        <v>7712</v>
      </c>
      <c r="C3892" s="214" t="s">
        <v>92</v>
      </c>
      <c r="D3892" s="215" t="s">
        <v>5754</v>
      </c>
    </row>
    <row r="3893" spans="1:4" ht="13.5" x14ac:dyDescent="0.25">
      <c r="A3893" s="213">
        <v>89627</v>
      </c>
      <c r="B3893" s="214" t="s">
        <v>7713</v>
      </c>
      <c r="C3893" s="214" t="s">
        <v>92</v>
      </c>
      <c r="D3893" s="215" t="s">
        <v>7714</v>
      </c>
    </row>
    <row r="3894" spans="1:4" ht="13.5" x14ac:dyDescent="0.25">
      <c r="A3894" s="213">
        <v>89628</v>
      </c>
      <c r="B3894" s="214" t="s">
        <v>7715</v>
      </c>
      <c r="C3894" s="214" t="s">
        <v>92</v>
      </c>
      <c r="D3894" s="215" t="s">
        <v>7716</v>
      </c>
    </row>
    <row r="3895" spans="1:4" ht="13.5" x14ac:dyDescent="0.25">
      <c r="A3895" s="213">
        <v>89629</v>
      </c>
      <c r="B3895" s="214" t="s">
        <v>7717</v>
      </c>
      <c r="C3895" s="214" t="s">
        <v>92</v>
      </c>
      <c r="D3895" s="215" t="s">
        <v>7718</v>
      </c>
    </row>
    <row r="3896" spans="1:4" ht="13.5" x14ac:dyDescent="0.25">
      <c r="A3896" s="213">
        <v>89630</v>
      </c>
      <c r="B3896" s="214" t="s">
        <v>7719</v>
      </c>
      <c r="C3896" s="214" t="s">
        <v>92</v>
      </c>
      <c r="D3896" s="215" t="s">
        <v>7720</v>
      </c>
    </row>
    <row r="3897" spans="1:4" ht="13.5" x14ac:dyDescent="0.25">
      <c r="A3897" s="213">
        <v>89631</v>
      </c>
      <c r="B3897" s="214" t="s">
        <v>7721</v>
      </c>
      <c r="C3897" s="214" t="s">
        <v>92</v>
      </c>
      <c r="D3897" s="215" t="s">
        <v>2923</v>
      </c>
    </row>
    <row r="3898" spans="1:4" ht="13.5" x14ac:dyDescent="0.25">
      <c r="A3898" s="213">
        <v>89632</v>
      </c>
      <c r="B3898" s="214" t="s">
        <v>7722</v>
      </c>
      <c r="C3898" s="214" t="s">
        <v>92</v>
      </c>
      <c r="D3898" s="215" t="s">
        <v>7723</v>
      </c>
    </row>
    <row r="3899" spans="1:4" ht="13.5" x14ac:dyDescent="0.25">
      <c r="A3899" s="213">
        <v>89637</v>
      </c>
      <c r="B3899" s="214" t="s">
        <v>7724</v>
      </c>
      <c r="C3899" s="214" t="s">
        <v>92</v>
      </c>
      <c r="D3899" s="215" t="s">
        <v>7725</v>
      </c>
    </row>
    <row r="3900" spans="1:4" ht="13.5" x14ac:dyDescent="0.25">
      <c r="A3900" s="213">
        <v>89638</v>
      </c>
      <c r="B3900" s="214" t="s">
        <v>7726</v>
      </c>
      <c r="C3900" s="214" t="s">
        <v>92</v>
      </c>
      <c r="D3900" s="215" t="s">
        <v>7727</v>
      </c>
    </row>
    <row r="3901" spans="1:4" ht="13.5" x14ac:dyDescent="0.25">
      <c r="A3901" s="213">
        <v>89639</v>
      </c>
      <c r="B3901" s="214" t="s">
        <v>7728</v>
      </c>
      <c r="C3901" s="214" t="s">
        <v>92</v>
      </c>
      <c r="D3901" s="215" t="s">
        <v>7380</v>
      </c>
    </row>
    <row r="3902" spans="1:4" ht="13.5" x14ac:dyDescent="0.25">
      <c r="A3902" s="213">
        <v>89640</v>
      </c>
      <c r="B3902" s="214" t="s">
        <v>7729</v>
      </c>
      <c r="C3902" s="214" t="s">
        <v>92</v>
      </c>
      <c r="D3902" s="215" t="s">
        <v>7730</v>
      </c>
    </row>
    <row r="3903" spans="1:4" ht="13.5" x14ac:dyDescent="0.25">
      <c r="A3903" s="213">
        <v>89641</v>
      </c>
      <c r="B3903" s="214" t="s">
        <v>7731</v>
      </c>
      <c r="C3903" s="214" t="s">
        <v>92</v>
      </c>
      <c r="D3903" s="215" t="s">
        <v>5799</v>
      </c>
    </row>
    <row r="3904" spans="1:4" ht="13.5" x14ac:dyDescent="0.25">
      <c r="A3904" s="213">
        <v>89642</v>
      </c>
      <c r="B3904" s="214" t="s">
        <v>7732</v>
      </c>
      <c r="C3904" s="214" t="s">
        <v>92</v>
      </c>
      <c r="D3904" s="215" t="s">
        <v>7733</v>
      </c>
    </row>
    <row r="3905" spans="1:4" ht="13.5" x14ac:dyDescent="0.25">
      <c r="A3905" s="213">
        <v>89643</v>
      </c>
      <c r="B3905" s="214" t="s">
        <v>7734</v>
      </c>
      <c r="C3905" s="214" t="s">
        <v>92</v>
      </c>
      <c r="D3905" s="215" t="s">
        <v>7735</v>
      </c>
    </row>
    <row r="3906" spans="1:4" ht="13.5" x14ac:dyDescent="0.25">
      <c r="A3906" s="213">
        <v>89644</v>
      </c>
      <c r="B3906" s="214" t="s">
        <v>7736</v>
      </c>
      <c r="C3906" s="214" t="s">
        <v>92</v>
      </c>
      <c r="D3906" s="215" t="s">
        <v>5668</v>
      </c>
    </row>
    <row r="3907" spans="1:4" ht="13.5" x14ac:dyDescent="0.25">
      <c r="A3907" s="213">
        <v>89645</v>
      </c>
      <c r="B3907" s="214" t="s">
        <v>7737</v>
      </c>
      <c r="C3907" s="214" t="s">
        <v>92</v>
      </c>
      <c r="D3907" s="215" t="s">
        <v>7738</v>
      </c>
    </row>
    <row r="3908" spans="1:4" ht="13.5" x14ac:dyDescent="0.25">
      <c r="A3908" s="213">
        <v>89646</v>
      </c>
      <c r="B3908" s="214" t="s">
        <v>7739</v>
      </c>
      <c r="C3908" s="214" t="s">
        <v>92</v>
      </c>
      <c r="D3908" s="215" t="s">
        <v>7740</v>
      </c>
    </row>
    <row r="3909" spans="1:4" ht="13.5" x14ac:dyDescent="0.25">
      <c r="A3909" s="213">
        <v>89647</v>
      </c>
      <c r="B3909" s="214" t="s">
        <v>7741</v>
      </c>
      <c r="C3909" s="214" t="s">
        <v>92</v>
      </c>
      <c r="D3909" s="215" t="s">
        <v>7742</v>
      </c>
    </row>
    <row r="3910" spans="1:4" ht="13.5" x14ac:dyDescent="0.25">
      <c r="A3910" s="213">
        <v>89648</v>
      </c>
      <c r="B3910" s="214" t="s">
        <v>7743</v>
      </c>
      <c r="C3910" s="214" t="s">
        <v>92</v>
      </c>
      <c r="D3910" s="215" t="s">
        <v>7744</v>
      </c>
    </row>
    <row r="3911" spans="1:4" ht="13.5" x14ac:dyDescent="0.25">
      <c r="A3911" s="213">
        <v>89649</v>
      </c>
      <c r="B3911" s="214" t="s">
        <v>7745</v>
      </c>
      <c r="C3911" s="214" t="s">
        <v>92</v>
      </c>
      <c r="D3911" s="215" t="s">
        <v>7746</v>
      </c>
    </row>
    <row r="3912" spans="1:4" ht="13.5" x14ac:dyDescent="0.25">
      <c r="A3912" s="213">
        <v>89650</v>
      </c>
      <c r="B3912" s="214" t="s">
        <v>7747</v>
      </c>
      <c r="C3912" s="214" t="s">
        <v>92</v>
      </c>
      <c r="D3912" s="215" t="s">
        <v>7748</v>
      </c>
    </row>
    <row r="3913" spans="1:4" ht="13.5" x14ac:dyDescent="0.25">
      <c r="A3913" s="213">
        <v>89651</v>
      </c>
      <c r="B3913" s="214" t="s">
        <v>7749</v>
      </c>
      <c r="C3913" s="214" t="s">
        <v>92</v>
      </c>
      <c r="D3913" s="215" t="s">
        <v>2042</v>
      </c>
    </row>
    <row r="3914" spans="1:4" ht="13.5" x14ac:dyDescent="0.25">
      <c r="A3914" s="213">
        <v>89652</v>
      </c>
      <c r="B3914" s="214" t="s">
        <v>7750</v>
      </c>
      <c r="C3914" s="214" t="s">
        <v>92</v>
      </c>
      <c r="D3914" s="215" t="s">
        <v>7727</v>
      </c>
    </row>
    <row r="3915" spans="1:4" ht="13.5" x14ac:dyDescent="0.25">
      <c r="A3915" s="213">
        <v>89653</v>
      </c>
      <c r="B3915" s="214" t="s">
        <v>7751</v>
      </c>
      <c r="C3915" s="214" t="s">
        <v>92</v>
      </c>
      <c r="D3915" s="215" t="s">
        <v>7752</v>
      </c>
    </row>
    <row r="3916" spans="1:4" ht="13.5" x14ac:dyDescent="0.25">
      <c r="A3916" s="213">
        <v>89654</v>
      </c>
      <c r="B3916" s="214" t="s">
        <v>7753</v>
      </c>
      <c r="C3916" s="214" t="s">
        <v>92</v>
      </c>
      <c r="D3916" s="215" t="s">
        <v>5785</v>
      </c>
    </row>
    <row r="3917" spans="1:4" ht="13.5" x14ac:dyDescent="0.25">
      <c r="A3917" s="213">
        <v>89655</v>
      </c>
      <c r="B3917" s="214" t="s">
        <v>7754</v>
      </c>
      <c r="C3917" s="214" t="s">
        <v>92</v>
      </c>
      <c r="D3917" s="215" t="s">
        <v>7488</v>
      </c>
    </row>
    <row r="3918" spans="1:4" ht="13.5" x14ac:dyDescent="0.25">
      <c r="A3918" s="213">
        <v>89656</v>
      </c>
      <c r="B3918" s="214" t="s">
        <v>7755</v>
      </c>
      <c r="C3918" s="214" t="s">
        <v>92</v>
      </c>
      <c r="D3918" s="215" t="s">
        <v>7756</v>
      </c>
    </row>
    <row r="3919" spans="1:4" ht="13.5" x14ac:dyDescent="0.25">
      <c r="A3919" s="213">
        <v>89657</v>
      </c>
      <c r="B3919" s="214" t="s">
        <v>7757</v>
      </c>
      <c r="C3919" s="214" t="s">
        <v>92</v>
      </c>
      <c r="D3919" s="215" t="s">
        <v>7758</v>
      </c>
    </row>
    <row r="3920" spans="1:4" ht="13.5" x14ac:dyDescent="0.25">
      <c r="A3920" s="213">
        <v>89658</v>
      </c>
      <c r="B3920" s="214" t="s">
        <v>7759</v>
      </c>
      <c r="C3920" s="214" t="s">
        <v>92</v>
      </c>
      <c r="D3920" s="215" t="s">
        <v>1453</v>
      </c>
    </row>
    <row r="3921" spans="1:4" ht="13.5" x14ac:dyDescent="0.25">
      <c r="A3921" s="213">
        <v>89659</v>
      </c>
      <c r="B3921" s="214" t="s">
        <v>7760</v>
      </c>
      <c r="C3921" s="214" t="s">
        <v>92</v>
      </c>
      <c r="D3921" s="215" t="s">
        <v>7761</v>
      </c>
    </row>
    <row r="3922" spans="1:4" ht="13.5" x14ac:dyDescent="0.25">
      <c r="A3922" s="213">
        <v>89660</v>
      </c>
      <c r="B3922" s="214" t="s">
        <v>7762</v>
      </c>
      <c r="C3922" s="214" t="s">
        <v>92</v>
      </c>
      <c r="D3922" s="215" t="s">
        <v>7473</v>
      </c>
    </row>
    <row r="3923" spans="1:4" ht="13.5" x14ac:dyDescent="0.25">
      <c r="A3923" s="213">
        <v>89661</v>
      </c>
      <c r="B3923" s="214" t="s">
        <v>7763</v>
      </c>
      <c r="C3923" s="214" t="s">
        <v>92</v>
      </c>
      <c r="D3923" s="215" t="s">
        <v>7595</v>
      </c>
    </row>
    <row r="3924" spans="1:4" ht="13.5" x14ac:dyDescent="0.25">
      <c r="A3924" s="213">
        <v>89662</v>
      </c>
      <c r="B3924" s="214" t="s">
        <v>7764</v>
      </c>
      <c r="C3924" s="214" t="s">
        <v>92</v>
      </c>
      <c r="D3924" s="215" t="s">
        <v>7765</v>
      </c>
    </row>
    <row r="3925" spans="1:4" ht="13.5" x14ac:dyDescent="0.25">
      <c r="A3925" s="213">
        <v>89663</v>
      </c>
      <c r="B3925" s="214" t="s">
        <v>7766</v>
      </c>
      <c r="C3925" s="214" t="s">
        <v>92</v>
      </c>
      <c r="D3925" s="215" t="s">
        <v>7767</v>
      </c>
    </row>
    <row r="3926" spans="1:4" ht="13.5" x14ac:dyDescent="0.25">
      <c r="A3926" s="213">
        <v>89664</v>
      </c>
      <c r="B3926" s="214" t="s">
        <v>7768</v>
      </c>
      <c r="C3926" s="214" t="s">
        <v>92</v>
      </c>
      <c r="D3926" s="215" t="s">
        <v>2475</v>
      </c>
    </row>
    <row r="3927" spans="1:4" ht="13.5" x14ac:dyDescent="0.25">
      <c r="A3927" s="213">
        <v>89666</v>
      </c>
      <c r="B3927" s="214" t="s">
        <v>7769</v>
      </c>
      <c r="C3927" s="214" t="s">
        <v>92</v>
      </c>
      <c r="D3927" s="215" t="s">
        <v>7770</v>
      </c>
    </row>
    <row r="3928" spans="1:4" ht="13.5" x14ac:dyDescent="0.25">
      <c r="A3928" s="213">
        <v>89667</v>
      </c>
      <c r="B3928" s="214" t="s">
        <v>7771</v>
      </c>
      <c r="C3928" s="214" t="s">
        <v>92</v>
      </c>
      <c r="D3928" s="215" t="s">
        <v>7655</v>
      </c>
    </row>
    <row r="3929" spans="1:4" ht="13.5" x14ac:dyDescent="0.25">
      <c r="A3929" s="213">
        <v>89668</v>
      </c>
      <c r="B3929" s="214" t="s">
        <v>7772</v>
      </c>
      <c r="C3929" s="214" t="s">
        <v>92</v>
      </c>
      <c r="D3929" s="215" t="s">
        <v>7773</v>
      </c>
    </row>
    <row r="3930" spans="1:4" ht="13.5" x14ac:dyDescent="0.25">
      <c r="A3930" s="213">
        <v>89669</v>
      </c>
      <c r="B3930" s="214" t="s">
        <v>7774</v>
      </c>
      <c r="C3930" s="214" t="s">
        <v>92</v>
      </c>
      <c r="D3930" s="215" t="s">
        <v>7775</v>
      </c>
    </row>
    <row r="3931" spans="1:4" ht="13.5" x14ac:dyDescent="0.25">
      <c r="A3931" s="213">
        <v>89670</v>
      </c>
      <c r="B3931" s="214" t="s">
        <v>7776</v>
      </c>
      <c r="C3931" s="214" t="s">
        <v>92</v>
      </c>
      <c r="D3931" s="215" t="s">
        <v>7777</v>
      </c>
    </row>
    <row r="3932" spans="1:4" ht="13.5" x14ac:dyDescent="0.25">
      <c r="A3932" s="213">
        <v>89671</v>
      </c>
      <c r="B3932" s="214" t="s">
        <v>7778</v>
      </c>
      <c r="C3932" s="214" t="s">
        <v>92</v>
      </c>
      <c r="D3932" s="215" t="s">
        <v>7779</v>
      </c>
    </row>
    <row r="3933" spans="1:4" ht="13.5" x14ac:dyDescent="0.25">
      <c r="A3933" s="213">
        <v>89672</v>
      </c>
      <c r="B3933" s="214" t="s">
        <v>7780</v>
      </c>
      <c r="C3933" s="214" t="s">
        <v>92</v>
      </c>
      <c r="D3933" s="215" t="s">
        <v>7781</v>
      </c>
    </row>
    <row r="3934" spans="1:4" ht="13.5" x14ac:dyDescent="0.25">
      <c r="A3934" s="213">
        <v>89673</v>
      </c>
      <c r="B3934" s="214" t="s">
        <v>7782</v>
      </c>
      <c r="C3934" s="214" t="s">
        <v>92</v>
      </c>
      <c r="D3934" s="215" t="s">
        <v>7783</v>
      </c>
    </row>
    <row r="3935" spans="1:4" ht="13.5" x14ac:dyDescent="0.25">
      <c r="A3935" s="213">
        <v>89674</v>
      </c>
      <c r="B3935" s="214" t="s">
        <v>7784</v>
      </c>
      <c r="C3935" s="214" t="s">
        <v>92</v>
      </c>
      <c r="D3935" s="215" t="s">
        <v>7785</v>
      </c>
    </row>
    <row r="3936" spans="1:4" ht="13.5" x14ac:dyDescent="0.25">
      <c r="A3936" s="213">
        <v>89675</v>
      </c>
      <c r="B3936" s="214" t="s">
        <v>7786</v>
      </c>
      <c r="C3936" s="214" t="s">
        <v>92</v>
      </c>
      <c r="D3936" s="215" t="s">
        <v>2726</v>
      </c>
    </row>
    <row r="3937" spans="1:4" ht="13.5" x14ac:dyDescent="0.25">
      <c r="A3937" s="213">
        <v>89676</v>
      </c>
      <c r="B3937" s="214" t="s">
        <v>7787</v>
      </c>
      <c r="C3937" s="214" t="s">
        <v>92</v>
      </c>
      <c r="D3937" s="215" t="s">
        <v>7788</v>
      </c>
    </row>
    <row r="3938" spans="1:4" ht="13.5" x14ac:dyDescent="0.25">
      <c r="A3938" s="213">
        <v>89677</v>
      </c>
      <c r="B3938" s="214" t="s">
        <v>7789</v>
      </c>
      <c r="C3938" s="214" t="s">
        <v>92</v>
      </c>
      <c r="D3938" s="215" t="s">
        <v>5351</v>
      </c>
    </row>
    <row r="3939" spans="1:4" ht="13.5" x14ac:dyDescent="0.25">
      <c r="A3939" s="213">
        <v>89678</v>
      </c>
      <c r="B3939" s="214" t="s">
        <v>7790</v>
      </c>
      <c r="C3939" s="214" t="s">
        <v>92</v>
      </c>
      <c r="D3939" s="215" t="s">
        <v>7791</v>
      </c>
    </row>
    <row r="3940" spans="1:4" ht="13.5" x14ac:dyDescent="0.25">
      <c r="A3940" s="213">
        <v>89679</v>
      </c>
      <c r="B3940" s="214" t="s">
        <v>7792</v>
      </c>
      <c r="C3940" s="214" t="s">
        <v>92</v>
      </c>
      <c r="D3940" s="215" t="s">
        <v>7793</v>
      </c>
    </row>
    <row r="3941" spans="1:4" ht="13.5" x14ac:dyDescent="0.25">
      <c r="A3941" s="213">
        <v>89680</v>
      </c>
      <c r="B3941" s="214" t="s">
        <v>7794</v>
      </c>
      <c r="C3941" s="214" t="s">
        <v>92</v>
      </c>
      <c r="D3941" s="215" t="s">
        <v>7795</v>
      </c>
    </row>
    <row r="3942" spans="1:4" ht="13.5" x14ac:dyDescent="0.25">
      <c r="A3942" s="213">
        <v>89681</v>
      </c>
      <c r="B3942" s="214" t="s">
        <v>7796</v>
      </c>
      <c r="C3942" s="214" t="s">
        <v>92</v>
      </c>
      <c r="D3942" s="215" t="s">
        <v>1199</v>
      </c>
    </row>
    <row r="3943" spans="1:4" ht="13.5" x14ac:dyDescent="0.25">
      <c r="A3943" s="213">
        <v>89682</v>
      </c>
      <c r="B3943" s="214" t="s">
        <v>7797</v>
      </c>
      <c r="C3943" s="214" t="s">
        <v>92</v>
      </c>
      <c r="D3943" s="215" t="s">
        <v>7798</v>
      </c>
    </row>
    <row r="3944" spans="1:4" ht="13.5" x14ac:dyDescent="0.25">
      <c r="A3944" s="213">
        <v>89683</v>
      </c>
      <c r="B3944" s="214" t="s">
        <v>7799</v>
      </c>
      <c r="C3944" s="214" t="s">
        <v>92</v>
      </c>
      <c r="D3944" s="215" t="s">
        <v>7800</v>
      </c>
    </row>
    <row r="3945" spans="1:4" ht="13.5" x14ac:dyDescent="0.25">
      <c r="A3945" s="213">
        <v>89684</v>
      </c>
      <c r="B3945" s="214" t="s">
        <v>7801</v>
      </c>
      <c r="C3945" s="214" t="s">
        <v>92</v>
      </c>
      <c r="D3945" s="215" t="s">
        <v>7802</v>
      </c>
    </row>
    <row r="3946" spans="1:4" ht="13.5" x14ac:dyDescent="0.25">
      <c r="A3946" s="213">
        <v>89685</v>
      </c>
      <c r="B3946" s="214" t="s">
        <v>7803</v>
      </c>
      <c r="C3946" s="214" t="s">
        <v>92</v>
      </c>
      <c r="D3946" s="215" t="s">
        <v>7804</v>
      </c>
    </row>
    <row r="3947" spans="1:4" ht="13.5" x14ac:dyDescent="0.25">
      <c r="A3947" s="213">
        <v>89686</v>
      </c>
      <c r="B3947" s="214" t="s">
        <v>7805</v>
      </c>
      <c r="C3947" s="214" t="s">
        <v>92</v>
      </c>
      <c r="D3947" s="215" t="s">
        <v>1165</v>
      </c>
    </row>
    <row r="3948" spans="1:4" ht="13.5" x14ac:dyDescent="0.25">
      <c r="A3948" s="213">
        <v>89687</v>
      </c>
      <c r="B3948" s="214" t="s">
        <v>7806</v>
      </c>
      <c r="C3948" s="214" t="s">
        <v>92</v>
      </c>
      <c r="D3948" s="215" t="s">
        <v>7807</v>
      </c>
    </row>
    <row r="3949" spans="1:4" ht="13.5" x14ac:dyDescent="0.25">
      <c r="A3949" s="213">
        <v>89689</v>
      </c>
      <c r="B3949" s="214" t="s">
        <v>7808</v>
      </c>
      <c r="C3949" s="214" t="s">
        <v>92</v>
      </c>
      <c r="D3949" s="215" t="s">
        <v>7809</v>
      </c>
    </row>
    <row r="3950" spans="1:4" ht="13.5" x14ac:dyDescent="0.25">
      <c r="A3950" s="213">
        <v>89690</v>
      </c>
      <c r="B3950" s="214" t="s">
        <v>7810</v>
      </c>
      <c r="C3950" s="214" t="s">
        <v>92</v>
      </c>
      <c r="D3950" s="215" t="s">
        <v>7811</v>
      </c>
    </row>
    <row r="3951" spans="1:4" ht="13.5" x14ac:dyDescent="0.25">
      <c r="A3951" s="213">
        <v>89691</v>
      </c>
      <c r="B3951" s="214" t="s">
        <v>7812</v>
      </c>
      <c r="C3951" s="214" t="s">
        <v>92</v>
      </c>
      <c r="D3951" s="215" t="s">
        <v>7813</v>
      </c>
    </row>
    <row r="3952" spans="1:4" ht="13.5" x14ac:dyDescent="0.25">
      <c r="A3952" s="213">
        <v>89692</v>
      </c>
      <c r="B3952" s="214" t="s">
        <v>7814</v>
      </c>
      <c r="C3952" s="214" t="s">
        <v>92</v>
      </c>
      <c r="D3952" s="215" t="s">
        <v>7815</v>
      </c>
    </row>
    <row r="3953" spans="1:4" ht="13.5" x14ac:dyDescent="0.25">
      <c r="A3953" s="213">
        <v>89693</v>
      </c>
      <c r="B3953" s="214" t="s">
        <v>7816</v>
      </c>
      <c r="C3953" s="214" t="s">
        <v>92</v>
      </c>
      <c r="D3953" s="215" t="s">
        <v>7817</v>
      </c>
    </row>
    <row r="3954" spans="1:4" ht="13.5" x14ac:dyDescent="0.25">
      <c r="A3954" s="213">
        <v>89694</v>
      </c>
      <c r="B3954" s="214" t="s">
        <v>7818</v>
      </c>
      <c r="C3954" s="214" t="s">
        <v>92</v>
      </c>
      <c r="D3954" s="215" t="s">
        <v>7819</v>
      </c>
    </row>
    <row r="3955" spans="1:4" ht="13.5" x14ac:dyDescent="0.25">
      <c r="A3955" s="213">
        <v>89695</v>
      </c>
      <c r="B3955" s="214" t="s">
        <v>7820</v>
      </c>
      <c r="C3955" s="214" t="s">
        <v>92</v>
      </c>
      <c r="D3955" s="215" t="s">
        <v>7821</v>
      </c>
    </row>
    <row r="3956" spans="1:4" ht="13.5" x14ac:dyDescent="0.25">
      <c r="A3956" s="213">
        <v>89696</v>
      </c>
      <c r="B3956" s="214" t="s">
        <v>7822</v>
      </c>
      <c r="C3956" s="214" t="s">
        <v>92</v>
      </c>
      <c r="D3956" s="215" t="s">
        <v>7823</v>
      </c>
    </row>
    <row r="3957" spans="1:4" ht="13.5" x14ac:dyDescent="0.25">
      <c r="A3957" s="213">
        <v>89697</v>
      </c>
      <c r="B3957" s="214" t="s">
        <v>7824</v>
      </c>
      <c r="C3957" s="214" t="s">
        <v>92</v>
      </c>
      <c r="D3957" s="215" t="s">
        <v>5162</v>
      </c>
    </row>
    <row r="3958" spans="1:4" ht="13.5" x14ac:dyDescent="0.25">
      <c r="A3958" s="213">
        <v>89698</v>
      </c>
      <c r="B3958" s="214" t="s">
        <v>7825</v>
      </c>
      <c r="C3958" s="214" t="s">
        <v>92</v>
      </c>
      <c r="D3958" s="215" t="s">
        <v>7826</v>
      </c>
    </row>
    <row r="3959" spans="1:4" ht="13.5" x14ac:dyDescent="0.25">
      <c r="A3959" s="213">
        <v>89699</v>
      </c>
      <c r="B3959" s="214" t="s">
        <v>7827</v>
      </c>
      <c r="C3959" s="214" t="s">
        <v>92</v>
      </c>
      <c r="D3959" s="215" t="s">
        <v>7828</v>
      </c>
    </row>
    <row r="3960" spans="1:4" ht="13.5" x14ac:dyDescent="0.25">
      <c r="A3960" s="213">
        <v>89700</v>
      </c>
      <c r="B3960" s="214" t="s">
        <v>7829</v>
      </c>
      <c r="C3960" s="214" t="s">
        <v>92</v>
      </c>
      <c r="D3960" s="215" t="s">
        <v>5752</v>
      </c>
    </row>
    <row r="3961" spans="1:4" ht="13.5" x14ac:dyDescent="0.25">
      <c r="A3961" s="213">
        <v>89701</v>
      </c>
      <c r="B3961" s="214" t="s">
        <v>7830</v>
      </c>
      <c r="C3961" s="214" t="s">
        <v>92</v>
      </c>
      <c r="D3961" s="215" t="s">
        <v>7831</v>
      </c>
    </row>
    <row r="3962" spans="1:4" ht="13.5" x14ac:dyDescent="0.25">
      <c r="A3962" s="213">
        <v>89702</v>
      </c>
      <c r="B3962" s="214" t="s">
        <v>7832</v>
      </c>
      <c r="C3962" s="214" t="s">
        <v>92</v>
      </c>
      <c r="D3962" s="215" t="s">
        <v>7833</v>
      </c>
    </row>
    <row r="3963" spans="1:4" ht="13.5" x14ac:dyDescent="0.25">
      <c r="A3963" s="213">
        <v>89703</v>
      </c>
      <c r="B3963" s="214" t="s">
        <v>7834</v>
      </c>
      <c r="C3963" s="214" t="s">
        <v>92</v>
      </c>
      <c r="D3963" s="215" t="s">
        <v>7835</v>
      </c>
    </row>
    <row r="3964" spans="1:4" ht="13.5" x14ac:dyDescent="0.25">
      <c r="A3964" s="213">
        <v>89704</v>
      </c>
      <c r="B3964" s="214" t="s">
        <v>7836</v>
      </c>
      <c r="C3964" s="214" t="s">
        <v>92</v>
      </c>
      <c r="D3964" s="215" t="s">
        <v>7837</v>
      </c>
    </row>
    <row r="3965" spans="1:4" ht="13.5" x14ac:dyDescent="0.25">
      <c r="A3965" s="213">
        <v>89705</v>
      </c>
      <c r="B3965" s="214" t="s">
        <v>7838</v>
      </c>
      <c r="C3965" s="214" t="s">
        <v>92</v>
      </c>
      <c r="D3965" s="215" t="s">
        <v>7839</v>
      </c>
    </row>
    <row r="3966" spans="1:4" ht="13.5" x14ac:dyDescent="0.25">
      <c r="A3966" s="213">
        <v>89706</v>
      </c>
      <c r="B3966" s="214" t="s">
        <v>7840</v>
      </c>
      <c r="C3966" s="214" t="s">
        <v>92</v>
      </c>
      <c r="D3966" s="215" t="s">
        <v>7841</v>
      </c>
    </row>
    <row r="3967" spans="1:4" ht="13.5" x14ac:dyDescent="0.25">
      <c r="A3967" s="213">
        <v>89718</v>
      </c>
      <c r="B3967" s="214" t="s">
        <v>7842</v>
      </c>
      <c r="C3967" s="214" t="s">
        <v>91</v>
      </c>
      <c r="D3967" s="215" t="s">
        <v>7843</v>
      </c>
    </row>
    <row r="3968" spans="1:4" ht="13.5" x14ac:dyDescent="0.25">
      <c r="A3968" s="213">
        <v>89719</v>
      </c>
      <c r="B3968" s="214" t="s">
        <v>7844</v>
      </c>
      <c r="C3968" s="214" t="s">
        <v>92</v>
      </c>
      <c r="D3968" s="215" t="s">
        <v>7845</v>
      </c>
    </row>
    <row r="3969" spans="1:4" ht="13.5" x14ac:dyDescent="0.25">
      <c r="A3969" s="213">
        <v>89720</v>
      </c>
      <c r="B3969" s="214" t="s">
        <v>7846</v>
      </c>
      <c r="C3969" s="214" t="s">
        <v>92</v>
      </c>
      <c r="D3969" s="215" t="s">
        <v>7847</v>
      </c>
    </row>
    <row r="3970" spans="1:4" ht="13.5" x14ac:dyDescent="0.25">
      <c r="A3970" s="213">
        <v>89721</v>
      </c>
      <c r="B3970" s="214" t="s">
        <v>7848</v>
      </c>
      <c r="C3970" s="214" t="s">
        <v>92</v>
      </c>
      <c r="D3970" s="215" t="s">
        <v>7849</v>
      </c>
    </row>
    <row r="3971" spans="1:4" ht="13.5" x14ac:dyDescent="0.25">
      <c r="A3971" s="213">
        <v>89723</v>
      </c>
      <c r="B3971" s="214" t="s">
        <v>7850</v>
      </c>
      <c r="C3971" s="214" t="s">
        <v>92</v>
      </c>
      <c r="D3971" s="215" t="s">
        <v>6384</v>
      </c>
    </row>
    <row r="3972" spans="1:4" ht="13.5" x14ac:dyDescent="0.25">
      <c r="A3972" s="213">
        <v>89724</v>
      </c>
      <c r="B3972" s="214" t="s">
        <v>7851</v>
      </c>
      <c r="C3972" s="214" t="s">
        <v>92</v>
      </c>
      <c r="D3972" s="215" t="s">
        <v>5075</v>
      </c>
    </row>
    <row r="3973" spans="1:4" ht="13.5" x14ac:dyDescent="0.25">
      <c r="A3973" s="213">
        <v>89725</v>
      </c>
      <c r="B3973" s="214" t="s">
        <v>7852</v>
      </c>
      <c r="C3973" s="214" t="s">
        <v>92</v>
      </c>
      <c r="D3973" s="215" t="s">
        <v>7853</v>
      </c>
    </row>
    <row r="3974" spans="1:4" ht="13.5" x14ac:dyDescent="0.25">
      <c r="A3974" s="213">
        <v>89726</v>
      </c>
      <c r="B3974" s="214" t="s">
        <v>7854</v>
      </c>
      <c r="C3974" s="214" t="s">
        <v>92</v>
      </c>
      <c r="D3974" s="215" t="s">
        <v>3247</v>
      </c>
    </row>
    <row r="3975" spans="1:4" ht="13.5" x14ac:dyDescent="0.25">
      <c r="A3975" s="213">
        <v>89727</v>
      </c>
      <c r="B3975" s="214" t="s">
        <v>7855</v>
      </c>
      <c r="C3975" s="214" t="s">
        <v>92</v>
      </c>
      <c r="D3975" s="215" t="s">
        <v>7856</v>
      </c>
    </row>
    <row r="3976" spans="1:4" ht="13.5" x14ac:dyDescent="0.25">
      <c r="A3976" s="213">
        <v>89728</v>
      </c>
      <c r="B3976" s="214" t="s">
        <v>7857</v>
      </c>
      <c r="C3976" s="214" t="s">
        <v>92</v>
      </c>
      <c r="D3976" s="215" t="s">
        <v>7858</v>
      </c>
    </row>
    <row r="3977" spans="1:4" ht="13.5" x14ac:dyDescent="0.25">
      <c r="A3977" s="213">
        <v>89729</v>
      </c>
      <c r="B3977" s="214" t="s">
        <v>7859</v>
      </c>
      <c r="C3977" s="214" t="s">
        <v>92</v>
      </c>
      <c r="D3977" s="215" t="s">
        <v>7860</v>
      </c>
    </row>
    <row r="3978" spans="1:4" ht="13.5" x14ac:dyDescent="0.25">
      <c r="A3978" s="213">
        <v>89730</v>
      </c>
      <c r="B3978" s="214" t="s">
        <v>7861</v>
      </c>
      <c r="C3978" s="214" t="s">
        <v>92</v>
      </c>
      <c r="D3978" s="215" t="s">
        <v>7862</v>
      </c>
    </row>
    <row r="3979" spans="1:4" ht="13.5" x14ac:dyDescent="0.25">
      <c r="A3979" s="213">
        <v>89731</v>
      </c>
      <c r="B3979" s="214" t="s">
        <v>7863</v>
      </c>
      <c r="C3979" s="214" t="s">
        <v>92</v>
      </c>
      <c r="D3979" s="215" t="s">
        <v>7864</v>
      </c>
    </row>
    <row r="3980" spans="1:4" ht="13.5" x14ac:dyDescent="0.25">
      <c r="A3980" s="213">
        <v>89732</v>
      </c>
      <c r="B3980" s="214" t="s">
        <v>7865</v>
      </c>
      <c r="C3980" s="214" t="s">
        <v>92</v>
      </c>
      <c r="D3980" s="215" t="s">
        <v>7866</v>
      </c>
    </row>
    <row r="3981" spans="1:4" ht="13.5" x14ac:dyDescent="0.25">
      <c r="A3981" s="213">
        <v>89733</v>
      </c>
      <c r="B3981" s="214" t="s">
        <v>7867</v>
      </c>
      <c r="C3981" s="214" t="s">
        <v>92</v>
      </c>
      <c r="D3981" s="215" t="s">
        <v>1441</v>
      </c>
    </row>
    <row r="3982" spans="1:4" ht="13.5" x14ac:dyDescent="0.25">
      <c r="A3982" s="213">
        <v>89734</v>
      </c>
      <c r="B3982" s="214" t="s">
        <v>7868</v>
      </c>
      <c r="C3982" s="214" t="s">
        <v>92</v>
      </c>
      <c r="D3982" s="215" t="s">
        <v>7869</v>
      </c>
    </row>
    <row r="3983" spans="1:4" ht="13.5" x14ac:dyDescent="0.25">
      <c r="A3983" s="213">
        <v>89735</v>
      </c>
      <c r="B3983" s="214" t="s">
        <v>7870</v>
      </c>
      <c r="C3983" s="214" t="s">
        <v>92</v>
      </c>
      <c r="D3983" s="215" t="s">
        <v>7871</v>
      </c>
    </row>
    <row r="3984" spans="1:4" ht="13.5" x14ac:dyDescent="0.25">
      <c r="A3984" s="213">
        <v>89736</v>
      </c>
      <c r="B3984" s="214" t="s">
        <v>7872</v>
      </c>
      <c r="C3984" s="214" t="s">
        <v>92</v>
      </c>
      <c r="D3984" s="215" t="s">
        <v>6725</v>
      </c>
    </row>
    <row r="3985" spans="1:4" ht="13.5" x14ac:dyDescent="0.25">
      <c r="A3985" s="213">
        <v>89737</v>
      </c>
      <c r="B3985" s="214" t="s">
        <v>7873</v>
      </c>
      <c r="C3985" s="214" t="s">
        <v>92</v>
      </c>
      <c r="D3985" s="215" t="s">
        <v>7874</v>
      </c>
    </row>
    <row r="3986" spans="1:4" ht="13.5" x14ac:dyDescent="0.25">
      <c r="A3986" s="213">
        <v>89738</v>
      </c>
      <c r="B3986" s="214" t="s">
        <v>855</v>
      </c>
      <c r="C3986" s="214" t="s">
        <v>92</v>
      </c>
      <c r="D3986" s="215" t="s">
        <v>7875</v>
      </c>
    </row>
    <row r="3987" spans="1:4" ht="13.5" x14ac:dyDescent="0.25">
      <c r="A3987" s="213">
        <v>89739</v>
      </c>
      <c r="B3987" s="214" t="s">
        <v>7876</v>
      </c>
      <c r="C3987" s="214" t="s">
        <v>92</v>
      </c>
      <c r="D3987" s="215" t="s">
        <v>7877</v>
      </c>
    </row>
    <row r="3988" spans="1:4" ht="13.5" x14ac:dyDescent="0.25">
      <c r="A3988" s="213">
        <v>89740</v>
      </c>
      <c r="B3988" s="214" t="s">
        <v>7878</v>
      </c>
      <c r="C3988" s="214" t="s">
        <v>92</v>
      </c>
      <c r="D3988" s="215" t="s">
        <v>7879</v>
      </c>
    </row>
    <row r="3989" spans="1:4" ht="13.5" x14ac:dyDescent="0.25">
      <c r="A3989" s="213">
        <v>89741</v>
      </c>
      <c r="B3989" s="214" t="s">
        <v>7880</v>
      </c>
      <c r="C3989" s="214" t="s">
        <v>92</v>
      </c>
      <c r="D3989" s="215" t="s">
        <v>7881</v>
      </c>
    </row>
    <row r="3990" spans="1:4" ht="13.5" x14ac:dyDescent="0.25">
      <c r="A3990" s="213">
        <v>89742</v>
      </c>
      <c r="B3990" s="214" t="s">
        <v>7882</v>
      </c>
      <c r="C3990" s="214" t="s">
        <v>92</v>
      </c>
      <c r="D3990" s="215" t="s">
        <v>2185</v>
      </c>
    </row>
    <row r="3991" spans="1:4" ht="13.5" x14ac:dyDescent="0.25">
      <c r="A3991" s="213">
        <v>89743</v>
      </c>
      <c r="B3991" s="214" t="s">
        <v>7883</v>
      </c>
      <c r="C3991" s="214" t="s">
        <v>92</v>
      </c>
      <c r="D3991" s="215" t="s">
        <v>7884</v>
      </c>
    </row>
    <row r="3992" spans="1:4" ht="13.5" x14ac:dyDescent="0.25">
      <c r="A3992" s="213">
        <v>89744</v>
      </c>
      <c r="B3992" s="214" t="s">
        <v>7885</v>
      </c>
      <c r="C3992" s="214" t="s">
        <v>92</v>
      </c>
      <c r="D3992" s="215" t="s">
        <v>7886</v>
      </c>
    </row>
    <row r="3993" spans="1:4" ht="13.5" x14ac:dyDescent="0.25">
      <c r="A3993" s="213">
        <v>89746</v>
      </c>
      <c r="B3993" s="214" t="s">
        <v>7887</v>
      </c>
      <c r="C3993" s="214" t="s">
        <v>92</v>
      </c>
      <c r="D3993" s="215" t="s">
        <v>7888</v>
      </c>
    </row>
    <row r="3994" spans="1:4" ht="13.5" x14ac:dyDescent="0.25">
      <c r="A3994" s="213">
        <v>89747</v>
      </c>
      <c r="B3994" s="214" t="s">
        <v>7889</v>
      </c>
      <c r="C3994" s="214" t="s">
        <v>92</v>
      </c>
      <c r="D3994" s="215" t="s">
        <v>7890</v>
      </c>
    </row>
    <row r="3995" spans="1:4" ht="13.5" x14ac:dyDescent="0.25">
      <c r="A3995" s="213">
        <v>89748</v>
      </c>
      <c r="B3995" s="214" t="s">
        <v>7891</v>
      </c>
      <c r="C3995" s="214" t="s">
        <v>92</v>
      </c>
      <c r="D3995" s="215" t="s">
        <v>5866</v>
      </c>
    </row>
    <row r="3996" spans="1:4" ht="13.5" x14ac:dyDescent="0.25">
      <c r="A3996" s="213">
        <v>89749</v>
      </c>
      <c r="B3996" s="214" t="s">
        <v>7892</v>
      </c>
      <c r="C3996" s="214" t="s">
        <v>92</v>
      </c>
      <c r="D3996" s="215" t="s">
        <v>5079</v>
      </c>
    </row>
    <row r="3997" spans="1:4" ht="13.5" x14ac:dyDescent="0.25">
      <c r="A3997" s="213">
        <v>89750</v>
      </c>
      <c r="B3997" s="214" t="s">
        <v>7893</v>
      </c>
      <c r="C3997" s="214" t="s">
        <v>92</v>
      </c>
      <c r="D3997" s="215" t="s">
        <v>7087</v>
      </c>
    </row>
    <row r="3998" spans="1:4" ht="13.5" x14ac:dyDescent="0.25">
      <c r="A3998" s="213">
        <v>89752</v>
      </c>
      <c r="B3998" s="214" t="s">
        <v>7894</v>
      </c>
      <c r="C3998" s="214" t="s">
        <v>92</v>
      </c>
      <c r="D3998" s="215" t="s">
        <v>7544</v>
      </c>
    </row>
    <row r="3999" spans="1:4" ht="13.5" x14ac:dyDescent="0.25">
      <c r="A3999" s="213">
        <v>89753</v>
      </c>
      <c r="B3999" s="214" t="s">
        <v>7895</v>
      </c>
      <c r="C3999" s="214" t="s">
        <v>92</v>
      </c>
      <c r="D3999" s="215" t="s">
        <v>7896</v>
      </c>
    </row>
    <row r="4000" spans="1:4" ht="13.5" x14ac:dyDescent="0.25">
      <c r="A4000" s="213">
        <v>89754</v>
      </c>
      <c r="B4000" s="214" t="s">
        <v>7897</v>
      </c>
      <c r="C4000" s="214" t="s">
        <v>92</v>
      </c>
      <c r="D4000" s="215" t="s">
        <v>7898</v>
      </c>
    </row>
    <row r="4001" spans="1:4" ht="13.5" x14ac:dyDescent="0.25">
      <c r="A4001" s="213">
        <v>89755</v>
      </c>
      <c r="B4001" s="214" t="s">
        <v>7899</v>
      </c>
      <c r="C4001" s="214" t="s">
        <v>92</v>
      </c>
      <c r="D4001" s="215" t="s">
        <v>7900</v>
      </c>
    </row>
    <row r="4002" spans="1:4" ht="13.5" x14ac:dyDescent="0.25">
      <c r="A4002" s="213">
        <v>89756</v>
      </c>
      <c r="B4002" s="214" t="s">
        <v>7901</v>
      </c>
      <c r="C4002" s="214" t="s">
        <v>92</v>
      </c>
      <c r="D4002" s="215" t="s">
        <v>7902</v>
      </c>
    </row>
    <row r="4003" spans="1:4" ht="13.5" x14ac:dyDescent="0.25">
      <c r="A4003" s="213">
        <v>89757</v>
      </c>
      <c r="B4003" s="214" t="s">
        <v>7903</v>
      </c>
      <c r="C4003" s="214" t="s">
        <v>92</v>
      </c>
      <c r="D4003" s="215" t="s">
        <v>7904</v>
      </c>
    </row>
    <row r="4004" spans="1:4" ht="13.5" x14ac:dyDescent="0.25">
      <c r="A4004" s="213">
        <v>89758</v>
      </c>
      <c r="B4004" s="214" t="s">
        <v>7905</v>
      </c>
      <c r="C4004" s="214" t="s">
        <v>92</v>
      </c>
      <c r="D4004" s="215" t="s">
        <v>7906</v>
      </c>
    </row>
    <row r="4005" spans="1:4" ht="13.5" x14ac:dyDescent="0.25">
      <c r="A4005" s="213">
        <v>89759</v>
      </c>
      <c r="B4005" s="214" t="s">
        <v>7907</v>
      </c>
      <c r="C4005" s="214" t="s">
        <v>92</v>
      </c>
      <c r="D4005" s="215" t="s">
        <v>7908</v>
      </c>
    </row>
    <row r="4006" spans="1:4" ht="13.5" x14ac:dyDescent="0.25">
      <c r="A4006" s="213">
        <v>89760</v>
      </c>
      <c r="B4006" s="214" t="s">
        <v>7909</v>
      </c>
      <c r="C4006" s="214" t="s">
        <v>92</v>
      </c>
      <c r="D4006" s="215" t="s">
        <v>7910</v>
      </c>
    </row>
    <row r="4007" spans="1:4" ht="13.5" x14ac:dyDescent="0.25">
      <c r="A4007" s="213">
        <v>89761</v>
      </c>
      <c r="B4007" s="214" t="s">
        <v>7911</v>
      </c>
      <c r="C4007" s="214" t="s">
        <v>92</v>
      </c>
      <c r="D4007" s="215" t="s">
        <v>7912</v>
      </c>
    </row>
    <row r="4008" spans="1:4" ht="13.5" x14ac:dyDescent="0.25">
      <c r="A4008" s="213">
        <v>89762</v>
      </c>
      <c r="B4008" s="214" t="s">
        <v>7913</v>
      </c>
      <c r="C4008" s="214" t="s">
        <v>92</v>
      </c>
      <c r="D4008" s="215" t="s">
        <v>7914</v>
      </c>
    </row>
    <row r="4009" spans="1:4" ht="13.5" x14ac:dyDescent="0.25">
      <c r="A4009" s="213">
        <v>89763</v>
      </c>
      <c r="B4009" s="214" t="s">
        <v>7915</v>
      </c>
      <c r="C4009" s="214" t="s">
        <v>92</v>
      </c>
      <c r="D4009" s="215" t="s">
        <v>7916</v>
      </c>
    </row>
    <row r="4010" spans="1:4" ht="13.5" x14ac:dyDescent="0.25">
      <c r="A4010" s="213">
        <v>89764</v>
      </c>
      <c r="B4010" s="214" t="s">
        <v>7917</v>
      </c>
      <c r="C4010" s="214" t="s">
        <v>92</v>
      </c>
      <c r="D4010" s="215" t="s">
        <v>6426</v>
      </c>
    </row>
    <row r="4011" spans="1:4" ht="13.5" x14ac:dyDescent="0.25">
      <c r="A4011" s="213">
        <v>89765</v>
      </c>
      <c r="B4011" s="214" t="s">
        <v>7918</v>
      </c>
      <c r="C4011" s="214" t="s">
        <v>92</v>
      </c>
      <c r="D4011" s="215" t="s">
        <v>7919</v>
      </c>
    </row>
    <row r="4012" spans="1:4" ht="13.5" x14ac:dyDescent="0.25">
      <c r="A4012" s="213">
        <v>89767</v>
      </c>
      <c r="B4012" s="214" t="s">
        <v>7920</v>
      </c>
      <c r="C4012" s="214" t="s">
        <v>92</v>
      </c>
      <c r="D4012" s="215" t="s">
        <v>5809</v>
      </c>
    </row>
    <row r="4013" spans="1:4" ht="13.5" x14ac:dyDescent="0.25">
      <c r="A4013" s="213">
        <v>89768</v>
      </c>
      <c r="B4013" s="214" t="s">
        <v>7921</v>
      </c>
      <c r="C4013" s="214" t="s">
        <v>92</v>
      </c>
      <c r="D4013" s="215" t="s">
        <v>7922</v>
      </c>
    </row>
    <row r="4014" spans="1:4" ht="13.5" x14ac:dyDescent="0.25">
      <c r="A4014" s="213">
        <v>89769</v>
      </c>
      <c r="B4014" s="214" t="s">
        <v>7923</v>
      </c>
      <c r="C4014" s="214" t="s">
        <v>92</v>
      </c>
      <c r="D4014" s="215" t="s">
        <v>7924</v>
      </c>
    </row>
    <row r="4015" spans="1:4" ht="13.5" x14ac:dyDescent="0.25">
      <c r="A4015" s="213">
        <v>89772</v>
      </c>
      <c r="B4015" s="214" t="s">
        <v>7925</v>
      </c>
      <c r="C4015" s="214" t="s">
        <v>91</v>
      </c>
      <c r="D4015" s="215" t="s">
        <v>7926</v>
      </c>
    </row>
    <row r="4016" spans="1:4" ht="13.5" x14ac:dyDescent="0.25">
      <c r="A4016" s="213">
        <v>89774</v>
      </c>
      <c r="B4016" s="214" t="s">
        <v>7927</v>
      </c>
      <c r="C4016" s="214" t="s">
        <v>92</v>
      </c>
      <c r="D4016" s="215" t="s">
        <v>6734</v>
      </c>
    </row>
    <row r="4017" spans="1:4" ht="13.5" x14ac:dyDescent="0.25">
      <c r="A4017" s="213">
        <v>89776</v>
      </c>
      <c r="B4017" s="214" t="s">
        <v>7928</v>
      </c>
      <c r="C4017" s="214" t="s">
        <v>92</v>
      </c>
      <c r="D4017" s="215" t="s">
        <v>7929</v>
      </c>
    </row>
    <row r="4018" spans="1:4" ht="13.5" x14ac:dyDescent="0.25">
      <c r="A4018" s="213">
        <v>89777</v>
      </c>
      <c r="B4018" s="214" t="s">
        <v>7930</v>
      </c>
      <c r="C4018" s="214" t="s">
        <v>92</v>
      </c>
      <c r="D4018" s="215" t="s">
        <v>7931</v>
      </c>
    </row>
    <row r="4019" spans="1:4" ht="13.5" x14ac:dyDescent="0.25">
      <c r="A4019" s="213">
        <v>89778</v>
      </c>
      <c r="B4019" s="214" t="s">
        <v>7932</v>
      </c>
      <c r="C4019" s="214" t="s">
        <v>92</v>
      </c>
      <c r="D4019" s="215" t="s">
        <v>4371</v>
      </c>
    </row>
    <row r="4020" spans="1:4" ht="13.5" x14ac:dyDescent="0.25">
      <c r="A4020" s="213">
        <v>89779</v>
      </c>
      <c r="B4020" s="214" t="s">
        <v>7933</v>
      </c>
      <c r="C4020" s="214" t="s">
        <v>92</v>
      </c>
      <c r="D4020" s="215" t="s">
        <v>7934</v>
      </c>
    </row>
    <row r="4021" spans="1:4" ht="13.5" x14ac:dyDescent="0.25">
      <c r="A4021" s="213">
        <v>89780</v>
      </c>
      <c r="B4021" s="214" t="s">
        <v>7935</v>
      </c>
      <c r="C4021" s="214" t="s">
        <v>92</v>
      </c>
      <c r="D4021" s="215" t="s">
        <v>7936</v>
      </c>
    </row>
    <row r="4022" spans="1:4" ht="13.5" x14ac:dyDescent="0.25">
      <c r="A4022" s="213">
        <v>89781</v>
      </c>
      <c r="B4022" s="214" t="s">
        <v>7937</v>
      </c>
      <c r="C4022" s="214" t="s">
        <v>92</v>
      </c>
      <c r="D4022" s="215" t="s">
        <v>7938</v>
      </c>
    </row>
    <row r="4023" spans="1:4" ht="13.5" x14ac:dyDescent="0.25">
      <c r="A4023" s="213">
        <v>89782</v>
      </c>
      <c r="B4023" s="214" t="s">
        <v>7939</v>
      </c>
      <c r="C4023" s="214" t="s">
        <v>92</v>
      </c>
      <c r="D4023" s="215" t="s">
        <v>7940</v>
      </c>
    </row>
    <row r="4024" spans="1:4" ht="13.5" x14ac:dyDescent="0.25">
      <c r="A4024" s="213">
        <v>89783</v>
      </c>
      <c r="B4024" s="214" t="s">
        <v>7941</v>
      </c>
      <c r="C4024" s="214" t="s">
        <v>92</v>
      </c>
      <c r="D4024" s="215" t="s">
        <v>7590</v>
      </c>
    </row>
    <row r="4025" spans="1:4" ht="13.5" x14ac:dyDescent="0.25">
      <c r="A4025" s="213">
        <v>89784</v>
      </c>
      <c r="B4025" s="214" t="s">
        <v>7942</v>
      </c>
      <c r="C4025" s="214" t="s">
        <v>92</v>
      </c>
      <c r="D4025" s="215" t="s">
        <v>7943</v>
      </c>
    </row>
    <row r="4026" spans="1:4" ht="13.5" x14ac:dyDescent="0.25">
      <c r="A4026" s="213">
        <v>89785</v>
      </c>
      <c r="B4026" s="214" t="s">
        <v>7944</v>
      </c>
      <c r="C4026" s="214" t="s">
        <v>92</v>
      </c>
      <c r="D4026" s="215" t="s">
        <v>7945</v>
      </c>
    </row>
    <row r="4027" spans="1:4" ht="13.5" x14ac:dyDescent="0.25">
      <c r="A4027" s="213">
        <v>89786</v>
      </c>
      <c r="B4027" s="214" t="s">
        <v>7946</v>
      </c>
      <c r="C4027" s="214" t="s">
        <v>92</v>
      </c>
      <c r="D4027" s="215" t="s">
        <v>7947</v>
      </c>
    </row>
    <row r="4028" spans="1:4" ht="13.5" x14ac:dyDescent="0.25">
      <c r="A4028" s="213">
        <v>89787</v>
      </c>
      <c r="B4028" s="214" t="s">
        <v>7948</v>
      </c>
      <c r="C4028" s="214" t="s">
        <v>92</v>
      </c>
      <c r="D4028" s="215" t="s">
        <v>3178</v>
      </c>
    </row>
    <row r="4029" spans="1:4" ht="13.5" x14ac:dyDescent="0.25">
      <c r="A4029" s="213">
        <v>89788</v>
      </c>
      <c r="B4029" s="214" t="s">
        <v>7949</v>
      </c>
      <c r="C4029" s="214" t="s">
        <v>92</v>
      </c>
      <c r="D4029" s="215" t="s">
        <v>7950</v>
      </c>
    </row>
    <row r="4030" spans="1:4" ht="13.5" x14ac:dyDescent="0.25">
      <c r="A4030" s="213">
        <v>89789</v>
      </c>
      <c r="B4030" s="214" t="s">
        <v>7951</v>
      </c>
      <c r="C4030" s="214" t="s">
        <v>92</v>
      </c>
      <c r="D4030" s="215" t="s">
        <v>6987</v>
      </c>
    </row>
    <row r="4031" spans="1:4" ht="13.5" x14ac:dyDescent="0.25">
      <c r="A4031" s="213">
        <v>89790</v>
      </c>
      <c r="B4031" s="214" t="s">
        <v>7952</v>
      </c>
      <c r="C4031" s="214" t="s">
        <v>92</v>
      </c>
      <c r="D4031" s="215" t="s">
        <v>7953</v>
      </c>
    </row>
    <row r="4032" spans="1:4" ht="13.5" x14ac:dyDescent="0.25">
      <c r="A4032" s="213">
        <v>89791</v>
      </c>
      <c r="B4032" s="214" t="s">
        <v>7954</v>
      </c>
      <c r="C4032" s="214" t="s">
        <v>92</v>
      </c>
      <c r="D4032" s="215" t="s">
        <v>7955</v>
      </c>
    </row>
    <row r="4033" spans="1:4" ht="13.5" x14ac:dyDescent="0.25">
      <c r="A4033" s="213">
        <v>89792</v>
      </c>
      <c r="B4033" s="214" t="s">
        <v>7956</v>
      </c>
      <c r="C4033" s="214" t="s">
        <v>92</v>
      </c>
      <c r="D4033" s="215" t="s">
        <v>7957</v>
      </c>
    </row>
    <row r="4034" spans="1:4" ht="13.5" x14ac:dyDescent="0.25">
      <c r="A4034" s="213">
        <v>89793</v>
      </c>
      <c r="B4034" s="214" t="s">
        <v>7958</v>
      </c>
      <c r="C4034" s="214" t="s">
        <v>92</v>
      </c>
      <c r="D4034" s="215" t="s">
        <v>7959</v>
      </c>
    </row>
    <row r="4035" spans="1:4" ht="13.5" x14ac:dyDescent="0.25">
      <c r="A4035" s="213">
        <v>89794</v>
      </c>
      <c r="B4035" s="214" t="s">
        <v>7960</v>
      </c>
      <c r="C4035" s="214" t="s">
        <v>92</v>
      </c>
      <c r="D4035" s="215" t="s">
        <v>7961</v>
      </c>
    </row>
    <row r="4036" spans="1:4" ht="13.5" x14ac:dyDescent="0.25">
      <c r="A4036" s="213">
        <v>89795</v>
      </c>
      <c r="B4036" s="214" t="s">
        <v>7962</v>
      </c>
      <c r="C4036" s="214" t="s">
        <v>92</v>
      </c>
      <c r="D4036" s="215" t="s">
        <v>2114</v>
      </c>
    </row>
    <row r="4037" spans="1:4" ht="13.5" x14ac:dyDescent="0.25">
      <c r="A4037" s="213">
        <v>89796</v>
      </c>
      <c r="B4037" s="214" t="s">
        <v>7963</v>
      </c>
      <c r="C4037" s="214" t="s">
        <v>92</v>
      </c>
      <c r="D4037" s="215" t="s">
        <v>7964</v>
      </c>
    </row>
    <row r="4038" spans="1:4" ht="13.5" x14ac:dyDescent="0.25">
      <c r="A4038" s="213">
        <v>89797</v>
      </c>
      <c r="B4038" s="214" t="s">
        <v>7965</v>
      </c>
      <c r="C4038" s="214" t="s">
        <v>92</v>
      </c>
      <c r="D4038" s="215" t="s">
        <v>1165</v>
      </c>
    </row>
    <row r="4039" spans="1:4" ht="13.5" x14ac:dyDescent="0.25">
      <c r="A4039" s="213">
        <v>89801</v>
      </c>
      <c r="B4039" s="214" t="s">
        <v>7966</v>
      </c>
      <c r="C4039" s="214" t="s">
        <v>92</v>
      </c>
      <c r="D4039" s="215" t="s">
        <v>7967</v>
      </c>
    </row>
    <row r="4040" spans="1:4" ht="13.5" x14ac:dyDescent="0.25">
      <c r="A4040" s="213">
        <v>89802</v>
      </c>
      <c r="B4040" s="214" t="s">
        <v>7968</v>
      </c>
      <c r="C4040" s="214" t="s">
        <v>92</v>
      </c>
      <c r="D4040" s="215" t="s">
        <v>7615</v>
      </c>
    </row>
    <row r="4041" spans="1:4" ht="13.5" x14ac:dyDescent="0.25">
      <c r="A4041" s="213">
        <v>89803</v>
      </c>
      <c r="B4041" s="214" t="s">
        <v>7969</v>
      </c>
      <c r="C4041" s="214" t="s">
        <v>92</v>
      </c>
      <c r="D4041" s="215" t="s">
        <v>7970</v>
      </c>
    </row>
    <row r="4042" spans="1:4" ht="13.5" x14ac:dyDescent="0.25">
      <c r="A4042" s="213">
        <v>89804</v>
      </c>
      <c r="B4042" s="214" t="s">
        <v>7971</v>
      </c>
      <c r="C4042" s="214" t="s">
        <v>92</v>
      </c>
      <c r="D4042" s="215" t="s">
        <v>7972</v>
      </c>
    </row>
    <row r="4043" spans="1:4" ht="13.5" x14ac:dyDescent="0.25">
      <c r="A4043" s="213">
        <v>89805</v>
      </c>
      <c r="B4043" s="214" t="s">
        <v>7973</v>
      </c>
      <c r="C4043" s="214" t="s">
        <v>92</v>
      </c>
      <c r="D4043" s="215" t="s">
        <v>7974</v>
      </c>
    </row>
    <row r="4044" spans="1:4" ht="13.5" x14ac:dyDescent="0.25">
      <c r="A4044" s="213">
        <v>89806</v>
      </c>
      <c r="B4044" s="214" t="s">
        <v>7975</v>
      </c>
      <c r="C4044" s="214" t="s">
        <v>92</v>
      </c>
      <c r="D4044" s="215" t="s">
        <v>5164</v>
      </c>
    </row>
    <row r="4045" spans="1:4" ht="13.5" x14ac:dyDescent="0.25">
      <c r="A4045" s="213">
        <v>89807</v>
      </c>
      <c r="B4045" s="214" t="s">
        <v>7976</v>
      </c>
      <c r="C4045" s="214" t="s">
        <v>92</v>
      </c>
      <c r="D4045" s="215" t="s">
        <v>7977</v>
      </c>
    </row>
    <row r="4046" spans="1:4" ht="13.5" x14ac:dyDescent="0.25">
      <c r="A4046" s="213">
        <v>89808</v>
      </c>
      <c r="B4046" s="214" t="s">
        <v>7978</v>
      </c>
      <c r="C4046" s="214" t="s">
        <v>92</v>
      </c>
      <c r="D4046" s="215" t="s">
        <v>7979</v>
      </c>
    </row>
    <row r="4047" spans="1:4" ht="13.5" x14ac:dyDescent="0.25">
      <c r="A4047" s="213">
        <v>89809</v>
      </c>
      <c r="B4047" s="214" t="s">
        <v>7980</v>
      </c>
      <c r="C4047" s="214" t="s">
        <v>92</v>
      </c>
      <c r="D4047" s="215" t="s">
        <v>7981</v>
      </c>
    </row>
    <row r="4048" spans="1:4" ht="13.5" x14ac:dyDescent="0.25">
      <c r="A4048" s="213">
        <v>89810</v>
      </c>
      <c r="B4048" s="214" t="s">
        <v>7982</v>
      </c>
      <c r="C4048" s="214" t="s">
        <v>92</v>
      </c>
      <c r="D4048" s="215" t="s">
        <v>7983</v>
      </c>
    </row>
    <row r="4049" spans="1:4" ht="13.5" x14ac:dyDescent="0.25">
      <c r="A4049" s="213">
        <v>89811</v>
      </c>
      <c r="B4049" s="214" t="s">
        <v>7984</v>
      </c>
      <c r="C4049" s="214" t="s">
        <v>92</v>
      </c>
      <c r="D4049" s="215" t="s">
        <v>7985</v>
      </c>
    </row>
    <row r="4050" spans="1:4" ht="13.5" x14ac:dyDescent="0.25">
      <c r="A4050" s="213">
        <v>89812</v>
      </c>
      <c r="B4050" s="214" t="s">
        <v>7986</v>
      </c>
      <c r="C4050" s="214" t="s">
        <v>92</v>
      </c>
      <c r="D4050" s="215" t="s">
        <v>7337</v>
      </c>
    </row>
    <row r="4051" spans="1:4" ht="13.5" x14ac:dyDescent="0.25">
      <c r="A4051" s="213">
        <v>89813</v>
      </c>
      <c r="B4051" s="214" t="s">
        <v>7987</v>
      </c>
      <c r="C4051" s="214" t="s">
        <v>92</v>
      </c>
      <c r="D4051" s="215" t="s">
        <v>7988</v>
      </c>
    </row>
    <row r="4052" spans="1:4" ht="13.5" x14ac:dyDescent="0.25">
      <c r="A4052" s="213">
        <v>89814</v>
      </c>
      <c r="B4052" s="214" t="s">
        <v>7989</v>
      </c>
      <c r="C4052" s="214" t="s">
        <v>92</v>
      </c>
      <c r="D4052" s="215" t="s">
        <v>7990</v>
      </c>
    </row>
    <row r="4053" spans="1:4" ht="13.5" x14ac:dyDescent="0.25">
      <c r="A4053" s="213">
        <v>89815</v>
      </c>
      <c r="B4053" s="214" t="s">
        <v>7991</v>
      </c>
      <c r="C4053" s="214" t="s">
        <v>92</v>
      </c>
      <c r="D4053" s="215" t="s">
        <v>7992</v>
      </c>
    </row>
    <row r="4054" spans="1:4" ht="13.5" x14ac:dyDescent="0.25">
      <c r="A4054" s="213">
        <v>89816</v>
      </c>
      <c r="B4054" s="214" t="s">
        <v>7993</v>
      </c>
      <c r="C4054" s="214" t="s">
        <v>92</v>
      </c>
      <c r="D4054" s="215" t="s">
        <v>7994</v>
      </c>
    </row>
    <row r="4055" spans="1:4" ht="13.5" x14ac:dyDescent="0.25">
      <c r="A4055" s="213">
        <v>89817</v>
      </c>
      <c r="B4055" s="214" t="s">
        <v>7995</v>
      </c>
      <c r="C4055" s="214" t="s">
        <v>92</v>
      </c>
      <c r="D4055" s="215" t="s">
        <v>7996</v>
      </c>
    </row>
    <row r="4056" spans="1:4" ht="13.5" x14ac:dyDescent="0.25">
      <c r="A4056" s="213">
        <v>89818</v>
      </c>
      <c r="B4056" s="214" t="s">
        <v>7997</v>
      </c>
      <c r="C4056" s="214" t="s">
        <v>92</v>
      </c>
      <c r="D4056" s="215" t="s">
        <v>7998</v>
      </c>
    </row>
    <row r="4057" spans="1:4" ht="13.5" x14ac:dyDescent="0.25">
      <c r="A4057" s="213">
        <v>89819</v>
      </c>
      <c r="B4057" s="214" t="s">
        <v>7999</v>
      </c>
      <c r="C4057" s="214" t="s">
        <v>92</v>
      </c>
      <c r="D4057" s="215" t="s">
        <v>8000</v>
      </c>
    </row>
    <row r="4058" spans="1:4" ht="13.5" x14ac:dyDescent="0.25">
      <c r="A4058" s="213">
        <v>89821</v>
      </c>
      <c r="B4058" s="214" t="s">
        <v>8001</v>
      </c>
      <c r="C4058" s="214" t="s">
        <v>92</v>
      </c>
      <c r="D4058" s="215" t="s">
        <v>8002</v>
      </c>
    </row>
    <row r="4059" spans="1:4" ht="13.5" x14ac:dyDescent="0.25">
      <c r="A4059" s="213">
        <v>89822</v>
      </c>
      <c r="B4059" s="214" t="s">
        <v>8003</v>
      </c>
      <c r="C4059" s="214" t="s">
        <v>92</v>
      </c>
      <c r="D4059" s="215" t="s">
        <v>8004</v>
      </c>
    </row>
    <row r="4060" spans="1:4" ht="13.5" x14ac:dyDescent="0.25">
      <c r="A4060" s="213">
        <v>89823</v>
      </c>
      <c r="B4060" s="214" t="s">
        <v>8005</v>
      </c>
      <c r="C4060" s="214" t="s">
        <v>92</v>
      </c>
      <c r="D4060" s="215" t="s">
        <v>8006</v>
      </c>
    </row>
    <row r="4061" spans="1:4" ht="13.5" x14ac:dyDescent="0.25">
      <c r="A4061" s="213">
        <v>89824</v>
      </c>
      <c r="B4061" s="214" t="s">
        <v>8007</v>
      </c>
      <c r="C4061" s="214" t="s">
        <v>92</v>
      </c>
      <c r="D4061" s="215" t="s">
        <v>1187</v>
      </c>
    </row>
    <row r="4062" spans="1:4" ht="13.5" x14ac:dyDescent="0.25">
      <c r="A4062" s="213">
        <v>89825</v>
      </c>
      <c r="B4062" s="214" t="s">
        <v>8008</v>
      </c>
      <c r="C4062" s="214" t="s">
        <v>92</v>
      </c>
      <c r="D4062" s="215" t="s">
        <v>8009</v>
      </c>
    </row>
    <row r="4063" spans="1:4" ht="13.5" x14ac:dyDescent="0.25">
      <c r="A4063" s="213">
        <v>89826</v>
      </c>
      <c r="B4063" s="214" t="s">
        <v>8010</v>
      </c>
      <c r="C4063" s="214" t="s">
        <v>92</v>
      </c>
      <c r="D4063" s="215" t="s">
        <v>8011</v>
      </c>
    </row>
    <row r="4064" spans="1:4" ht="13.5" x14ac:dyDescent="0.25">
      <c r="A4064" s="213">
        <v>89827</v>
      </c>
      <c r="B4064" s="214" t="s">
        <v>8012</v>
      </c>
      <c r="C4064" s="214" t="s">
        <v>92</v>
      </c>
      <c r="D4064" s="215" t="s">
        <v>8013</v>
      </c>
    </row>
    <row r="4065" spans="1:4" ht="13.5" x14ac:dyDescent="0.25">
      <c r="A4065" s="213">
        <v>89828</v>
      </c>
      <c r="B4065" s="214" t="s">
        <v>8014</v>
      </c>
      <c r="C4065" s="214" t="s">
        <v>92</v>
      </c>
      <c r="D4065" s="215" t="s">
        <v>5919</v>
      </c>
    </row>
    <row r="4066" spans="1:4" ht="13.5" x14ac:dyDescent="0.25">
      <c r="A4066" s="213">
        <v>89829</v>
      </c>
      <c r="B4066" s="214" t="s">
        <v>8015</v>
      </c>
      <c r="C4066" s="214" t="s">
        <v>92</v>
      </c>
      <c r="D4066" s="215" t="s">
        <v>2059</v>
      </c>
    </row>
    <row r="4067" spans="1:4" ht="13.5" x14ac:dyDescent="0.25">
      <c r="A4067" s="213">
        <v>89830</v>
      </c>
      <c r="B4067" s="214" t="s">
        <v>8016</v>
      </c>
      <c r="C4067" s="214" t="s">
        <v>92</v>
      </c>
      <c r="D4067" s="215" t="s">
        <v>8017</v>
      </c>
    </row>
    <row r="4068" spans="1:4" ht="13.5" x14ac:dyDescent="0.25">
      <c r="A4068" s="213">
        <v>89831</v>
      </c>
      <c r="B4068" s="214" t="s">
        <v>8018</v>
      </c>
      <c r="C4068" s="214" t="s">
        <v>92</v>
      </c>
      <c r="D4068" s="215" t="s">
        <v>8019</v>
      </c>
    </row>
    <row r="4069" spans="1:4" ht="13.5" x14ac:dyDescent="0.25">
      <c r="A4069" s="213">
        <v>89832</v>
      </c>
      <c r="B4069" s="214" t="s">
        <v>8020</v>
      </c>
      <c r="C4069" s="214" t="s">
        <v>92</v>
      </c>
      <c r="D4069" s="215" t="s">
        <v>8021</v>
      </c>
    </row>
    <row r="4070" spans="1:4" ht="13.5" x14ac:dyDescent="0.25">
      <c r="A4070" s="213">
        <v>89833</v>
      </c>
      <c r="B4070" s="214" t="s">
        <v>8022</v>
      </c>
      <c r="C4070" s="214" t="s">
        <v>92</v>
      </c>
      <c r="D4070" s="215" t="s">
        <v>8023</v>
      </c>
    </row>
    <row r="4071" spans="1:4" ht="13.5" x14ac:dyDescent="0.25">
      <c r="A4071" s="213">
        <v>89834</v>
      </c>
      <c r="B4071" s="214" t="s">
        <v>8024</v>
      </c>
      <c r="C4071" s="214" t="s">
        <v>92</v>
      </c>
      <c r="D4071" s="215" t="s">
        <v>1633</v>
      </c>
    </row>
    <row r="4072" spans="1:4" ht="13.5" x14ac:dyDescent="0.25">
      <c r="A4072" s="213">
        <v>89835</v>
      </c>
      <c r="B4072" s="214" t="s">
        <v>8025</v>
      </c>
      <c r="C4072" s="214" t="s">
        <v>92</v>
      </c>
      <c r="D4072" s="215" t="s">
        <v>8026</v>
      </c>
    </row>
    <row r="4073" spans="1:4" ht="13.5" x14ac:dyDescent="0.25">
      <c r="A4073" s="213">
        <v>89836</v>
      </c>
      <c r="B4073" s="214" t="s">
        <v>8027</v>
      </c>
      <c r="C4073" s="214" t="s">
        <v>92</v>
      </c>
      <c r="D4073" s="215" t="s">
        <v>8028</v>
      </c>
    </row>
    <row r="4074" spans="1:4" ht="13.5" x14ac:dyDescent="0.25">
      <c r="A4074" s="213">
        <v>89837</v>
      </c>
      <c r="B4074" s="214" t="s">
        <v>8029</v>
      </c>
      <c r="C4074" s="214" t="s">
        <v>92</v>
      </c>
      <c r="D4074" s="215" t="s">
        <v>8030</v>
      </c>
    </row>
    <row r="4075" spans="1:4" ht="13.5" x14ac:dyDescent="0.25">
      <c r="A4075" s="213">
        <v>89838</v>
      </c>
      <c r="B4075" s="214" t="s">
        <v>8031</v>
      </c>
      <c r="C4075" s="214" t="s">
        <v>92</v>
      </c>
      <c r="D4075" s="215" t="s">
        <v>8032</v>
      </c>
    </row>
    <row r="4076" spans="1:4" ht="13.5" x14ac:dyDescent="0.25">
      <c r="A4076" s="213">
        <v>89839</v>
      </c>
      <c r="B4076" s="214" t="s">
        <v>8033</v>
      </c>
      <c r="C4076" s="214" t="s">
        <v>92</v>
      </c>
      <c r="D4076" s="215" t="s">
        <v>8034</v>
      </c>
    </row>
    <row r="4077" spans="1:4" ht="13.5" x14ac:dyDescent="0.25">
      <c r="A4077" s="213">
        <v>89840</v>
      </c>
      <c r="B4077" s="214" t="s">
        <v>8035</v>
      </c>
      <c r="C4077" s="214" t="s">
        <v>92</v>
      </c>
      <c r="D4077" s="215" t="s">
        <v>8036</v>
      </c>
    </row>
    <row r="4078" spans="1:4" ht="13.5" x14ac:dyDescent="0.25">
      <c r="A4078" s="213">
        <v>89841</v>
      </c>
      <c r="B4078" s="214" t="s">
        <v>8037</v>
      </c>
      <c r="C4078" s="214" t="s">
        <v>92</v>
      </c>
      <c r="D4078" s="215" t="s">
        <v>8038</v>
      </c>
    </row>
    <row r="4079" spans="1:4" ht="13.5" x14ac:dyDescent="0.25">
      <c r="A4079" s="213">
        <v>89842</v>
      </c>
      <c r="B4079" s="214" t="s">
        <v>8039</v>
      </c>
      <c r="C4079" s="214" t="s">
        <v>92</v>
      </c>
      <c r="D4079" s="215" t="s">
        <v>6979</v>
      </c>
    </row>
    <row r="4080" spans="1:4" ht="13.5" x14ac:dyDescent="0.25">
      <c r="A4080" s="213">
        <v>89844</v>
      </c>
      <c r="B4080" s="214" t="s">
        <v>8040</v>
      </c>
      <c r="C4080" s="214" t="s">
        <v>92</v>
      </c>
      <c r="D4080" s="215" t="s">
        <v>8041</v>
      </c>
    </row>
    <row r="4081" spans="1:4" ht="13.5" x14ac:dyDescent="0.25">
      <c r="A4081" s="213">
        <v>89845</v>
      </c>
      <c r="B4081" s="214" t="s">
        <v>8042</v>
      </c>
      <c r="C4081" s="214" t="s">
        <v>92</v>
      </c>
      <c r="D4081" s="215" t="s">
        <v>8043</v>
      </c>
    </row>
    <row r="4082" spans="1:4" ht="13.5" x14ac:dyDescent="0.25">
      <c r="A4082" s="213">
        <v>89846</v>
      </c>
      <c r="B4082" s="214" t="s">
        <v>8044</v>
      </c>
      <c r="C4082" s="214" t="s">
        <v>92</v>
      </c>
      <c r="D4082" s="215" t="s">
        <v>8045</v>
      </c>
    </row>
    <row r="4083" spans="1:4" ht="13.5" x14ac:dyDescent="0.25">
      <c r="A4083" s="213">
        <v>89847</v>
      </c>
      <c r="B4083" s="214" t="s">
        <v>8046</v>
      </c>
      <c r="C4083" s="214" t="s">
        <v>92</v>
      </c>
      <c r="D4083" s="215" t="s">
        <v>8047</v>
      </c>
    </row>
    <row r="4084" spans="1:4" ht="13.5" x14ac:dyDescent="0.25">
      <c r="A4084" s="213">
        <v>89850</v>
      </c>
      <c r="B4084" s="214" t="s">
        <v>8048</v>
      </c>
      <c r="C4084" s="214" t="s">
        <v>92</v>
      </c>
      <c r="D4084" s="215" t="s">
        <v>8049</v>
      </c>
    </row>
    <row r="4085" spans="1:4" ht="13.5" x14ac:dyDescent="0.25">
      <c r="A4085" s="213">
        <v>89851</v>
      </c>
      <c r="B4085" s="214" t="s">
        <v>8050</v>
      </c>
      <c r="C4085" s="214" t="s">
        <v>92</v>
      </c>
      <c r="D4085" s="215" t="s">
        <v>8051</v>
      </c>
    </row>
    <row r="4086" spans="1:4" ht="13.5" x14ac:dyDescent="0.25">
      <c r="A4086" s="213">
        <v>89852</v>
      </c>
      <c r="B4086" s="214" t="s">
        <v>8052</v>
      </c>
      <c r="C4086" s="214" t="s">
        <v>92</v>
      </c>
      <c r="D4086" s="215" t="s">
        <v>8053</v>
      </c>
    </row>
    <row r="4087" spans="1:4" ht="13.5" x14ac:dyDescent="0.25">
      <c r="A4087" s="213">
        <v>89853</v>
      </c>
      <c r="B4087" s="214" t="s">
        <v>8054</v>
      </c>
      <c r="C4087" s="214" t="s">
        <v>92</v>
      </c>
      <c r="D4087" s="215" t="s">
        <v>8055</v>
      </c>
    </row>
    <row r="4088" spans="1:4" ht="13.5" x14ac:dyDescent="0.25">
      <c r="A4088" s="213">
        <v>89854</v>
      </c>
      <c r="B4088" s="214" t="s">
        <v>8056</v>
      </c>
      <c r="C4088" s="214" t="s">
        <v>92</v>
      </c>
      <c r="D4088" s="215" t="s">
        <v>8057</v>
      </c>
    </row>
    <row r="4089" spans="1:4" ht="13.5" x14ac:dyDescent="0.25">
      <c r="A4089" s="213">
        <v>89855</v>
      </c>
      <c r="B4089" s="214" t="s">
        <v>8058</v>
      </c>
      <c r="C4089" s="214" t="s">
        <v>92</v>
      </c>
      <c r="D4089" s="215" t="s">
        <v>8059</v>
      </c>
    </row>
    <row r="4090" spans="1:4" ht="13.5" x14ac:dyDescent="0.25">
      <c r="A4090" s="213">
        <v>89856</v>
      </c>
      <c r="B4090" s="214" t="s">
        <v>8060</v>
      </c>
      <c r="C4090" s="214" t="s">
        <v>92</v>
      </c>
      <c r="D4090" s="215" t="s">
        <v>8061</v>
      </c>
    </row>
    <row r="4091" spans="1:4" ht="13.5" x14ac:dyDescent="0.25">
      <c r="A4091" s="213">
        <v>89857</v>
      </c>
      <c r="B4091" s="214" t="s">
        <v>8062</v>
      </c>
      <c r="C4091" s="214" t="s">
        <v>92</v>
      </c>
      <c r="D4091" s="215" t="s">
        <v>7670</v>
      </c>
    </row>
    <row r="4092" spans="1:4" ht="13.5" x14ac:dyDescent="0.25">
      <c r="A4092" s="213">
        <v>89860</v>
      </c>
      <c r="B4092" s="214" t="s">
        <v>8063</v>
      </c>
      <c r="C4092" s="214" t="s">
        <v>92</v>
      </c>
      <c r="D4092" s="215" t="s">
        <v>8064</v>
      </c>
    </row>
    <row r="4093" spans="1:4" ht="13.5" x14ac:dyDescent="0.25">
      <c r="A4093" s="213">
        <v>89861</v>
      </c>
      <c r="B4093" s="214" t="s">
        <v>8065</v>
      </c>
      <c r="C4093" s="214" t="s">
        <v>92</v>
      </c>
      <c r="D4093" s="215" t="s">
        <v>8066</v>
      </c>
    </row>
    <row r="4094" spans="1:4" ht="13.5" x14ac:dyDescent="0.25">
      <c r="A4094" s="213">
        <v>89866</v>
      </c>
      <c r="B4094" s="214" t="s">
        <v>8067</v>
      </c>
      <c r="C4094" s="214" t="s">
        <v>92</v>
      </c>
      <c r="D4094" s="215" t="s">
        <v>8068</v>
      </c>
    </row>
    <row r="4095" spans="1:4" ht="13.5" x14ac:dyDescent="0.25">
      <c r="A4095" s="213">
        <v>89867</v>
      </c>
      <c r="B4095" s="214" t="s">
        <v>8069</v>
      </c>
      <c r="C4095" s="214" t="s">
        <v>92</v>
      </c>
      <c r="D4095" s="215" t="s">
        <v>8070</v>
      </c>
    </row>
    <row r="4096" spans="1:4" ht="13.5" x14ac:dyDescent="0.25">
      <c r="A4096" s="213">
        <v>89868</v>
      </c>
      <c r="B4096" s="214" t="s">
        <v>8071</v>
      </c>
      <c r="C4096" s="214" t="s">
        <v>92</v>
      </c>
      <c r="D4096" s="215" t="s">
        <v>7605</v>
      </c>
    </row>
    <row r="4097" spans="1:4" ht="13.5" x14ac:dyDescent="0.25">
      <c r="A4097" s="213">
        <v>89869</v>
      </c>
      <c r="B4097" s="214" t="s">
        <v>8072</v>
      </c>
      <c r="C4097" s="214" t="s">
        <v>92</v>
      </c>
      <c r="D4097" s="215" t="s">
        <v>8073</v>
      </c>
    </row>
    <row r="4098" spans="1:4" ht="13.5" x14ac:dyDescent="0.25">
      <c r="A4098" s="213">
        <v>89979</v>
      </c>
      <c r="B4098" s="214" t="s">
        <v>8074</v>
      </c>
      <c r="C4098" s="214" t="s">
        <v>92</v>
      </c>
      <c r="D4098" s="215" t="s">
        <v>8075</v>
      </c>
    </row>
    <row r="4099" spans="1:4" ht="13.5" x14ac:dyDescent="0.25">
      <c r="A4099" s="213">
        <v>89981</v>
      </c>
      <c r="B4099" s="214" t="s">
        <v>8076</v>
      </c>
      <c r="C4099" s="214" t="s">
        <v>92</v>
      </c>
      <c r="D4099" s="215" t="s">
        <v>8077</v>
      </c>
    </row>
    <row r="4100" spans="1:4" ht="13.5" x14ac:dyDescent="0.25">
      <c r="A4100" s="213">
        <v>90373</v>
      </c>
      <c r="B4100" s="214" t="s">
        <v>8078</v>
      </c>
      <c r="C4100" s="214" t="s">
        <v>92</v>
      </c>
      <c r="D4100" s="215" t="s">
        <v>8079</v>
      </c>
    </row>
    <row r="4101" spans="1:4" ht="13.5" x14ac:dyDescent="0.25">
      <c r="A4101" s="213">
        <v>90374</v>
      </c>
      <c r="B4101" s="214" t="s">
        <v>8080</v>
      </c>
      <c r="C4101" s="214" t="s">
        <v>92</v>
      </c>
      <c r="D4101" s="215" t="s">
        <v>8081</v>
      </c>
    </row>
    <row r="4102" spans="1:4" ht="13.5" x14ac:dyDescent="0.25">
      <c r="A4102" s="213">
        <v>92287</v>
      </c>
      <c r="B4102" s="214" t="s">
        <v>8082</v>
      </c>
      <c r="C4102" s="214" t="s">
        <v>92</v>
      </c>
      <c r="D4102" s="215" t="s">
        <v>8083</v>
      </c>
    </row>
    <row r="4103" spans="1:4" ht="13.5" x14ac:dyDescent="0.25">
      <c r="A4103" s="213">
        <v>92288</v>
      </c>
      <c r="B4103" s="214" t="s">
        <v>8084</v>
      </c>
      <c r="C4103" s="214" t="s">
        <v>92</v>
      </c>
      <c r="D4103" s="215" t="s">
        <v>2372</v>
      </c>
    </row>
    <row r="4104" spans="1:4" ht="13.5" x14ac:dyDescent="0.25">
      <c r="A4104" s="213">
        <v>92289</v>
      </c>
      <c r="B4104" s="214" t="s">
        <v>8085</v>
      </c>
      <c r="C4104" s="214" t="s">
        <v>92</v>
      </c>
      <c r="D4104" s="215" t="s">
        <v>8086</v>
      </c>
    </row>
    <row r="4105" spans="1:4" ht="13.5" x14ac:dyDescent="0.25">
      <c r="A4105" s="213">
        <v>92290</v>
      </c>
      <c r="B4105" s="214" t="s">
        <v>8087</v>
      </c>
      <c r="C4105" s="214" t="s">
        <v>92</v>
      </c>
      <c r="D4105" s="215" t="s">
        <v>8088</v>
      </c>
    </row>
    <row r="4106" spans="1:4" ht="13.5" x14ac:dyDescent="0.25">
      <c r="A4106" s="213">
        <v>92291</v>
      </c>
      <c r="B4106" s="214" t="s">
        <v>8089</v>
      </c>
      <c r="C4106" s="214" t="s">
        <v>92</v>
      </c>
      <c r="D4106" s="215" t="s">
        <v>8090</v>
      </c>
    </row>
    <row r="4107" spans="1:4" ht="13.5" x14ac:dyDescent="0.25">
      <c r="A4107" s="213">
        <v>92292</v>
      </c>
      <c r="B4107" s="214" t="s">
        <v>8091</v>
      </c>
      <c r="C4107" s="214" t="s">
        <v>92</v>
      </c>
      <c r="D4107" s="215" t="s">
        <v>8092</v>
      </c>
    </row>
    <row r="4108" spans="1:4" ht="13.5" x14ac:dyDescent="0.25">
      <c r="A4108" s="213">
        <v>92293</v>
      </c>
      <c r="B4108" s="214" t="s">
        <v>8093</v>
      </c>
      <c r="C4108" s="214" t="s">
        <v>92</v>
      </c>
      <c r="D4108" s="215" t="s">
        <v>2499</v>
      </c>
    </row>
    <row r="4109" spans="1:4" ht="13.5" x14ac:dyDescent="0.25">
      <c r="A4109" s="213">
        <v>92294</v>
      </c>
      <c r="B4109" s="214" t="s">
        <v>8094</v>
      </c>
      <c r="C4109" s="214" t="s">
        <v>92</v>
      </c>
      <c r="D4109" s="215" t="s">
        <v>8095</v>
      </c>
    </row>
    <row r="4110" spans="1:4" ht="13.5" x14ac:dyDescent="0.25">
      <c r="A4110" s="213">
        <v>92295</v>
      </c>
      <c r="B4110" s="214" t="s">
        <v>8096</v>
      </c>
      <c r="C4110" s="214" t="s">
        <v>92</v>
      </c>
      <c r="D4110" s="215" t="s">
        <v>8097</v>
      </c>
    </row>
    <row r="4111" spans="1:4" ht="13.5" x14ac:dyDescent="0.25">
      <c r="A4111" s="213">
        <v>92296</v>
      </c>
      <c r="B4111" s="214" t="s">
        <v>8098</v>
      </c>
      <c r="C4111" s="214" t="s">
        <v>92</v>
      </c>
      <c r="D4111" s="215" t="s">
        <v>6926</v>
      </c>
    </row>
    <row r="4112" spans="1:4" ht="13.5" x14ac:dyDescent="0.25">
      <c r="A4112" s="213">
        <v>92297</v>
      </c>
      <c r="B4112" s="214" t="s">
        <v>8099</v>
      </c>
      <c r="C4112" s="214" t="s">
        <v>92</v>
      </c>
      <c r="D4112" s="215" t="s">
        <v>8100</v>
      </c>
    </row>
    <row r="4113" spans="1:4" ht="13.5" x14ac:dyDescent="0.25">
      <c r="A4113" s="213">
        <v>92298</v>
      </c>
      <c r="B4113" s="214" t="s">
        <v>8101</v>
      </c>
      <c r="C4113" s="214" t="s">
        <v>92</v>
      </c>
      <c r="D4113" s="215" t="s">
        <v>8102</v>
      </c>
    </row>
    <row r="4114" spans="1:4" ht="13.5" x14ac:dyDescent="0.25">
      <c r="A4114" s="213">
        <v>92299</v>
      </c>
      <c r="B4114" s="214" t="s">
        <v>8103</v>
      </c>
      <c r="C4114" s="214" t="s">
        <v>92</v>
      </c>
      <c r="D4114" s="215" t="s">
        <v>3016</v>
      </c>
    </row>
    <row r="4115" spans="1:4" ht="13.5" x14ac:dyDescent="0.25">
      <c r="A4115" s="213">
        <v>92300</v>
      </c>
      <c r="B4115" s="214" t="s">
        <v>8104</v>
      </c>
      <c r="C4115" s="214" t="s">
        <v>92</v>
      </c>
      <c r="D4115" s="215" t="s">
        <v>8105</v>
      </c>
    </row>
    <row r="4116" spans="1:4" ht="13.5" x14ac:dyDescent="0.25">
      <c r="A4116" s="213">
        <v>92301</v>
      </c>
      <c r="B4116" s="214" t="s">
        <v>8106</v>
      </c>
      <c r="C4116" s="214" t="s">
        <v>92</v>
      </c>
      <c r="D4116" s="215" t="s">
        <v>8107</v>
      </c>
    </row>
    <row r="4117" spans="1:4" ht="13.5" x14ac:dyDescent="0.25">
      <c r="A4117" s="213">
        <v>92302</v>
      </c>
      <c r="B4117" s="214" t="s">
        <v>8108</v>
      </c>
      <c r="C4117" s="214" t="s">
        <v>92</v>
      </c>
      <c r="D4117" s="215" t="s">
        <v>8109</v>
      </c>
    </row>
    <row r="4118" spans="1:4" ht="13.5" x14ac:dyDescent="0.25">
      <c r="A4118" s="213">
        <v>92303</v>
      </c>
      <c r="B4118" s="214" t="s">
        <v>8110</v>
      </c>
      <c r="C4118" s="214" t="s">
        <v>92</v>
      </c>
      <c r="D4118" s="215" t="s">
        <v>8111</v>
      </c>
    </row>
    <row r="4119" spans="1:4" ht="13.5" x14ac:dyDescent="0.25">
      <c r="A4119" s="213">
        <v>92304</v>
      </c>
      <c r="B4119" s="214" t="s">
        <v>8112</v>
      </c>
      <c r="C4119" s="214" t="s">
        <v>92</v>
      </c>
      <c r="D4119" s="215" t="s">
        <v>8113</v>
      </c>
    </row>
    <row r="4120" spans="1:4" ht="13.5" x14ac:dyDescent="0.25">
      <c r="A4120" s="213">
        <v>92311</v>
      </c>
      <c r="B4120" s="214" t="s">
        <v>8114</v>
      </c>
      <c r="C4120" s="214" t="s">
        <v>92</v>
      </c>
      <c r="D4120" s="215" t="s">
        <v>8115</v>
      </c>
    </row>
    <row r="4121" spans="1:4" ht="13.5" x14ac:dyDescent="0.25">
      <c r="A4121" s="213">
        <v>92312</v>
      </c>
      <c r="B4121" s="214" t="s">
        <v>8116</v>
      </c>
      <c r="C4121" s="214" t="s">
        <v>92</v>
      </c>
      <c r="D4121" s="215" t="s">
        <v>8117</v>
      </c>
    </row>
    <row r="4122" spans="1:4" ht="13.5" x14ac:dyDescent="0.25">
      <c r="A4122" s="213">
        <v>92313</v>
      </c>
      <c r="B4122" s="214" t="s">
        <v>8118</v>
      </c>
      <c r="C4122" s="214" t="s">
        <v>92</v>
      </c>
      <c r="D4122" s="215" t="s">
        <v>8119</v>
      </c>
    </row>
    <row r="4123" spans="1:4" ht="13.5" x14ac:dyDescent="0.25">
      <c r="A4123" s="213">
        <v>92314</v>
      </c>
      <c r="B4123" s="214" t="s">
        <v>8120</v>
      </c>
      <c r="C4123" s="214" t="s">
        <v>92</v>
      </c>
      <c r="D4123" s="215" t="s">
        <v>5748</v>
      </c>
    </row>
    <row r="4124" spans="1:4" ht="13.5" x14ac:dyDescent="0.25">
      <c r="A4124" s="213">
        <v>92315</v>
      </c>
      <c r="B4124" s="214" t="s">
        <v>8121</v>
      </c>
      <c r="C4124" s="214" t="s">
        <v>92</v>
      </c>
      <c r="D4124" s="215" t="s">
        <v>5083</v>
      </c>
    </row>
    <row r="4125" spans="1:4" ht="13.5" x14ac:dyDescent="0.25">
      <c r="A4125" s="213">
        <v>92316</v>
      </c>
      <c r="B4125" s="214" t="s">
        <v>8122</v>
      </c>
      <c r="C4125" s="214" t="s">
        <v>92</v>
      </c>
      <c r="D4125" s="215" t="s">
        <v>8123</v>
      </c>
    </row>
    <row r="4126" spans="1:4" ht="13.5" x14ac:dyDescent="0.25">
      <c r="A4126" s="213">
        <v>92317</v>
      </c>
      <c r="B4126" s="214" t="s">
        <v>8124</v>
      </c>
      <c r="C4126" s="214" t="s">
        <v>92</v>
      </c>
      <c r="D4126" s="215" t="s">
        <v>8125</v>
      </c>
    </row>
    <row r="4127" spans="1:4" ht="13.5" x14ac:dyDescent="0.25">
      <c r="A4127" s="213">
        <v>92318</v>
      </c>
      <c r="B4127" s="214" t="s">
        <v>8126</v>
      </c>
      <c r="C4127" s="214" t="s">
        <v>92</v>
      </c>
      <c r="D4127" s="215" t="s">
        <v>8127</v>
      </c>
    </row>
    <row r="4128" spans="1:4" ht="13.5" x14ac:dyDescent="0.25">
      <c r="A4128" s="213">
        <v>92319</v>
      </c>
      <c r="B4128" s="214" t="s">
        <v>8128</v>
      </c>
      <c r="C4128" s="214" t="s">
        <v>92</v>
      </c>
      <c r="D4128" s="215" t="s">
        <v>8129</v>
      </c>
    </row>
    <row r="4129" spans="1:4" ht="13.5" x14ac:dyDescent="0.25">
      <c r="A4129" s="213">
        <v>92326</v>
      </c>
      <c r="B4129" s="214" t="s">
        <v>8130</v>
      </c>
      <c r="C4129" s="214" t="s">
        <v>92</v>
      </c>
      <c r="D4129" s="215" t="s">
        <v>8131</v>
      </c>
    </row>
    <row r="4130" spans="1:4" ht="13.5" x14ac:dyDescent="0.25">
      <c r="A4130" s="213">
        <v>92327</v>
      </c>
      <c r="B4130" s="214" t="s">
        <v>8132</v>
      </c>
      <c r="C4130" s="214" t="s">
        <v>92</v>
      </c>
      <c r="D4130" s="215" t="s">
        <v>8133</v>
      </c>
    </row>
    <row r="4131" spans="1:4" ht="13.5" x14ac:dyDescent="0.25">
      <c r="A4131" s="213">
        <v>92328</v>
      </c>
      <c r="B4131" s="214" t="s">
        <v>8134</v>
      </c>
      <c r="C4131" s="214" t="s">
        <v>92</v>
      </c>
      <c r="D4131" s="215" t="s">
        <v>8135</v>
      </c>
    </row>
    <row r="4132" spans="1:4" ht="13.5" x14ac:dyDescent="0.25">
      <c r="A4132" s="213">
        <v>92329</v>
      </c>
      <c r="B4132" s="214" t="s">
        <v>8136</v>
      </c>
      <c r="C4132" s="214" t="s">
        <v>92</v>
      </c>
      <c r="D4132" s="215" t="s">
        <v>8137</v>
      </c>
    </row>
    <row r="4133" spans="1:4" ht="13.5" x14ac:dyDescent="0.25">
      <c r="A4133" s="213">
        <v>92330</v>
      </c>
      <c r="B4133" s="214" t="s">
        <v>8138</v>
      </c>
      <c r="C4133" s="214" t="s">
        <v>92</v>
      </c>
      <c r="D4133" s="215" t="s">
        <v>8139</v>
      </c>
    </row>
    <row r="4134" spans="1:4" ht="13.5" x14ac:dyDescent="0.25">
      <c r="A4134" s="213">
        <v>92331</v>
      </c>
      <c r="B4134" s="214" t="s">
        <v>8140</v>
      </c>
      <c r="C4134" s="214" t="s">
        <v>92</v>
      </c>
      <c r="D4134" s="215" t="s">
        <v>8141</v>
      </c>
    </row>
    <row r="4135" spans="1:4" ht="13.5" x14ac:dyDescent="0.25">
      <c r="A4135" s="213">
        <v>92332</v>
      </c>
      <c r="B4135" s="214" t="s">
        <v>8142</v>
      </c>
      <c r="C4135" s="214" t="s">
        <v>92</v>
      </c>
      <c r="D4135" s="215" t="s">
        <v>5162</v>
      </c>
    </row>
    <row r="4136" spans="1:4" ht="13.5" x14ac:dyDescent="0.25">
      <c r="A4136" s="213">
        <v>92333</v>
      </c>
      <c r="B4136" s="214" t="s">
        <v>8143</v>
      </c>
      <c r="C4136" s="214" t="s">
        <v>92</v>
      </c>
      <c r="D4136" s="215" t="s">
        <v>3188</v>
      </c>
    </row>
    <row r="4137" spans="1:4" ht="13.5" x14ac:dyDescent="0.25">
      <c r="A4137" s="213">
        <v>92334</v>
      </c>
      <c r="B4137" s="214" t="s">
        <v>8144</v>
      </c>
      <c r="C4137" s="214" t="s">
        <v>92</v>
      </c>
      <c r="D4137" s="215" t="s">
        <v>8145</v>
      </c>
    </row>
    <row r="4138" spans="1:4" ht="13.5" x14ac:dyDescent="0.25">
      <c r="A4138" s="213">
        <v>92344</v>
      </c>
      <c r="B4138" s="214" t="s">
        <v>8146</v>
      </c>
      <c r="C4138" s="214" t="s">
        <v>92</v>
      </c>
      <c r="D4138" s="215" t="s">
        <v>8147</v>
      </c>
    </row>
    <row r="4139" spans="1:4" ht="13.5" x14ac:dyDescent="0.25">
      <c r="A4139" s="213">
        <v>92345</v>
      </c>
      <c r="B4139" s="214" t="s">
        <v>8148</v>
      </c>
      <c r="C4139" s="214" t="s">
        <v>92</v>
      </c>
      <c r="D4139" s="215" t="s">
        <v>8149</v>
      </c>
    </row>
    <row r="4140" spans="1:4" ht="13.5" x14ac:dyDescent="0.25">
      <c r="A4140" s="213">
        <v>92346</v>
      </c>
      <c r="B4140" s="214" t="s">
        <v>8150</v>
      </c>
      <c r="C4140" s="214" t="s">
        <v>92</v>
      </c>
      <c r="D4140" s="215" t="s">
        <v>8151</v>
      </c>
    </row>
    <row r="4141" spans="1:4" ht="13.5" x14ac:dyDescent="0.25">
      <c r="A4141" s="213">
        <v>92347</v>
      </c>
      <c r="B4141" s="214" t="s">
        <v>8152</v>
      </c>
      <c r="C4141" s="214" t="s">
        <v>92</v>
      </c>
      <c r="D4141" s="215" t="s">
        <v>8153</v>
      </c>
    </row>
    <row r="4142" spans="1:4" ht="13.5" x14ac:dyDescent="0.25">
      <c r="A4142" s="213">
        <v>92348</v>
      </c>
      <c r="B4142" s="214" t="s">
        <v>8154</v>
      </c>
      <c r="C4142" s="214" t="s">
        <v>92</v>
      </c>
      <c r="D4142" s="215" t="s">
        <v>8155</v>
      </c>
    </row>
    <row r="4143" spans="1:4" ht="13.5" x14ac:dyDescent="0.25">
      <c r="A4143" s="213">
        <v>92349</v>
      </c>
      <c r="B4143" s="214" t="s">
        <v>8156</v>
      </c>
      <c r="C4143" s="214" t="s">
        <v>92</v>
      </c>
      <c r="D4143" s="215" t="s">
        <v>8157</v>
      </c>
    </row>
    <row r="4144" spans="1:4" ht="13.5" x14ac:dyDescent="0.25">
      <c r="A4144" s="213">
        <v>92350</v>
      </c>
      <c r="B4144" s="214" t="s">
        <v>8158</v>
      </c>
      <c r="C4144" s="214" t="s">
        <v>92</v>
      </c>
      <c r="D4144" s="215" t="s">
        <v>8159</v>
      </c>
    </row>
    <row r="4145" spans="1:4" ht="13.5" x14ac:dyDescent="0.25">
      <c r="A4145" s="213">
        <v>92351</v>
      </c>
      <c r="B4145" s="214" t="s">
        <v>8160</v>
      </c>
      <c r="C4145" s="214" t="s">
        <v>92</v>
      </c>
      <c r="D4145" s="215" t="s">
        <v>8161</v>
      </c>
    </row>
    <row r="4146" spans="1:4" ht="13.5" x14ac:dyDescent="0.25">
      <c r="A4146" s="213">
        <v>92352</v>
      </c>
      <c r="B4146" s="214" t="s">
        <v>8162</v>
      </c>
      <c r="C4146" s="214" t="s">
        <v>92</v>
      </c>
      <c r="D4146" s="215" t="s">
        <v>8163</v>
      </c>
    </row>
    <row r="4147" spans="1:4" ht="13.5" x14ac:dyDescent="0.25">
      <c r="A4147" s="213">
        <v>92353</v>
      </c>
      <c r="B4147" s="214" t="s">
        <v>8164</v>
      </c>
      <c r="C4147" s="214" t="s">
        <v>92</v>
      </c>
      <c r="D4147" s="215" t="s">
        <v>8165</v>
      </c>
    </row>
    <row r="4148" spans="1:4" ht="13.5" x14ac:dyDescent="0.25">
      <c r="A4148" s="213">
        <v>92354</v>
      </c>
      <c r="B4148" s="214" t="s">
        <v>8166</v>
      </c>
      <c r="C4148" s="214" t="s">
        <v>92</v>
      </c>
      <c r="D4148" s="215" t="s">
        <v>8167</v>
      </c>
    </row>
    <row r="4149" spans="1:4" ht="13.5" x14ac:dyDescent="0.25">
      <c r="A4149" s="213">
        <v>92355</v>
      </c>
      <c r="B4149" s="214" t="s">
        <v>8168</v>
      </c>
      <c r="C4149" s="214" t="s">
        <v>92</v>
      </c>
      <c r="D4149" s="215" t="s">
        <v>8169</v>
      </c>
    </row>
    <row r="4150" spans="1:4" ht="13.5" x14ac:dyDescent="0.25">
      <c r="A4150" s="213">
        <v>92356</v>
      </c>
      <c r="B4150" s="214" t="s">
        <v>8170</v>
      </c>
      <c r="C4150" s="214" t="s">
        <v>92</v>
      </c>
      <c r="D4150" s="215" t="s">
        <v>8171</v>
      </c>
    </row>
    <row r="4151" spans="1:4" ht="13.5" x14ac:dyDescent="0.25">
      <c r="A4151" s="213">
        <v>92357</v>
      </c>
      <c r="B4151" s="214" t="s">
        <v>8172</v>
      </c>
      <c r="C4151" s="214" t="s">
        <v>92</v>
      </c>
      <c r="D4151" s="215" t="s">
        <v>8173</v>
      </c>
    </row>
    <row r="4152" spans="1:4" ht="13.5" x14ac:dyDescent="0.25">
      <c r="A4152" s="213">
        <v>92358</v>
      </c>
      <c r="B4152" s="214" t="s">
        <v>8174</v>
      </c>
      <c r="C4152" s="214" t="s">
        <v>92</v>
      </c>
      <c r="D4152" s="215" t="s">
        <v>8175</v>
      </c>
    </row>
    <row r="4153" spans="1:4" ht="13.5" x14ac:dyDescent="0.25">
      <c r="A4153" s="213">
        <v>92369</v>
      </c>
      <c r="B4153" s="214" t="s">
        <v>8176</v>
      </c>
      <c r="C4153" s="214" t="s">
        <v>92</v>
      </c>
      <c r="D4153" s="215" t="s">
        <v>8177</v>
      </c>
    </row>
    <row r="4154" spans="1:4" ht="13.5" x14ac:dyDescent="0.25">
      <c r="A4154" s="213">
        <v>92370</v>
      </c>
      <c r="B4154" s="214" t="s">
        <v>8178</v>
      </c>
      <c r="C4154" s="214" t="s">
        <v>92</v>
      </c>
      <c r="D4154" s="215" t="s">
        <v>8179</v>
      </c>
    </row>
    <row r="4155" spans="1:4" ht="13.5" x14ac:dyDescent="0.25">
      <c r="A4155" s="213">
        <v>92371</v>
      </c>
      <c r="B4155" s="214" t="s">
        <v>8180</v>
      </c>
      <c r="C4155" s="214" t="s">
        <v>92</v>
      </c>
      <c r="D4155" s="215" t="s">
        <v>1794</v>
      </c>
    </row>
    <row r="4156" spans="1:4" ht="13.5" x14ac:dyDescent="0.25">
      <c r="A4156" s="213">
        <v>92372</v>
      </c>
      <c r="B4156" s="214" t="s">
        <v>8181</v>
      </c>
      <c r="C4156" s="214" t="s">
        <v>92</v>
      </c>
      <c r="D4156" s="215" t="s">
        <v>8182</v>
      </c>
    </row>
    <row r="4157" spans="1:4" ht="13.5" x14ac:dyDescent="0.25">
      <c r="A4157" s="213">
        <v>92373</v>
      </c>
      <c r="B4157" s="214" t="s">
        <v>8183</v>
      </c>
      <c r="C4157" s="214" t="s">
        <v>92</v>
      </c>
      <c r="D4157" s="215" t="s">
        <v>2393</v>
      </c>
    </row>
    <row r="4158" spans="1:4" ht="13.5" x14ac:dyDescent="0.25">
      <c r="A4158" s="213">
        <v>92374</v>
      </c>
      <c r="B4158" s="214" t="s">
        <v>8184</v>
      </c>
      <c r="C4158" s="214" t="s">
        <v>92</v>
      </c>
      <c r="D4158" s="215" t="s">
        <v>8185</v>
      </c>
    </row>
    <row r="4159" spans="1:4" ht="13.5" x14ac:dyDescent="0.25">
      <c r="A4159" s="213">
        <v>92375</v>
      </c>
      <c r="B4159" s="214" t="s">
        <v>8186</v>
      </c>
      <c r="C4159" s="214" t="s">
        <v>92</v>
      </c>
      <c r="D4159" s="215" t="s">
        <v>8187</v>
      </c>
    </row>
    <row r="4160" spans="1:4" ht="13.5" x14ac:dyDescent="0.25">
      <c r="A4160" s="213">
        <v>92376</v>
      </c>
      <c r="B4160" s="214" t="s">
        <v>8188</v>
      </c>
      <c r="C4160" s="214" t="s">
        <v>92</v>
      </c>
      <c r="D4160" s="215" t="s">
        <v>8189</v>
      </c>
    </row>
    <row r="4161" spans="1:4" ht="13.5" x14ac:dyDescent="0.25">
      <c r="A4161" s="213">
        <v>92377</v>
      </c>
      <c r="B4161" s="214" t="s">
        <v>8190</v>
      </c>
      <c r="C4161" s="214" t="s">
        <v>92</v>
      </c>
      <c r="D4161" s="215" t="s">
        <v>8191</v>
      </c>
    </row>
    <row r="4162" spans="1:4" ht="13.5" x14ac:dyDescent="0.25">
      <c r="A4162" s="213">
        <v>92378</v>
      </c>
      <c r="B4162" s="214" t="s">
        <v>8192</v>
      </c>
      <c r="C4162" s="214" t="s">
        <v>92</v>
      </c>
      <c r="D4162" s="215" t="s">
        <v>8193</v>
      </c>
    </row>
    <row r="4163" spans="1:4" ht="13.5" x14ac:dyDescent="0.25">
      <c r="A4163" s="213">
        <v>92379</v>
      </c>
      <c r="B4163" s="214" t="s">
        <v>8194</v>
      </c>
      <c r="C4163" s="214" t="s">
        <v>92</v>
      </c>
      <c r="D4163" s="215" t="s">
        <v>8195</v>
      </c>
    </row>
    <row r="4164" spans="1:4" ht="13.5" x14ac:dyDescent="0.25">
      <c r="A4164" s="213">
        <v>92380</v>
      </c>
      <c r="B4164" s="214" t="s">
        <v>8196</v>
      </c>
      <c r="C4164" s="214" t="s">
        <v>92</v>
      </c>
      <c r="D4164" s="215" t="s">
        <v>8197</v>
      </c>
    </row>
    <row r="4165" spans="1:4" ht="13.5" x14ac:dyDescent="0.25">
      <c r="A4165" s="213">
        <v>92381</v>
      </c>
      <c r="B4165" s="214" t="s">
        <v>8198</v>
      </c>
      <c r="C4165" s="214" t="s">
        <v>92</v>
      </c>
      <c r="D4165" s="215" t="s">
        <v>8199</v>
      </c>
    </row>
    <row r="4166" spans="1:4" ht="13.5" x14ac:dyDescent="0.25">
      <c r="A4166" s="213">
        <v>92382</v>
      </c>
      <c r="B4166" s="214" t="s">
        <v>8200</v>
      </c>
      <c r="C4166" s="214" t="s">
        <v>92</v>
      </c>
      <c r="D4166" s="215" t="s">
        <v>8201</v>
      </c>
    </row>
    <row r="4167" spans="1:4" ht="13.5" x14ac:dyDescent="0.25">
      <c r="A4167" s="213">
        <v>92383</v>
      </c>
      <c r="B4167" s="214" t="s">
        <v>8202</v>
      </c>
      <c r="C4167" s="214" t="s">
        <v>92</v>
      </c>
      <c r="D4167" s="215" t="s">
        <v>8203</v>
      </c>
    </row>
    <row r="4168" spans="1:4" ht="13.5" x14ac:dyDescent="0.25">
      <c r="A4168" s="213">
        <v>92384</v>
      </c>
      <c r="B4168" s="214" t="s">
        <v>8204</v>
      </c>
      <c r="C4168" s="214" t="s">
        <v>92</v>
      </c>
      <c r="D4168" s="215" t="s">
        <v>8205</v>
      </c>
    </row>
    <row r="4169" spans="1:4" ht="13.5" x14ac:dyDescent="0.25">
      <c r="A4169" s="213">
        <v>92385</v>
      </c>
      <c r="B4169" s="214" t="s">
        <v>8206</v>
      </c>
      <c r="C4169" s="214" t="s">
        <v>92</v>
      </c>
      <c r="D4169" s="215" t="s">
        <v>8207</v>
      </c>
    </row>
    <row r="4170" spans="1:4" ht="13.5" x14ac:dyDescent="0.25">
      <c r="A4170" s="213">
        <v>92386</v>
      </c>
      <c r="B4170" s="214" t="s">
        <v>8208</v>
      </c>
      <c r="C4170" s="214" t="s">
        <v>92</v>
      </c>
      <c r="D4170" s="215" t="s">
        <v>8209</v>
      </c>
    </row>
    <row r="4171" spans="1:4" ht="13.5" x14ac:dyDescent="0.25">
      <c r="A4171" s="213">
        <v>92387</v>
      </c>
      <c r="B4171" s="214" t="s">
        <v>8210</v>
      </c>
      <c r="C4171" s="214" t="s">
        <v>92</v>
      </c>
      <c r="D4171" s="215" t="s">
        <v>8211</v>
      </c>
    </row>
    <row r="4172" spans="1:4" ht="13.5" x14ac:dyDescent="0.25">
      <c r="A4172" s="213">
        <v>92388</v>
      </c>
      <c r="B4172" s="214" t="s">
        <v>8212</v>
      </c>
      <c r="C4172" s="214" t="s">
        <v>92</v>
      </c>
      <c r="D4172" s="215" t="s">
        <v>8213</v>
      </c>
    </row>
    <row r="4173" spans="1:4" ht="13.5" x14ac:dyDescent="0.25">
      <c r="A4173" s="213">
        <v>92389</v>
      </c>
      <c r="B4173" s="214" t="s">
        <v>8214</v>
      </c>
      <c r="C4173" s="214" t="s">
        <v>92</v>
      </c>
      <c r="D4173" s="215" t="s">
        <v>8215</v>
      </c>
    </row>
    <row r="4174" spans="1:4" ht="13.5" x14ac:dyDescent="0.25">
      <c r="A4174" s="213">
        <v>92390</v>
      </c>
      <c r="B4174" s="214" t="s">
        <v>8216</v>
      </c>
      <c r="C4174" s="214" t="s">
        <v>92</v>
      </c>
      <c r="D4174" s="215" t="s">
        <v>8217</v>
      </c>
    </row>
    <row r="4175" spans="1:4" ht="13.5" x14ac:dyDescent="0.25">
      <c r="A4175" s="213">
        <v>92635</v>
      </c>
      <c r="B4175" s="214" t="s">
        <v>8218</v>
      </c>
      <c r="C4175" s="214" t="s">
        <v>92</v>
      </c>
      <c r="D4175" s="215" t="s">
        <v>8219</v>
      </c>
    </row>
    <row r="4176" spans="1:4" ht="13.5" x14ac:dyDescent="0.25">
      <c r="A4176" s="213">
        <v>92636</v>
      </c>
      <c r="B4176" s="214" t="s">
        <v>8220</v>
      </c>
      <c r="C4176" s="214" t="s">
        <v>92</v>
      </c>
      <c r="D4176" s="215" t="s">
        <v>8221</v>
      </c>
    </row>
    <row r="4177" spans="1:4" ht="13.5" x14ac:dyDescent="0.25">
      <c r="A4177" s="213">
        <v>92637</v>
      </c>
      <c r="B4177" s="214" t="s">
        <v>8222</v>
      </c>
      <c r="C4177" s="214" t="s">
        <v>92</v>
      </c>
      <c r="D4177" s="215" t="s">
        <v>8223</v>
      </c>
    </row>
    <row r="4178" spans="1:4" ht="13.5" x14ac:dyDescent="0.25">
      <c r="A4178" s="213">
        <v>92638</v>
      </c>
      <c r="B4178" s="214" t="s">
        <v>8224</v>
      </c>
      <c r="C4178" s="214" t="s">
        <v>92</v>
      </c>
      <c r="D4178" s="215" t="s">
        <v>8225</v>
      </c>
    </row>
    <row r="4179" spans="1:4" ht="13.5" x14ac:dyDescent="0.25">
      <c r="A4179" s="213">
        <v>92639</v>
      </c>
      <c r="B4179" s="214" t="s">
        <v>8226</v>
      </c>
      <c r="C4179" s="214" t="s">
        <v>92</v>
      </c>
      <c r="D4179" s="215" t="s">
        <v>8227</v>
      </c>
    </row>
    <row r="4180" spans="1:4" ht="13.5" x14ac:dyDescent="0.25">
      <c r="A4180" s="213">
        <v>92640</v>
      </c>
      <c r="B4180" s="214" t="s">
        <v>8228</v>
      </c>
      <c r="C4180" s="214" t="s">
        <v>92</v>
      </c>
      <c r="D4180" s="215" t="s">
        <v>8229</v>
      </c>
    </row>
    <row r="4181" spans="1:4" ht="13.5" x14ac:dyDescent="0.25">
      <c r="A4181" s="213">
        <v>92642</v>
      </c>
      <c r="B4181" s="214" t="s">
        <v>8230</v>
      </c>
      <c r="C4181" s="214" t="s">
        <v>92</v>
      </c>
      <c r="D4181" s="215" t="s">
        <v>8231</v>
      </c>
    </row>
    <row r="4182" spans="1:4" ht="13.5" x14ac:dyDescent="0.25">
      <c r="A4182" s="213">
        <v>92644</v>
      </c>
      <c r="B4182" s="214" t="s">
        <v>8232</v>
      </c>
      <c r="C4182" s="214" t="s">
        <v>92</v>
      </c>
      <c r="D4182" s="215" t="s">
        <v>4546</v>
      </c>
    </row>
    <row r="4183" spans="1:4" ht="13.5" x14ac:dyDescent="0.25">
      <c r="A4183" s="213">
        <v>92657</v>
      </c>
      <c r="B4183" s="214" t="s">
        <v>8233</v>
      </c>
      <c r="C4183" s="214" t="s">
        <v>92</v>
      </c>
      <c r="D4183" s="215" t="s">
        <v>8234</v>
      </c>
    </row>
    <row r="4184" spans="1:4" ht="13.5" x14ac:dyDescent="0.25">
      <c r="A4184" s="213">
        <v>92658</v>
      </c>
      <c r="B4184" s="214" t="s">
        <v>8235</v>
      </c>
      <c r="C4184" s="214" t="s">
        <v>92</v>
      </c>
      <c r="D4184" s="215" t="s">
        <v>8236</v>
      </c>
    </row>
    <row r="4185" spans="1:4" ht="13.5" x14ac:dyDescent="0.25">
      <c r="A4185" s="213">
        <v>92659</v>
      </c>
      <c r="B4185" s="214" t="s">
        <v>8237</v>
      </c>
      <c r="C4185" s="214" t="s">
        <v>92</v>
      </c>
      <c r="D4185" s="215" t="s">
        <v>8238</v>
      </c>
    </row>
    <row r="4186" spans="1:4" ht="13.5" x14ac:dyDescent="0.25">
      <c r="A4186" s="213">
        <v>92660</v>
      </c>
      <c r="B4186" s="214" t="s">
        <v>8239</v>
      </c>
      <c r="C4186" s="214" t="s">
        <v>92</v>
      </c>
      <c r="D4186" s="215" t="s">
        <v>8240</v>
      </c>
    </row>
    <row r="4187" spans="1:4" ht="13.5" x14ac:dyDescent="0.25">
      <c r="A4187" s="213">
        <v>92661</v>
      </c>
      <c r="B4187" s="214" t="s">
        <v>8241</v>
      </c>
      <c r="C4187" s="214" t="s">
        <v>92</v>
      </c>
      <c r="D4187" s="215" t="s">
        <v>8242</v>
      </c>
    </row>
    <row r="4188" spans="1:4" ht="13.5" x14ac:dyDescent="0.25">
      <c r="A4188" s="213">
        <v>92662</v>
      </c>
      <c r="B4188" s="214" t="s">
        <v>8243</v>
      </c>
      <c r="C4188" s="214" t="s">
        <v>92</v>
      </c>
      <c r="D4188" s="215" t="s">
        <v>8244</v>
      </c>
    </row>
    <row r="4189" spans="1:4" ht="13.5" x14ac:dyDescent="0.25">
      <c r="A4189" s="213">
        <v>92663</v>
      </c>
      <c r="B4189" s="214" t="s">
        <v>8245</v>
      </c>
      <c r="C4189" s="214" t="s">
        <v>92</v>
      </c>
      <c r="D4189" s="215" t="s">
        <v>2393</v>
      </c>
    </row>
    <row r="4190" spans="1:4" ht="13.5" x14ac:dyDescent="0.25">
      <c r="A4190" s="213">
        <v>92664</v>
      </c>
      <c r="B4190" s="214" t="s">
        <v>8246</v>
      </c>
      <c r="C4190" s="214" t="s">
        <v>92</v>
      </c>
      <c r="D4190" s="215" t="s">
        <v>8247</v>
      </c>
    </row>
    <row r="4191" spans="1:4" ht="13.5" x14ac:dyDescent="0.25">
      <c r="A4191" s="213">
        <v>92665</v>
      </c>
      <c r="B4191" s="214" t="s">
        <v>8248</v>
      </c>
      <c r="C4191" s="214" t="s">
        <v>92</v>
      </c>
      <c r="D4191" s="215" t="s">
        <v>8249</v>
      </c>
    </row>
    <row r="4192" spans="1:4" ht="13.5" x14ac:dyDescent="0.25">
      <c r="A4192" s="213">
        <v>92666</v>
      </c>
      <c r="B4192" s="214" t="s">
        <v>8250</v>
      </c>
      <c r="C4192" s="214" t="s">
        <v>92</v>
      </c>
      <c r="D4192" s="215" t="s">
        <v>8251</v>
      </c>
    </row>
    <row r="4193" spans="1:4" ht="13.5" x14ac:dyDescent="0.25">
      <c r="A4193" s="213">
        <v>92667</v>
      </c>
      <c r="B4193" s="214" t="s">
        <v>8252</v>
      </c>
      <c r="C4193" s="214" t="s">
        <v>92</v>
      </c>
      <c r="D4193" s="215" t="s">
        <v>8253</v>
      </c>
    </row>
    <row r="4194" spans="1:4" ht="13.5" x14ac:dyDescent="0.25">
      <c r="A4194" s="213">
        <v>92668</v>
      </c>
      <c r="B4194" s="214" t="s">
        <v>8254</v>
      </c>
      <c r="C4194" s="214" t="s">
        <v>92</v>
      </c>
      <c r="D4194" s="215" t="s">
        <v>8255</v>
      </c>
    </row>
    <row r="4195" spans="1:4" ht="13.5" x14ac:dyDescent="0.25">
      <c r="A4195" s="213">
        <v>92669</v>
      </c>
      <c r="B4195" s="214" t="s">
        <v>8256</v>
      </c>
      <c r="C4195" s="214" t="s">
        <v>92</v>
      </c>
      <c r="D4195" s="215" t="s">
        <v>8257</v>
      </c>
    </row>
    <row r="4196" spans="1:4" ht="13.5" x14ac:dyDescent="0.25">
      <c r="A4196" s="213">
        <v>92670</v>
      </c>
      <c r="B4196" s="214" t="s">
        <v>8258</v>
      </c>
      <c r="C4196" s="214" t="s">
        <v>92</v>
      </c>
      <c r="D4196" s="215" t="s">
        <v>8259</v>
      </c>
    </row>
    <row r="4197" spans="1:4" ht="13.5" x14ac:dyDescent="0.25">
      <c r="A4197" s="213">
        <v>92671</v>
      </c>
      <c r="B4197" s="214" t="s">
        <v>8260</v>
      </c>
      <c r="C4197" s="214" t="s">
        <v>92</v>
      </c>
      <c r="D4197" s="215" t="s">
        <v>8261</v>
      </c>
    </row>
    <row r="4198" spans="1:4" ht="13.5" x14ac:dyDescent="0.25">
      <c r="A4198" s="213">
        <v>92672</v>
      </c>
      <c r="B4198" s="214" t="s">
        <v>8262</v>
      </c>
      <c r="C4198" s="214" t="s">
        <v>92</v>
      </c>
      <c r="D4198" s="215" t="s">
        <v>8263</v>
      </c>
    </row>
    <row r="4199" spans="1:4" ht="13.5" x14ac:dyDescent="0.25">
      <c r="A4199" s="213">
        <v>92673</v>
      </c>
      <c r="B4199" s="214" t="s">
        <v>8264</v>
      </c>
      <c r="C4199" s="214" t="s">
        <v>92</v>
      </c>
      <c r="D4199" s="215" t="s">
        <v>8265</v>
      </c>
    </row>
    <row r="4200" spans="1:4" ht="13.5" x14ac:dyDescent="0.25">
      <c r="A4200" s="213">
        <v>92674</v>
      </c>
      <c r="B4200" s="214" t="s">
        <v>8266</v>
      </c>
      <c r="C4200" s="214" t="s">
        <v>92</v>
      </c>
      <c r="D4200" s="215" t="s">
        <v>8267</v>
      </c>
    </row>
    <row r="4201" spans="1:4" ht="13.5" x14ac:dyDescent="0.25">
      <c r="A4201" s="213">
        <v>92675</v>
      </c>
      <c r="B4201" s="214" t="s">
        <v>8268</v>
      </c>
      <c r="C4201" s="214" t="s">
        <v>92</v>
      </c>
      <c r="D4201" s="215" t="s">
        <v>8269</v>
      </c>
    </row>
    <row r="4202" spans="1:4" ht="13.5" x14ac:dyDescent="0.25">
      <c r="A4202" s="213">
        <v>92676</v>
      </c>
      <c r="B4202" s="214" t="s">
        <v>8270</v>
      </c>
      <c r="C4202" s="214" t="s">
        <v>92</v>
      </c>
      <c r="D4202" s="215" t="s">
        <v>8271</v>
      </c>
    </row>
    <row r="4203" spans="1:4" ht="13.5" x14ac:dyDescent="0.25">
      <c r="A4203" s="213">
        <v>92677</v>
      </c>
      <c r="B4203" s="214" t="s">
        <v>8272</v>
      </c>
      <c r="C4203" s="214" t="s">
        <v>92</v>
      </c>
      <c r="D4203" s="215" t="s">
        <v>8273</v>
      </c>
    </row>
    <row r="4204" spans="1:4" ht="13.5" x14ac:dyDescent="0.25">
      <c r="A4204" s="213">
        <v>92678</v>
      </c>
      <c r="B4204" s="214" t="s">
        <v>8274</v>
      </c>
      <c r="C4204" s="214" t="s">
        <v>92</v>
      </c>
      <c r="D4204" s="215" t="s">
        <v>3216</v>
      </c>
    </row>
    <row r="4205" spans="1:4" ht="13.5" x14ac:dyDescent="0.25">
      <c r="A4205" s="213">
        <v>92679</v>
      </c>
      <c r="B4205" s="214" t="s">
        <v>8275</v>
      </c>
      <c r="C4205" s="214" t="s">
        <v>92</v>
      </c>
      <c r="D4205" s="215" t="s">
        <v>8276</v>
      </c>
    </row>
    <row r="4206" spans="1:4" ht="13.5" x14ac:dyDescent="0.25">
      <c r="A4206" s="213">
        <v>92680</v>
      </c>
      <c r="B4206" s="214" t="s">
        <v>8277</v>
      </c>
      <c r="C4206" s="214" t="s">
        <v>92</v>
      </c>
      <c r="D4206" s="215" t="s">
        <v>8278</v>
      </c>
    </row>
    <row r="4207" spans="1:4" ht="13.5" x14ac:dyDescent="0.25">
      <c r="A4207" s="213">
        <v>92681</v>
      </c>
      <c r="B4207" s="214" t="s">
        <v>8279</v>
      </c>
      <c r="C4207" s="214" t="s">
        <v>92</v>
      </c>
      <c r="D4207" s="215" t="s">
        <v>8280</v>
      </c>
    </row>
    <row r="4208" spans="1:4" ht="13.5" x14ac:dyDescent="0.25">
      <c r="A4208" s="213">
        <v>92682</v>
      </c>
      <c r="B4208" s="214" t="s">
        <v>8281</v>
      </c>
      <c r="C4208" s="214" t="s">
        <v>92</v>
      </c>
      <c r="D4208" s="215" t="s">
        <v>1403</v>
      </c>
    </row>
    <row r="4209" spans="1:4" ht="13.5" x14ac:dyDescent="0.25">
      <c r="A4209" s="213">
        <v>92683</v>
      </c>
      <c r="B4209" s="214" t="s">
        <v>8282</v>
      </c>
      <c r="C4209" s="214" t="s">
        <v>92</v>
      </c>
      <c r="D4209" s="215" t="s">
        <v>8283</v>
      </c>
    </row>
    <row r="4210" spans="1:4" ht="13.5" x14ac:dyDescent="0.25">
      <c r="A4210" s="213">
        <v>92684</v>
      </c>
      <c r="B4210" s="214" t="s">
        <v>8284</v>
      </c>
      <c r="C4210" s="214" t="s">
        <v>92</v>
      </c>
      <c r="D4210" s="215" t="s">
        <v>8285</v>
      </c>
    </row>
    <row r="4211" spans="1:4" ht="13.5" x14ac:dyDescent="0.25">
      <c r="A4211" s="213">
        <v>92685</v>
      </c>
      <c r="B4211" s="214" t="s">
        <v>8286</v>
      </c>
      <c r="C4211" s="214" t="s">
        <v>92</v>
      </c>
      <c r="D4211" s="215" t="s">
        <v>8287</v>
      </c>
    </row>
    <row r="4212" spans="1:4" ht="13.5" x14ac:dyDescent="0.25">
      <c r="A4212" s="213">
        <v>92686</v>
      </c>
      <c r="B4212" s="214" t="s">
        <v>8288</v>
      </c>
      <c r="C4212" s="214" t="s">
        <v>92</v>
      </c>
      <c r="D4212" s="215" t="s">
        <v>8289</v>
      </c>
    </row>
    <row r="4213" spans="1:4" ht="13.5" x14ac:dyDescent="0.25">
      <c r="A4213" s="213">
        <v>92692</v>
      </c>
      <c r="B4213" s="214" t="s">
        <v>8290</v>
      </c>
      <c r="C4213" s="214" t="s">
        <v>92</v>
      </c>
      <c r="D4213" s="215" t="s">
        <v>8291</v>
      </c>
    </row>
    <row r="4214" spans="1:4" ht="13.5" x14ac:dyDescent="0.25">
      <c r="A4214" s="213">
        <v>92693</v>
      </c>
      <c r="B4214" s="214" t="s">
        <v>8292</v>
      </c>
      <c r="C4214" s="214" t="s">
        <v>92</v>
      </c>
      <c r="D4214" s="215" t="s">
        <v>8293</v>
      </c>
    </row>
    <row r="4215" spans="1:4" ht="13.5" x14ac:dyDescent="0.25">
      <c r="A4215" s="213">
        <v>92694</v>
      </c>
      <c r="B4215" s="214" t="s">
        <v>8294</v>
      </c>
      <c r="C4215" s="214" t="s">
        <v>92</v>
      </c>
      <c r="D4215" s="215" t="s">
        <v>8295</v>
      </c>
    </row>
    <row r="4216" spans="1:4" ht="13.5" x14ac:dyDescent="0.25">
      <c r="A4216" s="213">
        <v>92695</v>
      </c>
      <c r="B4216" s="214" t="s">
        <v>8296</v>
      </c>
      <c r="C4216" s="214" t="s">
        <v>92</v>
      </c>
      <c r="D4216" s="215" t="s">
        <v>8297</v>
      </c>
    </row>
    <row r="4217" spans="1:4" ht="13.5" x14ac:dyDescent="0.25">
      <c r="A4217" s="213">
        <v>92696</v>
      </c>
      <c r="B4217" s="214" t="s">
        <v>8298</v>
      </c>
      <c r="C4217" s="214" t="s">
        <v>92</v>
      </c>
      <c r="D4217" s="215" t="s">
        <v>8299</v>
      </c>
    </row>
    <row r="4218" spans="1:4" ht="13.5" x14ac:dyDescent="0.25">
      <c r="A4218" s="213">
        <v>92697</v>
      </c>
      <c r="B4218" s="214" t="s">
        <v>8300</v>
      </c>
      <c r="C4218" s="214" t="s">
        <v>92</v>
      </c>
      <c r="D4218" s="215" t="s">
        <v>8301</v>
      </c>
    </row>
    <row r="4219" spans="1:4" ht="13.5" x14ac:dyDescent="0.25">
      <c r="A4219" s="213">
        <v>92698</v>
      </c>
      <c r="B4219" s="214" t="s">
        <v>8302</v>
      </c>
      <c r="C4219" s="214" t="s">
        <v>92</v>
      </c>
      <c r="D4219" s="215" t="s">
        <v>8303</v>
      </c>
    </row>
    <row r="4220" spans="1:4" ht="13.5" x14ac:dyDescent="0.25">
      <c r="A4220" s="213">
        <v>92699</v>
      </c>
      <c r="B4220" s="214" t="s">
        <v>8304</v>
      </c>
      <c r="C4220" s="214" t="s">
        <v>92</v>
      </c>
      <c r="D4220" s="215" t="s">
        <v>8305</v>
      </c>
    </row>
    <row r="4221" spans="1:4" ht="13.5" x14ac:dyDescent="0.25">
      <c r="A4221" s="213">
        <v>92700</v>
      </c>
      <c r="B4221" s="214" t="s">
        <v>8306</v>
      </c>
      <c r="C4221" s="214" t="s">
        <v>92</v>
      </c>
      <c r="D4221" s="215" t="s">
        <v>8307</v>
      </c>
    </row>
    <row r="4222" spans="1:4" ht="13.5" x14ac:dyDescent="0.25">
      <c r="A4222" s="213">
        <v>92701</v>
      </c>
      <c r="B4222" s="214" t="s">
        <v>8308</v>
      </c>
      <c r="C4222" s="214" t="s">
        <v>92</v>
      </c>
      <c r="D4222" s="215" t="s">
        <v>8309</v>
      </c>
    </row>
    <row r="4223" spans="1:4" ht="13.5" x14ac:dyDescent="0.25">
      <c r="A4223" s="213">
        <v>92702</v>
      </c>
      <c r="B4223" s="214" t="s">
        <v>8310</v>
      </c>
      <c r="C4223" s="214" t="s">
        <v>92</v>
      </c>
      <c r="D4223" s="215" t="s">
        <v>8311</v>
      </c>
    </row>
    <row r="4224" spans="1:4" ht="13.5" x14ac:dyDescent="0.25">
      <c r="A4224" s="213">
        <v>92703</v>
      </c>
      <c r="B4224" s="214" t="s">
        <v>8312</v>
      </c>
      <c r="C4224" s="214" t="s">
        <v>92</v>
      </c>
      <c r="D4224" s="215" t="s">
        <v>8313</v>
      </c>
    </row>
    <row r="4225" spans="1:4" ht="13.5" x14ac:dyDescent="0.25">
      <c r="A4225" s="213">
        <v>92704</v>
      </c>
      <c r="B4225" s="214" t="s">
        <v>8314</v>
      </c>
      <c r="C4225" s="214" t="s">
        <v>92</v>
      </c>
      <c r="D4225" s="215" t="s">
        <v>8315</v>
      </c>
    </row>
    <row r="4226" spans="1:4" ht="13.5" x14ac:dyDescent="0.25">
      <c r="A4226" s="213">
        <v>92705</v>
      </c>
      <c r="B4226" s="214" t="s">
        <v>8316</v>
      </c>
      <c r="C4226" s="214" t="s">
        <v>92</v>
      </c>
      <c r="D4226" s="215" t="s">
        <v>8317</v>
      </c>
    </row>
    <row r="4227" spans="1:4" ht="13.5" x14ac:dyDescent="0.25">
      <c r="A4227" s="213">
        <v>92706</v>
      </c>
      <c r="B4227" s="214" t="s">
        <v>8318</v>
      </c>
      <c r="C4227" s="214" t="s">
        <v>92</v>
      </c>
      <c r="D4227" s="215" t="s">
        <v>8319</v>
      </c>
    </row>
    <row r="4228" spans="1:4" ht="13.5" x14ac:dyDescent="0.25">
      <c r="A4228" s="213">
        <v>92889</v>
      </c>
      <c r="B4228" s="214" t="s">
        <v>8320</v>
      </c>
      <c r="C4228" s="214" t="s">
        <v>92</v>
      </c>
      <c r="D4228" s="215" t="s">
        <v>8321</v>
      </c>
    </row>
    <row r="4229" spans="1:4" ht="13.5" x14ac:dyDescent="0.25">
      <c r="A4229" s="213">
        <v>92890</v>
      </c>
      <c r="B4229" s="214" t="s">
        <v>8322</v>
      </c>
      <c r="C4229" s="214" t="s">
        <v>92</v>
      </c>
      <c r="D4229" s="215" t="s">
        <v>8323</v>
      </c>
    </row>
    <row r="4230" spans="1:4" ht="13.5" x14ac:dyDescent="0.25">
      <c r="A4230" s="213">
        <v>92891</v>
      </c>
      <c r="B4230" s="214" t="s">
        <v>8324</v>
      </c>
      <c r="C4230" s="214" t="s">
        <v>92</v>
      </c>
      <c r="D4230" s="215" t="s">
        <v>8325</v>
      </c>
    </row>
    <row r="4231" spans="1:4" ht="13.5" x14ac:dyDescent="0.25">
      <c r="A4231" s="213">
        <v>92892</v>
      </c>
      <c r="B4231" s="214" t="s">
        <v>8326</v>
      </c>
      <c r="C4231" s="214" t="s">
        <v>92</v>
      </c>
      <c r="D4231" s="215" t="s">
        <v>8327</v>
      </c>
    </row>
    <row r="4232" spans="1:4" ht="13.5" x14ac:dyDescent="0.25">
      <c r="A4232" s="213">
        <v>92893</v>
      </c>
      <c r="B4232" s="214" t="s">
        <v>8328</v>
      </c>
      <c r="C4232" s="214" t="s">
        <v>92</v>
      </c>
      <c r="D4232" s="215" t="s">
        <v>8329</v>
      </c>
    </row>
    <row r="4233" spans="1:4" ht="13.5" x14ac:dyDescent="0.25">
      <c r="A4233" s="213">
        <v>92894</v>
      </c>
      <c r="B4233" s="214" t="s">
        <v>8330</v>
      </c>
      <c r="C4233" s="214" t="s">
        <v>92</v>
      </c>
      <c r="D4233" s="215" t="s">
        <v>8331</v>
      </c>
    </row>
    <row r="4234" spans="1:4" ht="13.5" x14ac:dyDescent="0.25">
      <c r="A4234" s="213">
        <v>92895</v>
      </c>
      <c r="B4234" s="214" t="s">
        <v>8332</v>
      </c>
      <c r="C4234" s="214" t="s">
        <v>92</v>
      </c>
      <c r="D4234" s="215" t="s">
        <v>8333</v>
      </c>
    </row>
    <row r="4235" spans="1:4" ht="13.5" x14ac:dyDescent="0.25">
      <c r="A4235" s="213">
        <v>92896</v>
      </c>
      <c r="B4235" s="214" t="s">
        <v>8334</v>
      </c>
      <c r="C4235" s="214" t="s">
        <v>92</v>
      </c>
      <c r="D4235" s="215" t="s">
        <v>8335</v>
      </c>
    </row>
    <row r="4236" spans="1:4" ht="13.5" x14ac:dyDescent="0.25">
      <c r="A4236" s="213">
        <v>92897</v>
      </c>
      <c r="B4236" s="214" t="s">
        <v>8336</v>
      </c>
      <c r="C4236" s="214" t="s">
        <v>92</v>
      </c>
      <c r="D4236" s="215" t="s">
        <v>8337</v>
      </c>
    </row>
    <row r="4237" spans="1:4" ht="13.5" x14ac:dyDescent="0.25">
      <c r="A4237" s="213">
        <v>92898</v>
      </c>
      <c r="B4237" s="214" t="s">
        <v>8338</v>
      </c>
      <c r="C4237" s="214" t="s">
        <v>92</v>
      </c>
      <c r="D4237" s="215" t="s">
        <v>8339</v>
      </c>
    </row>
    <row r="4238" spans="1:4" ht="13.5" x14ac:dyDescent="0.25">
      <c r="A4238" s="213">
        <v>92899</v>
      </c>
      <c r="B4238" s="214" t="s">
        <v>8340</v>
      </c>
      <c r="C4238" s="214" t="s">
        <v>92</v>
      </c>
      <c r="D4238" s="215" t="s">
        <v>8341</v>
      </c>
    </row>
    <row r="4239" spans="1:4" ht="13.5" x14ac:dyDescent="0.25">
      <c r="A4239" s="213">
        <v>92900</v>
      </c>
      <c r="B4239" s="214" t="s">
        <v>8342</v>
      </c>
      <c r="C4239" s="214" t="s">
        <v>92</v>
      </c>
      <c r="D4239" s="215" t="s">
        <v>8343</v>
      </c>
    </row>
    <row r="4240" spans="1:4" ht="13.5" x14ac:dyDescent="0.25">
      <c r="A4240" s="213">
        <v>92901</v>
      </c>
      <c r="B4240" s="214" t="s">
        <v>8344</v>
      </c>
      <c r="C4240" s="214" t="s">
        <v>92</v>
      </c>
      <c r="D4240" s="215" t="s">
        <v>8345</v>
      </c>
    </row>
    <row r="4241" spans="1:4" ht="13.5" x14ac:dyDescent="0.25">
      <c r="A4241" s="213">
        <v>92902</v>
      </c>
      <c r="B4241" s="214" t="s">
        <v>8346</v>
      </c>
      <c r="C4241" s="214" t="s">
        <v>92</v>
      </c>
      <c r="D4241" s="215" t="s">
        <v>8347</v>
      </c>
    </row>
    <row r="4242" spans="1:4" ht="13.5" x14ac:dyDescent="0.25">
      <c r="A4242" s="213">
        <v>92903</v>
      </c>
      <c r="B4242" s="214" t="s">
        <v>8348</v>
      </c>
      <c r="C4242" s="214" t="s">
        <v>92</v>
      </c>
      <c r="D4242" s="215" t="s">
        <v>8349</v>
      </c>
    </row>
    <row r="4243" spans="1:4" ht="13.5" x14ac:dyDescent="0.25">
      <c r="A4243" s="213">
        <v>92904</v>
      </c>
      <c r="B4243" s="214" t="s">
        <v>8350</v>
      </c>
      <c r="C4243" s="214" t="s">
        <v>92</v>
      </c>
      <c r="D4243" s="215" t="s">
        <v>8351</v>
      </c>
    </row>
    <row r="4244" spans="1:4" ht="13.5" x14ac:dyDescent="0.25">
      <c r="A4244" s="213">
        <v>92905</v>
      </c>
      <c r="B4244" s="214" t="s">
        <v>8352</v>
      </c>
      <c r="C4244" s="214" t="s">
        <v>92</v>
      </c>
      <c r="D4244" s="215" t="s">
        <v>8353</v>
      </c>
    </row>
    <row r="4245" spans="1:4" ht="13.5" x14ac:dyDescent="0.25">
      <c r="A4245" s="213">
        <v>92906</v>
      </c>
      <c r="B4245" s="214" t="s">
        <v>8354</v>
      </c>
      <c r="C4245" s="214" t="s">
        <v>92</v>
      </c>
      <c r="D4245" s="215" t="s">
        <v>8355</v>
      </c>
    </row>
    <row r="4246" spans="1:4" ht="13.5" x14ac:dyDescent="0.25">
      <c r="A4246" s="213">
        <v>92907</v>
      </c>
      <c r="B4246" s="214" t="s">
        <v>8356</v>
      </c>
      <c r="C4246" s="214" t="s">
        <v>92</v>
      </c>
      <c r="D4246" s="215" t="s">
        <v>8357</v>
      </c>
    </row>
    <row r="4247" spans="1:4" ht="13.5" x14ac:dyDescent="0.25">
      <c r="A4247" s="213">
        <v>92908</v>
      </c>
      <c r="B4247" s="214" t="s">
        <v>8358</v>
      </c>
      <c r="C4247" s="214" t="s">
        <v>92</v>
      </c>
      <c r="D4247" s="215" t="s">
        <v>8357</v>
      </c>
    </row>
    <row r="4248" spans="1:4" ht="13.5" x14ac:dyDescent="0.25">
      <c r="A4248" s="213">
        <v>92909</v>
      </c>
      <c r="B4248" s="214" t="s">
        <v>8359</v>
      </c>
      <c r="C4248" s="214" t="s">
        <v>92</v>
      </c>
      <c r="D4248" s="215" t="s">
        <v>8357</v>
      </c>
    </row>
    <row r="4249" spans="1:4" ht="13.5" x14ac:dyDescent="0.25">
      <c r="A4249" s="213">
        <v>92910</v>
      </c>
      <c r="B4249" s="214" t="s">
        <v>8360</v>
      </c>
      <c r="C4249" s="214" t="s">
        <v>92</v>
      </c>
      <c r="D4249" s="215" t="s">
        <v>8361</v>
      </c>
    </row>
    <row r="4250" spans="1:4" ht="13.5" x14ac:dyDescent="0.25">
      <c r="A4250" s="213">
        <v>92911</v>
      </c>
      <c r="B4250" s="214" t="s">
        <v>8362</v>
      </c>
      <c r="C4250" s="214" t="s">
        <v>92</v>
      </c>
      <c r="D4250" s="215" t="s">
        <v>8361</v>
      </c>
    </row>
    <row r="4251" spans="1:4" ht="13.5" x14ac:dyDescent="0.25">
      <c r="A4251" s="213">
        <v>92912</v>
      </c>
      <c r="B4251" s="214" t="s">
        <v>8363</v>
      </c>
      <c r="C4251" s="214" t="s">
        <v>92</v>
      </c>
      <c r="D4251" s="215" t="s">
        <v>2438</v>
      </c>
    </row>
    <row r="4252" spans="1:4" ht="13.5" x14ac:dyDescent="0.25">
      <c r="A4252" s="213">
        <v>92913</v>
      </c>
      <c r="B4252" s="214" t="s">
        <v>8364</v>
      </c>
      <c r="C4252" s="214" t="s">
        <v>92</v>
      </c>
      <c r="D4252" s="215" t="s">
        <v>8365</v>
      </c>
    </row>
    <row r="4253" spans="1:4" ht="13.5" x14ac:dyDescent="0.25">
      <c r="A4253" s="213">
        <v>92914</v>
      </c>
      <c r="B4253" s="214" t="s">
        <v>8366</v>
      </c>
      <c r="C4253" s="214" t="s">
        <v>92</v>
      </c>
      <c r="D4253" s="215" t="s">
        <v>8365</v>
      </c>
    </row>
    <row r="4254" spans="1:4" ht="13.5" x14ac:dyDescent="0.25">
      <c r="A4254" s="213">
        <v>92918</v>
      </c>
      <c r="B4254" s="214" t="s">
        <v>8367</v>
      </c>
      <c r="C4254" s="214" t="s">
        <v>92</v>
      </c>
      <c r="D4254" s="215" t="s">
        <v>8368</v>
      </c>
    </row>
    <row r="4255" spans="1:4" ht="13.5" x14ac:dyDescent="0.25">
      <c r="A4255" s="213">
        <v>92920</v>
      </c>
      <c r="B4255" s="214" t="s">
        <v>8369</v>
      </c>
      <c r="C4255" s="214" t="s">
        <v>92</v>
      </c>
      <c r="D4255" s="215" t="s">
        <v>8370</v>
      </c>
    </row>
    <row r="4256" spans="1:4" ht="13.5" x14ac:dyDescent="0.25">
      <c r="A4256" s="213">
        <v>92925</v>
      </c>
      <c r="B4256" s="214" t="s">
        <v>8371</v>
      </c>
      <c r="C4256" s="214" t="s">
        <v>92</v>
      </c>
      <c r="D4256" s="215" t="s">
        <v>1125</v>
      </c>
    </row>
    <row r="4257" spans="1:4" ht="13.5" x14ac:dyDescent="0.25">
      <c r="A4257" s="213">
        <v>92926</v>
      </c>
      <c r="B4257" s="214" t="s">
        <v>8372</v>
      </c>
      <c r="C4257" s="214" t="s">
        <v>92</v>
      </c>
      <c r="D4257" s="215" t="s">
        <v>8373</v>
      </c>
    </row>
    <row r="4258" spans="1:4" ht="13.5" x14ac:dyDescent="0.25">
      <c r="A4258" s="213">
        <v>92927</v>
      </c>
      <c r="B4258" s="214" t="s">
        <v>8374</v>
      </c>
      <c r="C4258" s="214" t="s">
        <v>92</v>
      </c>
      <c r="D4258" s="215" t="s">
        <v>8373</v>
      </c>
    </row>
    <row r="4259" spans="1:4" ht="13.5" x14ac:dyDescent="0.25">
      <c r="A4259" s="213">
        <v>92928</v>
      </c>
      <c r="B4259" s="214" t="s">
        <v>8375</v>
      </c>
      <c r="C4259" s="214" t="s">
        <v>92</v>
      </c>
      <c r="D4259" s="215" t="s">
        <v>8376</v>
      </c>
    </row>
    <row r="4260" spans="1:4" ht="13.5" x14ac:dyDescent="0.25">
      <c r="A4260" s="213">
        <v>92929</v>
      </c>
      <c r="B4260" s="214" t="s">
        <v>8377</v>
      </c>
      <c r="C4260" s="214" t="s">
        <v>92</v>
      </c>
      <c r="D4260" s="215" t="s">
        <v>8376</v>
      </c>
    </row>
    <row r="4261" spans="1:4" ht="13.5" x14ac:dyDescent="0.25">
      <c r="A4261" s="213">
        <v>92930</v>
      </c>
      <c r="B4261" s="214" t="s">
        <v>8378</v>
      </c>
      <c r="C4261" s="214" t="s">
        <v>92</v>
      </c>
      <c r="D4261" s="215" t="s">
        <v>8376</v>
      </c>
    </row>
    <row r="4262" spans="1:4" ht="13.5" x14ac:dyDescent="0.25">
      <c r="A4262" s="213">
        <v>92931</v>
      </c>
      <c r="B4262" s="214" t="s">
        <v>8379</v>
      </c>
      <c r="C4262" s="214" t="s">
        <v>92</v>
      </c>
      <c r="D4262" s="215" t="s">
        <v>7019</v>
      </c>
    </row>
    <row r="4263" spans="1:4" ht="13.5" x14ac:dyDescent="0.25">
      <c r="A4263" s="213">
        <v>92932</v>
      </c>
      <c r="B4263" s="214" t="s">
        <v>8380</v>
      </c>
      <c r="C4263" s="214" t="s">
        <v>92</v>
      </c>
      <c r="D4263" s="215" t="s">
        <v>7019</v>
      </c>
    </row>
    <row r="4264" spans="1:4" ht="13.5" x14ac:dyDescent="0.25">
      <c r="A4264" s="213">
        <v>92933</v>
      </c>
      <c r="B4264" s="214" t="s">
        <v>8381</v>
      </c>
      <c r="C4264" s="214" t="s">
        <v>92</v>
      </c>
      <c r="D4264" s="215" t="s">
        <v>7019</v>
      </c>
    </row>
    <row r="4265" spans="1:4" ht="13.5" x14ac:dyDescent="0.25">
      <c r="A4265" s="213">
        <v>92934</v>
      </c>
      <c r="B4265" s="214" t="s">
        <v>8382</v>
      </c>
      <c r="C4265" s="214" t="s">
        <v>92</v>
      </c>
      <c r="D4265" s="215" t="s">
        <v>8383</v>
      </c>
    </row>
    <row r="4266" spans="1:4" ht="13.5" x14ac:dyDescent="0.25">
      <c r="A4266" s="213">
        <v>92935</v>
      </c>
      <c r="B4266" s="214" t="s">
        <v>8384</v>
      </c>
      <c r="C4266" s="214" t="s">
        <v>92</v>
      </c>
      <c r="D4266" s="215" t="s">
        <v>8383</v>
      </c>
    </row>
    <row r="4267" spans="1:4" ht="13.5" x14ac:dyDescent="0.25">
      <c r="A4267" s="213">
        <v>92936</v>
      </c>
      <c r="B4267" s="214" t="s">
        <v>8385</v>
      </c>
      <c r="C4267" s="214" t="s">
        <v>92</v>
      </c>
      <c r="D4267" s="215" t="s">
        <v>8386</v>
      </c>
    </row>
    <row r="4268" spans="1:4" ht="13.5" x14ac:dyDescent="0.25">
      <c r="A4268" s="213">
        <v>92937</v>
      </c>
      <c r="B4268" s="214" t="s">
        <v>8387</v>
      </c>
      <c r="C4268" s="214" t="s">
        <v>92</v>
      </c>
      <c r="D4268" s="215" t="s">
        <v>8386</v>
      </c>
    </row>
    <row r="4269" spans="1:4" ht="13.5" x14ac:dyDescent="0.25">
      <c r="A4269" s="213">
        <v>92938</v>
      </c>
      <c r="B4269" s="214" t="s">
        <v>8388</v>
      </c>
      <c r="C4269" s="214" t="s">
        <v>92</v>
      </c>
      <c r="D4269" s="215" t="s">
        <v>8389</v>
      </c>
    </row>
    <row r="4270" spans="1:4" ht="13.5" x14ac:dyDescent="0.25">
      <c r="A4270" s="213">
        <v>92939</v>
      </c>
      <c r="B4270" s="214" t="s">
        <v>8390</v>
      </c>
      <c r="C4270" s="214" t="s">
        <v>92</v>
      </c>
      <c r="D4270" s="215" t="s">
        <v>8391</v>
      </c>
    </row>
    <row r="4271" spans="1:4" ht="13.5" x14ac:dyDescent="0.25">
      <c r="A4271" s="213">
        <v>92940</v>
      </c>
      <c r="B4271" s="214" t="s">
        <v>8392</v>
      </c>
      <c r="C4271" s="214" t="s">
        <v>92</v>
      </c>
      <c r="D4271" s="215" t="s">
        <v>8393</v>
      </c>
    </row>
    <row r="4272" spans="1:4" ht="13.5" x14ac:dyDescent="0.25">
      <c r="A4272" s="213">
        <v>92941</v>
      </c>
      <c r="B4272" s="214" t="s">
        <v>8394</v>
      </c>
      <c r="C4272" s="214" t="s">
        <v>92</v>
      </c>
      <c r="D4272" s="215" t="s">
        <v>8395</v>
      </c>
    </row>
    <row r="4273" spans="1:4" ht="13.5" x14ac:dyDescent="0.25">
      <c r="A4273" s="213">
        <v>92942</v>
      </c>
      <c r="B4273" s="214" t="s">
        <v>8396</v>
      </c>
      <c r="C4273" s="214" t="s">
        <v>92</v>
      </c>
      <c r="D4273" s="215" t="s">
        <v>8395</v>
      </c>
    </row>
    <row r="4274" spans="1:4" ht="13.5" x14ac:dyDescent="0.25">
      <c r="A4274" s="213">
        <v>92943</v>
      </c>
      <c r="B4274" s="214" t="s">
        <v>8397</v>
      </c>
      <c r="C4274" s="214" t="s">
        <v>92</v>
      </c>
      <c r="D4274" s="215" t="s">
        <v>8398</v>
      </c>
    </row>
    <row r="4275" spans="1:4" ht="13.5" x14ac:dyDescent="0.25">
      <c r="A4275" s="213">
        <v>92944</v>
      </c>
      <c r="B4275" s="214" t="s">
        <v>8399</v>
      </c>
      <c r="C4275" s="214" t="s">
        <v>92</v>
      </c>
      <c r="D4275" s="215" t="s">
        <v>8398</v>
      </c>
    </row>
    <row r="4276" spans="1:4" ht="13.5" x14ac:dyDescent="0.25">
      <c r="A4276" s="213">
        <v>92945</v>
      </c>
      <c r="B4276" s="214" t="s">
        <v>8400</v>
      </c>
      <c r="C4276" s="214" t="s">
        <v>92</v>
      </c>
      <c r="D4276" s="215" t="s">
        <v>8398</v>
      </c>
    </row>
    <row r="4277" spans="1:4" ht="13.5" x14ac:dyDescent="0.25">
      <c r="A4277" s="213">
        <v>92946</v>
      </c>
      <c r="B4277" s="214" t="s">
        <v>8401</v>
      </c>
      <c r="C4277" s="214" t="s">
        <v>92</v>
      </c>
      <c r="D4277" s="215" t="s">
        <v>8402</v>
      </c>
    </row>
    <row r="4278" spans="1:4" ht="13.5" x14ac:dyDescent="0.25">
      <c r="A4278" s="213">
        <v>92947</v>
      </c>
      <c r="B4278" s="214" t="s">
        <v>8403</v>
      </c>
      <c r="C4278" s="214" t="s">
        <v>92</v>
      </c>
      <c r="D4278" s="215" t="s">
        <v>8402</v>
      </c>
    </row>
    <row r="4279" spans="1:4" ht="13.5" x14ac:dyDescent="0.25">
      <c r="A4279" s="213">
        <v>92948</v>
      </c>
      <c r="B4279" s="214" t="s">
        <v>8404</v>
      </c>
      <c r="C4279" s="214" t="s">
        <v>92</v>
      </c>
      <c r="D4279" s="215" t="s">
        <v>8402</v>
      </c>
    </row>
    <row r="4280" spans="1:4" ht="13.5" x14ac:dyDescent="0.25">
      <c r="A4280" s="213">
        <v>92949</v>
      </c>
      <c r="B4280" s="214" t="s">
        <v>8405</v>
      </c>
      <c r="C4280" s="214" t="s">
        <v>92</v>
      </c>
      <c r="D4280" s="215" t="s">
        <v>8406</v>
      </c>
    </row>
    <row r="4281" spans="1:4" ht="13.5" x14ac:dyDescent="0.25">
      <c r="A4281" s="213">
        <v>92950</v>
      </c>
      <c r="B4281" s="214" t="s">
        <v>8407</v>
      </c>
      <c r="C4281" s="214" t="s">
        <v>92</v>
      </c>
      <c r="D4281" s="215" t="s">
        <v>8406</v>
      </c>
    </row>
    <row r="4282" spans="1:4" ht="13.5" x14ac:dyDescent="0.25">
      <c r="A4282" s="213">
        <v>92951</v>
      </c>
      <c r="B4282" s="214" t="s">
        <v>8408</v>
      </c>
      <c r="C4282" s="214" t="s">
        <v>92</v>
      </c>
      <c r="D4282" s="215" t="s">
        <v>8409</v>
      </c>
    </row>
    <row r="4283" spans="1:4" ht="13.5" x14ac:dyDescent="0.25">
      <c r="A4283" s="213">
        <v>92952</v>
      </c>
      <c r="B4283" s="214" t="s">
        <v>8410</v>
      </c>
      <c r="C4283" s="214" t="s">
        <v>92</v>
      </c>
      <c r="D4283" s="215" t="s">
        <v>8409</v>
      </c>
    </row>
    <row r="4284" spans="1:4" ht="13.5" x14ac:dyDescent="0.25">
      <c r="A4284" s="213">
        <v>92953</v>
      </c>
      <c r="B4284" s="214" t="s">
        <v>8411</v>
      </c>
      <c r="C4284" s="214" t="s">
        <v>92</v>
      </c>
      <c r="D4284" s="215" t="s">
        <v>8412</v>
      </c>
    </row>
    <row r="4285" spans="1:4" ht="13.5" x14ac:dyDescent="0.25">
      <c r="A4285" s="213">
        <v>93050</v>
      </c>
      <c r="B4285" s="214" t="s">
        <v>8413</v>
      </c>
      <c r="C4285" s="214" t="s">
        <v>92</v>
      </c>
      <c r="D4285" s="215" t="s">
        <v>3386</v>
      </c>
    </row>
    <row r="4286" spans="1:4" ht="13.5" x14ac:dyDescent="0.25">
      <c r="A4286" s="213">
        <v>93052</v>
      </c>
      <c r="B4286" s="214" t="s">
        <v>8414</v>
      </c>
      <c r="C4286" s="214" t="s">
        <v>92</v>
      </c>
      <c r="D4286" s="215" t="s">
        <v>8415</v>
      </c>
    </row>
    <row r="4287" spans="1:4" ht="13.5" x14ac:dyDescent="0.25">
      <c r="A4287" s="213">
        <v>93054</v>
      </c>
      <c r="B4287" s="214" t="s">
        <v>8416</v>
      </c>
      <c r="C4287" s="214" t="s">
        <v>92</v>
      </c>
      <c r="D4287" s="215" t="s">
        <v>8417</v>
      </c>
    </row>
    <row r="4288" spans="1:4" ht="13.5" x14ac:dyDescent="0.25">
      <c r="A4288" s="213">
        <v>93055</v>
      </c>
      <c r="B4288" s="214" t="s">
        <v>8418</v>
      </c>
      <c r="C4288" s="214" t="s">
        <v>92</v>
      </c>
      <c r="D4288" s="215" t="s">
        <v>8419</v>
      </c>
    </row>
    <row r="4289" spans="1:4" ht="13.5" x14ac:dyDescent="0.25">
      <c r="A4289" s="213">
        <v>93056</v>
      </c>
      <c r="B4289" s="214" t="s">
        <v>8420</v>
      </c>
      <c r="C4289" s="214" t="s">
        <v>92</v>
      </c>
      <c r="D4289" s="215" t="s">
        <v>8095</v>
      </c>
    </row>
    <row r="4290" spans="1:4" ht="13.5" x14ac:dyDescent="0.25">
      <c r="A4290" s="213">
        <v>93057</v>
      </c>
      <c r="B4290" s="214" t="s">
        <v>8421</v>
      </c>
      <c r="C4290" s="214" t="s">
        <v>92</v>
      </c>
      <c r="D4290" s="215" t="s">
        <v>8422</v>
      </c>
    </row>
    <row r="4291" spans="1:4" ht="13.5" x14ac:dyDescent="0.25">
      <c r="A4291" s="213">
        <v>93058</v>
      </c>
      <c r="B4291" s="214" t="s">
        <v>8423</v>
      </c>
      <c r="C4291" s="214" t="s">
        <v>92</v>
      </c>
      <c r="D4291" s="215" t="s">
        <v>8424</v>
      </c>
    </row>
    <row r="4292" spans="1:4" ht="13.5" x14ac:dyDescent="0.25">
      <c r="A4292" s="213">
        <v>93059</v>
      </c>
      <c r="B4292" s="214" t="s">
        <v>8425</v>
      </c>
      <c r="C4292" s="214" t="s">
        <v>92</v>
      </c>
      <c r="D4292" s="215" t="s">
        <v>8426</v>
      </c>
    </row>
    <row r="4293" spans="1:4" ht="13.5" x14ac:dyDescent="0.25">
      <c r="A4293" s="213">
        <v>93060</v>
      </c>
      <c r="B4293" s="214" t="s">
        <v>8427</v>
      </c>
      <c r="C4293" s="214" t="s">
        <v>92</v>
      </c>
      <c r="D4293" s="215" t="s">
        <v>8428</v>
      </c>
    </row>
    <row r="4294" spans="1:4" ht="13.5" x14ac:dyDescent="0.25">
      <c r="A4294" s="213">
        <v>93061</v>
      </c>
      <c r="B4294" s="214" t="s">
        <v>8429</v>
      </c>
      <c r="C4294" s="214" t="s">
        <v>92</v>
      </c>
      <c r="D4294" s="215" t="s">
        <v>8430</v>
      </c>
    </row>
    <row r="4295" spans="1:4" ht="13.5" x14ac:dyDescent="0.25">
      <c r="A4295" s="213">
        <v>93062</v>
      </c>
      <c r="B4295" s="214" t="s">
        <v>8431</v>
      </c>
      <c r="C4295" s="214" t="s">
        <v>92</v>
      </c>
      <c r="D4295" s="215" t="s">
        <v>8432</v>
      </c>
    </row>
    <row r="4296" spans="1:4" ht="13.5" x14ac:dyDescent="0.25">
      <c r="A4296" s="213">
        <v>93063</v>
      </c>
      <c r="B4296" s="214" t="s">
        <v>8433</v>
      </c>
      <c r="C4296" s="214" t="s">
        <v>92</v>
      </c>
      <c r="D4296" s="215" t="s">
        <v>8434</v>
      </c>
    </row>
    <row r="4297" spans="1:4" ht="13.5" x14ac:dyDescent="0.25">
      <c r="A4297" s="213">
        <v>93064</v>
      </c>
      <c r="B4297" s="214" t="s">
        <v>8435</v>
      </c>
      <c r="C4297" s="214" t="s">
        <v>92</v>
      </c>
      <c r="D4297" s="215" t="s">
        <v>8436</v>
      </c>
    </row>
    <row r="4298" spans="1:4" ht="13.5" x14ac:dyDescent="0.25">
      <c r="A4298" s="213">
        <v>93065</v>
      </c>
      <c r="B4298" s="214" t="s">
        <v>8437</v>
      </c>
      <c r="C4298" s="214" t="s">
        <v>92</v>
      </c>
      <c r="D4298" s="215" t="s">
        <v>8438</v>
      </c>
    </row>
    <row r="4299" spans="1:4" ht="13.5" x14ac:dyDescent="0.25">
      <c r="A4299" s="213">
        <v>93066</v>
      </c>
      <c r="B4299" s="214" t="s">
        <v>8439</v>
      </c>
      <c r="C4299" s="214" t="s">
        <v>92</v>
      </c>
      <c r="D4299" s="215" t="s">
        <v>8440</v>
      </c>
    </row>
    <row r="4300" spans="1:4" ht="13.5" x14ac:dyDescent="0.25">
      <c r="A4300" s="213">
        <v>93067</v>
      </c>
      <c r="B4300" s="214" t="s">
        <v>8441</v>
      </c>
      <c r="C4300" s="214" t="s">
        <v>92</v>
      </c>
      <c r="D4300" s="215" t="s">
        <v>8442</v>
      </c>
    </row>
    <row r="4301" spans="1:4" ht="13.5" x14ac:dyDescent="0.25">
      <c r="A4301" s="213">
        <v>93068</v>
      </c>
      <c r="B4301" s="214" t="s">
        <v>8443</v>
      </c>
      <c r="C4301" s="214" t="s">
        <v>92</v>
      </c>
      <c r="D4301" s="215" t="s">
        <v>8444</v>
      </c>
    </row>
    <row r="4302" spans="1:4" ht="13.5" x14ac:dyDescent="0.25">
      <c r="A4302" s="213">
        <v>93069</v>
      </c>
      <c r="B4302" s="214" t="s">
        <v>8445</v>
      </c>
      <c r="C4302" s="214" t="s">
        <v>92</v>
      </c>
      <c r="D4302" s="215" t="s">
        <v>8446</v>
      </c>
    </row>
    <row r="4303" spans="1:4" ht="13.5" x14ac:dyDescent="0.25">
      <c r="A4303" s="213">
        <v>93070</v>
      </c>
      <c r="B4303" s="214" t="s">
        <v>8447</v>
      </c>
      <c r="C4303" s="214" t="s">
        <v>92</v>
      </c>
      <c r="D4303" s="215" t="s">
        <v>8102</v>
      </c>
    </row>
    <row r="4304" spans="1:4" ht="13.5" x14ac:dyDescent="0.25">
      <c r="A4304" s="213">
        <v>93071</v>
      </c>
      <c r="B4304" s="214" t="s">
        <v>8448</v>
      </c>
      <c r="C4304" s="214" t="s">
        <v>92</v>
      </c>
      <c r="D4304" s="215" t="s">
        <v>8449</v>
      </c>
    </row>
    <row r="4305" spans="1:4" ht="13.5" x14ac:dyDescent="0.25">
      <c r="A4305" s="213">
        <v>93072</v>
      </c>
      <c r="B4305" s="214" t="s">
        <v>8450</v>
      </c>
      <c r="C4305" s="214" t="s">
        <v>92</v>
      </c>
      <c r="D4305" s="215" t="s">
        <v>8451</v>
      </c>
    </row>
    <row r="4306" spans="1:4" ht="13.5" x14ac:dyDescent="0.25">
      <c r="A4306" s="213">
        <v>93074</v>
      </c>
      <c r="B4306" s="214" t="s">
        <v>8452</v>
      </c>
      <c r="C4306" s="214" t="s">
        <v>92</v>
      </c>
      <c r="D4306" s="215" t="s">
        <v>2784</v>
      </c>
    </row>
    <row r="4307" spans="1:4" ht="13.5" x14ac:dyDescent="0.25">
      <c r="A4307" s="213">
        <v>93075</v>
      </c>
      <c r="B4307" s="214" t="s">
        <v>8453</v>
      </c>
      <c r="C4307" s="214" t="s">
        <v>92</v>
      </c>
      <c r="D4307" s="215" t="s">
        <v>4008</v>
      </c>
    </row>
    <row r="4308" spans="1:4" ht="13.5" x14ac:dyDescent="0.25">
      <c r="A4308" s="213">
        <v>93076</v>
      </c>
      <c r="B4308" s="214" t="s">
        <v>8454</v>
      </c>
      <c r="C4308" s="214" t="s">
        <v>92</v>
      </c>
      <c r="D4308" s="215" t="s">
        <v>8455</v>
      </c>
    </row>
    <row r="4309" spans="1:4" ht="13.5" x14ac:dyDescent="0.25">
      <c r="A4309" s="213">
        <v>93077</v>
      </c>
      <c r="B4309" s="214" t="s">
        <v>8456</v>
      </c>
      <c r="C4309" s="214" t="s">
        <v>92</v>
      </c>
      <c r="D4309" s="215" t="s">
        <v>8457</v>
      </c>
    </row>
    <row r="4310" spans="1:4" ht="13.5" x14ac:dyDescent="0.25">
      <c r="A4310" s="213">
        <v>93078</v>
      </c>
      <c r="B4310" s="214" t="s">
        <v>8458</v>
      </c>
      <c r="C4310" s="214" t="s">
        <v>92</v>
      </c>
      <c r="D4310" s="215" t="s">
        <v>8459</v>
      </c>
    </row>
    <row r="4311" spans="1:4" ht="13.5" x14ac:dyDescent="0.25">
      <c r="A4311" s="213">
        <v>93079</v>
      </c>
      <c r="B4311" s="214" t="s">
        <v>8460</v>
      </c>
      <c r="C4311" s="214" t="s">
        <v>92</v>
      </c>
      <c r="D4311" s="215" t="s">
        <v>2161</v>
      </c>
    </row>
    <row r="4312" spans="1:4" ht="13.5" x14ac:dyDescent="0.25">
      <c r="A4312" s="213">
        <v>93080</v>
      </c>
      <c r="B4312" s="214" t="s">
        <v>8461</v>
      </c>
      <c r="C4312" s="214" t="s">
        <v>92</v>
      </c>
      <c r="D4312" s="215" t="s">
        <v>8462</v>
      </c>
    </row>
    <row r="4313" spans="1:4" ht="13.5" x14ac:dyDescent="0.25">
      <c r="A4313" s="213">
        <v>93081</v>
      </c>
      <c r="B4313" s="214" t="s">
        <v>8463</v>
      </c>
      <c r="C4313" s="214" t="s">
        <v>92</v>
      </c>
      <c r="D4313" s="215" t="s">
        <v>4983</v>
      </c>
    </row>
    <row r="4314" spans="1:4" ht="13.5" x14ac:dyDescent="0.25">
      <c r="A4314" s="213">
        <v>93082</v>
      </c>
      <c r="B4314" s="214" t="s">
        <v>8464</v>
      </c>
      <c r="C4314" s="214" t="s">
        <v>92</v>
      </c>
      <c r="D4314" s="215" t="s">
        <v>8465</v>
      </c>
    </row>
    <row r="4315" spans="1:4" ht="13.5" x14ac:dyDescent="0.25">
      <c r="A4315" s="213">
        <v>93083</v>
      </c>
      <c r="B4315" s="214" t="s">
        <v>8466</v>
      </c>
      <c r="C4315" s="214" t="s">
        <v>92</v>
      </c>
      <c r="D4315" s="215" t="s">
        <v>8467</v>
      </c>
    </row>
    <row r="4316" spans="1:4" ht="13.5" x14ac:dyDescent="0.25">
      <c r="A4316" s="213">
        <v>93084</v>
      </c>
      <c r="B4316" s="214" t="s">
        <v>8468</v>
      </c>
      <c r="C4316" s="214" t="s">
        <v>92</v>
      </c>
      <c r="D4316" s="215" t="s">
        <v>6374</v>
      </c>
    </row>
    <row r="4317" spans="1:4" ht="13.5" x14ac:dyDescent="0.25">
      <c r="A4317" s="213">
        <v>93085</v>
      </c>
      <c r="B4317" s="214" t="s">
        <v>8469</v>
      </c>
      <c r="C4317" s="214" t="s">
        <v>92</v>
      </c>
      <c r="D4317" s="215" t="s">
        <v>8470</v>
      </c>
    </row>
    <row r="4318" spans="1:4" ht="13.5" x14ac:dyDescent="0.25">
      <c r="A4318" s="213">
        <v>93086</v>
      </c>
      <c r="B4318" s="214" t="s">
        <v>8471</v>
      </c>
      <c r="C4318" s="214" t="s">
        <v>92</v>
      </c>
      <c r="D4318" s="215" t="s">
        <v>8472</v>
      </c>
    </row>
    <row r="4319" spans="1:4" ht="13.5" x14ac:dyDescent="0.25">
      <c r="A4319" s="213">
        <v>93087</v>
      </c>
      <c r="B4319" s="214" t="s">
        <v>8473</v>
      </c>
      <c r="C4319" s="214" t="s">
        <v>92</v>
      </c>
      <c r="D4319" s="215" t="s">
        <v>8474</v>
      </c>
    </row>
    <row r="4320" spans="1:4" ht="13.5" x14ac:dyDescent="0.25">
      <c r="A4320" s="213">
        <v>93088</v>
      </c>
      <c r="B4320" s="214" t="s">
        <v>8475</v>
      </c>
      <c r="C4320" s="214" t="s">
        <v>92</v>
      </c>
      <c r="D4320" s="215" t="s">
        <v>5705</v>
      </c>
    </row>
    <row r="4321" spans="1:4" ht="13.5" x14ac:dyDescent="0.25">
      <c r="A4321" s="213">
        <v>93089</v>
      </c>
      <c r="B4321" s="214" t="s">
        <v>8476</v>
      </c>
      <c r="C4321" s="214" t="s">
        <v>92</v>
      </c>
      <c r="D4321" s="215" t="s">
        <v>8477</v>
      </c>
    </row>
    <row r="4322" spans="1:4" ht="13.5" x14ac:dyDescent="0.25">
      <c r="A4322" s="213">
        <v>93090</v>
      </c>
      <c r="B4322" s="214" t="s">
        <v>8478</v>
      </c>
      <c r="C4322" s="214" t="s">
        <v>92</v>
      </c>
      <c r="D4322" s="215" t="s">
        <v>8123</v>
      </c>
    </row>
    <row r="4323" spans="1:4" ht="13.5" x14ac:dyDescent="0.25">
      <c r="A4323" s="213">
        <v>93091</v>
      </c>
      <c r="B4323" s="214" t="s">
        <v>8479</v>
      </c>
      <c r="C4323" s="214" t="s">
        <v>92</v>
      </c>
      <c r="D4323" s="215" t="s">
        <v>8480</v>
      </c>
    </row>
    <row r="4324" spans="1:4" ht="13.5" x14ac:dyDescent="0.25">
      <c r="A4324" s="213">
        <v>93092</v>
      </c>
      <c r="B4324" s="214" t="s">
        <v>8481</v>
      </c>
      <c r="C4324" s="214" t="s">
        <v>92</v>
      </c>
      <c r="D4324" s="215" t="s">
        <v>8482</v>
      </c>
    </row>
    <row r="4325" spans="1:4" ht="13.5" x14ac:dyDescent="0.25">
      <c r="A4325" s="213">
        <v>93093</v>
      </c>
      <c r="B4325" s="214" t="s">
        <v>8483</v>
      </c>
      <c r="C4325" s="214" t="s">
        <v>92</v>
      </c>
      <c r="D4325" s="215" t="s">
        <v>8484</v>
      </c>
    </row>
    <row r="4326" spans="1:4" ht="13.5" x14ac:dyDescent="0.25">
      <c r="A4326" s="213">
        <v>93094</v>
      </c>
      <c r="B4326" s="214" t="s">
        <v>8485</v>
      </c>
      <c r="C4326" s="214" t="s">
        <v>92</v>
      </c>
      <c r="D4326" s="215" t="s">
        <v>8486</v>
      </c>
    </row>
    <row r="4327" spans="1:4" ht="13.5" x14ac:dyDescent="0.25">
      <c r="A4327" s="213">
        <v>93097</v>
      </c>
      <c r="B4327" s="214" t="s">
        <v>8487</v>
      </c>
      <c r="C4327" s="214" t="s">
        <v>92</v>
      </c>
      <c r="D4327" s="215" t="s">
        <v>8488</v>
      </c>
    </row>
    <row r="4328" spans="1:4" ht="13.5" x14ac:dyDescent="0.25">
      <c r="A4328" s="213">
        <v>93098</v>
      </c>
      <c r="B4328" s="214" t="s">
        <v>8489</v>
      </c>
      <c r="C4328" s="214" t="s">
        <v>92</v>
      </c>
      <c r="D4328" s="215" t="s">
        <v>8490</v>
      </c>
    </row>
    <row r="4329" spans="1:4" ht="13.5" x14ac:dyDescent="0.25">
      <c r="A4329" s="213">
        <v>93099</v>
      </c>
      <c r="B4329" s="214" t="s">
        <v>8491</v>
      </c>
      <c r="C4329" s="214" t="s">
        <v>92</v>
      </c>
      <c r="D4329" s="215" t="s">
        <v>8492</v>
      </c>
    </row>
    <row r="4330" spans="1:4" ht="13.5" x14ac:dyDescent="0.25">
      <c r="A4330" s="213">
        <v>93100</v>
      </c>
      <c r="B4330" s="214" t="s">
        <v>8493</v>
      </c>
      <c r="C4330" s="214" t="s">
        <v>92</v>
      </c>
      <c r="D4330" s="215" t="s">
        <v>8494</v>
      </c>
    </row>
    <row r="4331" spans="1:4" ht="13.5" x14ac:dyDescent="0.25">
      <c r="A4331" s="213">
        <v>93101</v>
      </c>
      <c r="B4331" s="214" t="s">
        <v>8495</v>
      </c>
      <c r="C4331" s="214" t="s">
        <v>92</v>
      </c>
      <c r="D4331" s="215" t="s">
        <v>8496</v>
      </c>
    </row>
    <row r="4332" spans="1:4" ht="13.5" x14ac:dyDescent="0.25">
      <c r="A4332" s="213">
        <v>93102</v>
      </c>
      <c r="B4332" s="214" t="s">
        <v>8497</v>
      </c>
      <c r="C4332" s="214" t="s">
        <v>92</v>
      </c>
      <c r="D4332" s="215" t="s">
        <v>2246</v>
      </c>
    </row>
    <row r="4333" spans="1:4" ht="13.5" x14ac:dyDescent="0.25">
      <c r="A4333" s="213">
        <v>93103</v>
      </c>
      <c r="B4333" s="214" t="s">
        <v>8498</v>
      </c>
      <c r="C4333" s="214" t="s">
        <v>92</v>
      </c>
      <c r="D4333" s="215" t="s">
        <v>2848</v>
      </c>
    </row>
    <row r="4334" spans="1:4" ht="13.5" x14ac:dyDescent="0.25">
      <c r="A4334" s="213">
        <v>93104</v>
      </c>
      <c r="B4334" s="214" t="s">
        <v>8499</v>
      </c>
      <c r="C4334" s="214" t="s">
        <v>92</v>
      </c>
      <c r="D4334" s="215" t="s">
        <v>8500</v>
      </c>
    </row>
    <row r="4335" spans="1:4" ht="13.5" x14ac:dyDescent="0.25">
      <c r="A4335" s="213">
        <v>93105</v>
      </c>
      <c r="B4335" s="214" t="s">
        <v>8501</v>
      </c>
      <c r="C4335" s="214" t="s">
        <v>92</v>
      </c>
      <c r="D4335" s="215" t="s">
        <v>8502</v>
      </c>
    </row>
    <row r="4336" spans="1:4" ht="13.5" x14ac:dyDescent="0.25">
      <c r="A4336" s="213">
        <v>93106</v>
      </c>
      <c r="B4336" s="214" t="s">
        <v>8503</v>
      </c>
      <c r="C4336" s="214" t="s">
        <v>92</v>
      </c>
      <c r="D4336" s="215" t="s">
        <v>8504</v>
      </c>
    </row>
    <row r="4337" spans="1:4" ht="13.5" x14ac:dyDescent="0.25">
      <c r="A4337" s="213">
        <v>93107</v>
      </c>
      <c r="B4337" s="214" t="s">
        <v>8505</v>
      </c>
      <c r="C4337" s="214" t="s">
        <v>92</v>
      </c>
      <c r="D4337" s="215" t="s">
        <v>7849</v>
      </c>
    </row>
    <row r="4338" spans="1:4" ht="13.5" x14ac:dyDescent="0.25">
      <c r="A4338" s="213">
        <v>93108</v>
      </c>
      <c r="B4338" s="214" t="s">
        <v>8506</v>
      </c>
      <c r="C4338" s="214" t="s">
        <v>92</v>
      </c>
      <c r="D4338" s="215" t="s">
        <v>8507</v>
      </c>
    </row>
    <row r="4339" spans="1:4" ht="13.5" x14ac:dyDescent="0.25">
      <c r="A4339" s="213">
        <v>93109</v>
      </c>
      <c r="B4339" s="214" t="s">
        <v>8508</v>
      </c>
      <c r="C4339" s="214" t="s">
        <v>92</v>
      </c>
      <c r="D4339" s="215" t="s">
        <v>8509</v>
      </c>
    </row>
    <row r="4340" spans="1:4" ht="13.5" x14ac:dyDescent="0.25">
      <c r="A4340" s="213">
        <v>93110</v>
      </c>
      <c r="B4340" s="214" t="s">
        <v>8510</v>
      </c>
      <c r="C4340" s="214" t="s">
        <v>92</v>
      </c>
      <c r="D4340" s="215" t="s">
        <v>8511</v>
      </c>
    </row>
    <row r="4341" spans="1:4" ht="13.5" x14ac:dyDescent="0.25">
      <c r="A4341" s="213">
        <v>93111</v>
      </c>
      <c r="B4341" s="214" t="s">
        <v>8512</v>
      </c>
      <c r="C4341" s="214" t="s">
        <v>92</v>
      </c>
      <c r="D4341" s="215" t="s">
        <v>7212</v>
      </c>
    </row>
    <row r="4342" spans="1:4" ht="13.5" x14ac:dyDescent="0.25">
      <c r="A4342" s="213">
        <v>93112</v>
      </c>
      <c r="B4342" s="214" t="s">
        <v>8513</v>
      </c>
      <c r="C4342" s="214" t="s">
        <v>92</v>
      </c>
      <c r="D4342" s="215" t="s">
        <v>8514</v>
      </c>
    </row>
    <row r="4343" spans="1:4" ht="13.5" x14ac:dyDescent="0.25">
      <c r="A4343" s="213">
        <v>93113</v>
      </c>
      <c r="B4343" s="214" t="s">
        <v>8515</v>
      </c>
      <c r="C4343" s="214" t="s">
        <v>92</v>
      </c>
      <c r="D4343" s="215" t="s">
        <v>8141</v>
      </c>
    </row>
    <row r="4344" spans="1:4" ht="13.5" x14ac:dyDescent="0.25">
      <c r="A4344" s="213">
        <v>93114</v>
      </c>
      <c r="B4344" s="214" t="s">
        <v>8516</v>
      </c>
      <c r="C4344" s="214" t="s">
        <v>92</v>
      </c>
      <c r="D4344" s="215" t="s">
        <v>8517</v>
      </c>
    </row>
    <row r="4345" spans="1:4" ht="13.5" x14ac:dyDescent="0.25">
      <c r="A4345" s="213">
        <v>93115</v>
      </c>
      <c r="B4345" s="214" t="s">
        <v>8518</v>
      </c>
      <c r="C4345" s="214" t="s">
        <v>92</v>
      </c>
      <c r="D4345" s="215" t="s">
        <v>8519</v>
      </c>
    </row>
    <row r="4346" spans="1:4" ht="13.5" x14ac:dyDescent="0.25">
      <c r="A4346" s="213">
        <v>93116</v>
      </c>
      <c r="B4346" s="214" t="s">
        <v>8520</v>
      </c>
      <c r="C4346" s="214" t="s">
        <v>92</v>
      </c>
      <c r="D4346" s="215" t="s">
        <v>8521</v>
      </c>
    </row>
    <row r="4347" spans="1:4" ht="13.5" x14ac:dyDescent="0.25">
      <c r="A4347" s="213">
        <v>93117</v>
      </c>
      <c r="B4347" s="214" t="s">
        <v>8522</v>
      </c>
      <c r="C4347" s="214" t="s">
        <v>92</v>
      </c>
      <c r="D4347" s="215" t="s">
        <v>8523</v>
      </c>
    </row>
    <row r="4348" spans="1:4" ht="13.5" x14ac:dyDescent="0.25">
      <c r="A4348" s="213">
        <v>93118</v>
      </c>
      <c r="B4348" s="214" t="s">
        <v>8524</v>
      </c>
      <c r="C4348" s="214" t="s">
        <v>92</v>
      </c>
      <c r="D4348" s="215" t="s">
        <v>8525</v>
      </c>
    </row>
    <row r="4349" spans="1:4" ht="13.5" x14ac:dyDescent="0.25">
      <c r="A4349" s="213">
        <v>93119</v>
      </c>
      <c r="B4349" s="214" t="s">
        <v>8526</v>
      </c>
      <c r="C4349" s="214" t="s">
        <v>92</v>
      </c>
      <c r="D4349" s="215" t="s">
        <v>8527</v>
      </c>
    </row>
    <row r="4350" spans="1:4" ht="13.5" x14ac:dyDescent="0.25">
      <c r="A4350" s="213">
        <v>93120</v>
      </c>
      <c r="B4350" s="214" t="s">
        <v>8528</v>
      </c>
      <c r="C4350" s="214" t="s">
        <v>92</v>
      </c>
      <c r="D4350" s="215" t="s">
        <v>6882</v>
      </c>
    </row>
    <row r="4351" spans="1:4" ht="13.5" x14ac:dyDescent="0.25">
      <c r="A4351" s="213">
        <v>93121</v>
      </c>
      <c r="B4351" s="214" t="s">
        <v>8529</v>
      </c>
      <c r="C4351" s="214" t="s">
        <v>92</v>
      </c>
      <c r="D4351" s="215" t="s">
        <v>8530</v>
      </c>
    </row>
    <row r="4352" spans="1:4" ht="13.5" x14ac:dyDescent="0.25">
      <c r="A4352" s="213">
        <v>93122</v>
      </c>
      <c r="B4352" s="214" t="s">
        <v>8531</v>
      </c>
      <c r="C4352" s="214" t="s">
        <v>92</v>
      </c>
      <c r="D4352" s="215" t="s">
        <v>8532</v>
      </c>
    </row>
    <row r="4353" spans="1:4" ht="13.5" x14ac:dyDescent="0.25">
      <c r="A4353" s="213">
        <v>93123</v>
      </c>
      <c r="B4353" s="214" t="s">
        <v>8533</v>
      </c>
      <c r="C4353" s="214" t="s">
        <v>92</v>
      </c>
      <c r="D4353" s="215" t="s">
        <v>6078</v>
      </c>
    </row>
    <row r="4354" spans="1:4" ht="13.5" x14ac:dyDescent="0.25">
      <c r="A4354" s="213">
        <v>93124</v>
      </c>
      <c r="B4354" s="214" t="s">
        <v>8534</v>
      </c>
      <c r="C4354" s="214" t="s">
        <v>92</v>
      </c>
      <c r="D4354" s="215" t="s">
        <v>8535</v>
      </c>
    </row>
    <row r="4355" spans="1:4" ht="13.5" x14ac:dyDescent="0.25">
      <c r="A4355" s="213">
        <v>93125</v>
      </c>
      <c r="B4355" s="214" t="s">
        <v>8536</v>
      </c>
      <c r="C4355" s="214" t="s">
        <v>92</v>
      </c>
      <c r="D4355" s="215" t="s">
        <v>8537</v>
      </c>
    </row>
    <row r="4356" spans="1:4" ht="13.5" x14ac:dyDescent="0.25">
      <c r="A4356" s="213">
        <v>93126</v>
      </c>
      <c r="B4356" s="214" t="s">
        <v>8538</v>
      </c>
      <c r="C4356" s="214" t="s">
        <v>92</v>
      </c>
      <c r="D4356" s="215" t="s">
        <v>8539</v>
      </c>
    </row>
    <row r="4357" spans="1:4" ht="13.5" x14ac:dyDescent="0.25">
      <c r="A4357" s="213">
        <v>93133</v>
      </c>
      <c r="B4357" s="214" t="s">
        <v>8540</v>
      </c>
      <c r="C4357" s="214" t="s">
        <v>92</v>
      </c>
      <c r="D4357" s="215" t="s">
        <v>8541</v>
      </c>
    </row>
    <row r="4358" spans="1:4" ht="13.5" x14ac:dyDescent="0.25">
      <c r="A4358" s="213">
        <v>94465</v>
      </c>
      <c r="B4358" s="214" t="s">
        <v>856</v>
      </c>
      <c r="C4358" s="214" t="s">
        <v>92</v>
      </c>
      <c r="D4358" s="215" t="s">
        <v>8542</v>
      </c>
    </row>
    <row r="4359" spans="1:4" ht="13.5" x14ac:dyDescent="0.25">
      <c r="A4359" s="213">
        <v>94466</v>
      </c>
      <c r="B4359" s="214" t="s">
        <v>857</v>
      </c>
      <c r="C4359" s="214" t="s">
        <v>92</v>
      </c>
      <c r="D4359" s="215" t="s">
        <v>8543</v>
      </c>
    </row>
    <row r="4360" spans="1:4" ht="13.5" x14ac:dyDescent="0.25">
      <c r="A4360" s="213">
        <v>94467</v>
      </c>
      <c r="B4360" s="214" t="s">
        <v>8544</v>
      </c>
      <c r="C4360" s="214" t="s">
        <v>92</v>
      </c>
      <c r="D4360" s="215" t="s">
        <v>8545</v>
      </c>
    </row>
    <row r="4361" spans="1:4" ht="13.5" x14ac:dyDescent="0.25">
      <c r="A4361" s="213">
        <v>94468</v>
      </c>
      <c r="B4361" s="214" t="s">
        <v>858</v>
      </c>
      <c r="C4361" s="214" t="s">
        <v>92</v>
      </c>
      <c r="D4361" s="215" t="s">
        <v>5351</v>
      </c>
    </row>
    <row r="4362" spans="1:4" ht="13.5" x14ac:dyDescent="0.25">
      <c r="A4362" s="213">
        <v>94469</v>
      </c>
      <c r="B4362" s="214" t="s">
        <v>859</v>
      </c>
      <c r="C4362" s="214" t="s">
        <v>92</v>
      </c>
      <c r="D4362" s="215" t="s">
        <v>8546</v>
      </c>
    </row>
    <row r="4363" spans="1:4" ht="13.5" x14ac:dyDescent="0.25">
      <c r="A4363" s="213">
        <v>94470</v>
      </c>
      <c r="B4363" s="214" t="s">
        <v>860</v>
      </c>
      <c r="C4363" s="214" t="s">
        <v>92</v>
      </c>
      <c r="D4363" s="215" t="s">
        <v>8547</v>
      </c>
    </row>
    <row r="4364" spans="1:4" ht="13.5" x14ac:dyDescent="0.25">
      <c r="A4364" s="213">
        <v>94471</v>
      </c>
      <c r="B4364" s="214" t="s">
        <v>861</v>
      </c>
      <c r="C4364" s="214" t="s">
        <v>92</v>
      </c>
      <c r="D4364" s="215" t="s">
        <v>8548</v>
      </c>
    </row>
    <row r="4365" spans="1:4" ht="13.5" x14ac:dyDescent="0.25">
      <c r="A4365" s="213">
        <v>94472</v>
      </c>
      <c r="B4365" s="214" t="s">
        <v>862</v>
      </c>
      <c r="C4365" s="214" t="s">
        <v>92</v>
      </c>
      <c r="D4365" s="215" t="s">
        <v>8549</v>
      </c>
    </row>
    <row r="4366" spans="1:4" ht="13.5" x14ac:dyDescent="0.25">
      <c r="A4366" s="213">
        <v>94473</v>
      </c>
      <c r="B4366" s="214" t="s">
        <v>863</v>
      </c>
      <c r="C4366" s="214" t="s">
        <v>92</v>
      </c>
      <c r="D4366" s="215" t="s">
        <v>8550</v>
      </c>
    </row>
    <row r="4367" spans="1:4" ht="13.5" x14ac:dyDescent="0.25">
      <c r="A4367" s="213">
        <v>94474</v>
      </c>
      <c r="B4367" s="214" t="s">
        <v>864</v>
      </c>
      <c r="C4367" s="214" t="s">
        <v>92</v>
      </c>
      <c r="D4367" s="215" t="s">
        <v>8551</v>
      </c>
    </row>
    <row r="4368" spans="1:4" ht="13.5" x14ac:dyDescent="0.25">
      <c r="A4368" s="213">
        <v>94475</v>
      </c>
      <c r="B4368" s="214" t="s">
        <v>865</v>
      </c>
      <c r="C4368" s="214" t="s">
        <v>92</v>
      </c>
      <c r="D4368" s="215" t="s">
        <v>8552</v>
      </c>
    </row>
    <row r="4369" spans="1:4" ht="13.5" x14ac:dyDescent="0.25">
      <c r="A4369" s="213">
        <v>94476</v>
      </c>
      <c r="B4369" s="214" t="s">
        <v>866</v>
      </c>
      <c r="C4369" s="214" t="s">
        <v>92</v>
      </c>
      <c r="D4369" s="215" t="s">
        <v>8553</v>
      </c>
    </row>
    <row r="4370" spans="1:4" ht="13.5" x14ac:dyDescent="0.25">
      <c r="A4370" s="213">
        <v>94477</v>
      </c>
      <c r="B4370" s="214" t="s">
        <v>867</v>
      </c>
      <c r="C4370" s="214" t="s">
        <v>92</v>
      </c>
      <c r="D4370" s="215" t="s">
        <v>8554</v>
      </c>
    </row>
    <row r="4371" spans="1:4" ht="13.5" x14ac:dyDescent="0.25">
      <c r="A4371" s="213">
        <v>94478</v>
      </c>
      <c r="B4371" s="214" t="s">
        <v>868</v>
      </c>
      <c r="C4371" s="214" t="s">
        <v>92</v>
      </c>
      <c r="D4371" s="215" t="s">
        <v>8555</v>
      </c>
    </row>
    <row r="4372" spans="1:4" ht="13.5" x14ac:dyDescent="0.25">
      <c r="A4372" s="213">
        <v>94479</v>
      </c>
      <c r="B4372" s="214" t="s">
        <v>869</v>
      </c>
      <c r="C4372" s="214" t="s">
        <v>92</v>
      </c>
      <c r="D4372" s="215" t="s">
        <v>8556</v>
      </c>
    </row>
    <row r="4373" spans="1:4" ht="13.5" x14ac:dyDescent="0.25">
      <c r="A4373" s="213">
        <v>94606</v>
      </c>
      <c r="B4373" s="214" t="s">
        <v>8557</v>
      </c>
      <c r="C4373" s="214" t="s">
        <v>92</v>
      </c>
      <c r="D4373" s="215" t="s">
        <v>8558</v>
      </c>
    </row>
    <row r="4374" spans="1:4" ht="13.5" x14ac:dyDescent="0.25">
      <c r="A4374" s="213">
        <v>94608</v>
      </c>
      <c r="B4374" s="214" t="s">
        <v>8559</v>
      </c>
      <c r="C4374" s="214" t="s">
        <v>92</v>
      </c>
      <c r="D4374" s="215" t="s">
        <v>8560</v>
      </c>
    </row>
    <row r="4375" spans="1:4" ht="13.5" x14ac:dyDescent="0.25">
      <c r="A4375" s="213">
        <v>94610</v>
      </c>
      <c r="B4375" s="214" t="s">
        <v>8561</v>
      </c>
      <c r="C4375" s="214" t="s">
        <v>92</v>
      </c>
      <c r="D4375" s="215" t="s">
        <v>8562</v>
      </c>
    </row>
    <row r="4376" spans="1:4" ht="13.5" x14ac:dyDescent="0.25">
      <c r="A4376" s="213">
        <v>94612</v>
      </c>
      <c r="B4376" s="214" t="s">
        <v>8563</v>
      </c>
      <c r="C4376" s="214" t="s">
        <v>92</v>
      </c>
      <c r="D4376" s="215" t="s">
        <v>8564</v>
      </c>
    </row>
    <row r="4377" spans="1:4" ht="13.5" x14ac:dyDescent="0.25">
      <c r="A4377" s="213">
        <v>94614</v>
      </c>
      <c r="B4377" s="214" t="s">
        <v>8565</v>
      </c>
      <c r="C4377" s="214" t="s">
        <v>92</v>
      </c>
      <c r="D4377" s="215" t="s">
        <v>8566</v>
      </c>
    </row>
    <row r="4378" spans="1:4" ht="13.5" x14ac:dyDescent="0.25">
      <c r="A4378" s="213">
        <v>94615</v>
      </c>
      <c r="B4378" s="214" t="s">
        <v>8567</v>
      </c>
      <c r="C4378" s="214" t="s">
        <v>92</v>
      </c>
      <c r="D4378" s="215" t="s">
        <v>8568</v>
      </c>
    </row>
    <row r="4379" spans="1:4" ht="13.5" x14ac:dyDescent="0.25">
      <c r="A4379" s="213">
        <v>94616</v>
      </c>
      <c r="B4379" s="214" t="s">
        <v>8569</v>
      </c>
      <c r="C4379" s="214" t="s">
        <v>92</v>
      </c>
      <c r="D4379" s="215" t="s">
        <v>8570</v>
      </c>
    </row>
    <row r="4380" spans="1:4" ht="13.5" x14ac:dyDescent="0.25">
      <c r="A4380" s="213">
        <v>94617</v>
      </c>
      <c r="B4380" s="214" t="s">
        <v>8571</v>
      </c>
      <c r="C4380" s="214" t="s">
        <v>92</v>
      </c>
      <c r="D4380" s="215" t="s">
        <v>8572</v>
      </c>
    </row>
    <row r="4381" spans="1:4" ht="13.5" x14ac:dyDescent="0.25">
      <c r="A4381" s="213">
        <v>94618</v>
      </c>
      <c r="B4381" s="214" t="s">
        <v>8573</v>
      </c>
      <c r="C4381" s="214" t="s">
        <v>92</v>
      </c>
      <c r="D4381" s="215" t="s">
        <v>8574</v>
      </c>
    </row>
    <row r="4382" spans="1:4" ht="13.5" x14ac:dyDescent="0.25">
      <c r="A4382" s="213">
        <v>94620</v>
      </c>
      <c r="B4382" s="214" t="s">
        <v>8575</v>
      </c>
      <c r="C4382" s="214" t="s">
        <v>92</v>
      </c>
      <c r="D4382" s="215" t="s">
        <v>8576</v>
      </c>
    </row>
    <row r="4383" spans="1:4" ht="13.5" x14ac:dyDescent="0.25">
      <c r="A4383" s="213">
        <v>94622</v>
      </c>
      <c r="B4383" s="214" t="s">
        <v>8577</v>
      </c>
      <c r="C4383" s="214" t="s">
        <v>92</v>
      </c>
      <c r="D4383" s="215" t="s">
        <v>8578</v>
      </c>
    </row>
    <row r="4384" spans="1:4" ht="13.5" x14ac:dyDescent="0.25">
      <c r="A4384" s="213">
        <v>94623</v>
      </c>
      <c r="B4384" s="214" t="s">
        <v>8579</v>
      </c>
      <c r="C4384" s="214" t="s">
        <v>92</v>
      </c>
      <c r="D4384" s="215" t="s">
        <v>8580</v>
      </c>
    </row>
    <row r="4385" spans="1:4" ht="13.5" x14ac:dyDescent="0.25">
      <c r="A4385" s="213">
        <v>94624</v>
      </c>
      <c r="B4385" s="214" t="s">
        <v>8581</v>
      </c>
      <c r="C4385" s="214" t="s">
        <v>92</v>
      </c>
      <c r="D4385" s="215" t="s">
        <v>8582</v>
      </c>
    </row>
    <row r="4386" spans="1:4" ht="13.5" x14ac:dyDescent="0.25">
      <c r="A4386" s="213">
        <v>94625</v>
      </c>
      <c r="B4386" s="214" t="s">
        <v>8583</v>
      </c>
      <c r="C4386" s="214" t="s">
        <v>92</v>
      </c>
      <c r="D4386" s="215" t="s">
        <v>8584</v>
      </c>
    </row>
    <row r="4387" spans="1:4" ht="13.5" x14ac:dyDescent="0.25">
      <c r="A4387" s="213">
        <v>94656</v>
      </c>
      <c r="B4387" s="214" t="s">
        <v>8585</v>
      </c>
      <c r="C4387" s="214" t="s">
        <v>92</v>
      </c>
      <c r="D4387" s="215" t="s">
        <v>2474</v>
      </c>
    </row>
    <row r="4388" spans="1:4" ht="13.5" x14ac:dyDescent="0.25">
      <c r="A4388" s="213">
        <v>94657</v>
      </c>
      <c r="B4388" s="214" t="s">
        <v>8586</v>
      </c>
      <c r="C4388" s="214" t="s">
        <v>92</v>
      </c>
      <c r="D4388" s="215" t="s">
        <v>2688</v>
      </c>
    </row>
    <row r="4389" spans="1:4" ht="13.5" x14ac:dyDescent="0.25">
      <c r="A4389" s="213">
        <v>94658</v>
      </c>
      <c r="B4389" s="214" t="s">
        <v>8587</v>
      </c>
      <c r="C4389" s="214" t="s">
        <v>92</v>
      </c>
      <c r="D4389" s="215" t="s">
        <v>6380</v>
      </c>
    </row>
    <row r="4390" spans="1:4" ht="13.5" x14ac:dyDescent="0.25">
      <c r="A4390" s="213">
        <v>94659</v>
      </c>
      <c r="B4390" s="214" t="s">
        <v>8588</v>
      </c>
      <c r="C4390" s="214" t="s">
        <v>92</v>
      </c>
      <c r="D4390" s="215" t="s">
        <v>1841</v>
      </c>
    </row>
    <row r="4391" spans="1:4" ht="13.5" x14ac:dyDescent="0.25">
      <c r="A4391" s="213">
        <v>94660</v>
      </c>
      <c r="B4391" s="214" t="s">
        <v>8589</v>
      </c>
      <c r="C4391" s="214" t="s">
        <v>92</v>
      </c>
      <c r="D4391" s="215" t="s">
        <v>8590</v>
      </c>
    </row>
    <row r="4392" spans="1:4" ht="13.5" x14ac:dyDescent="0.25">
      <c r="A4392" s="213">
        <v>94661</v>
      </c>
      <c r="B4392" s="214" t="s">
        <v>8591</v>
      </c>
      <c r="C4392" s="214" t="s">
        <v>92</v>
      </c>
      <c r="D4392" s="215" t="s">
        <v>8592</v>
      </c>
    </row>
    <row r="4393" spans="1:4" ht="13.5" x14ac:dyDescent="0.25">
      <c r="A4393" s="213">
        <v>94662</v>
      </c>
      <c r="B4393" s="214" t="s">
        <v>8593</v>
      </c>
      <c r="C4393" s="214" t="s">
        <v>92</v>
      </c>
      <c r="D4393" s="215" t="s">
        <v>4520</v>
      </c>
    </row>
    <row r="4394" spans="1:4" ht="13.5" x14ac:dyDescent="0.25">
      <c r="A4394" s="213">
        <v>94663</v>
      </c>
      <c r="B4394" s="214" t="s">
        <v>8594</v>
      </c>
      <c r="C4394" s="214" t="s">
        <v>92</v>
      </c>
      <c r="D4394" s="215" t="s">
        <v>8595</v>
      </c>
    </row>
    <row r="4395" spans="1:4" ht="13.5" x14ac:dyDescent="0.25">
      <c r="A4395" s="213">
        <v>94664</v>
      </c>
      <c r="B4395" s="214" t="s">
        <v>8596</v>
      </c>
      <c r="C4395" s="214" t="s">
        <v>92</v>
      </c>
      <c r="D4395" s="215" t="s">
        <v>8597</v>
      </c>
    </row>
    <row r="4396" spans="1:4" ht="13.5" x14ac:dyDescent="0.25">
      <c r="A4396" s="213">
        <v>94665</v>
      </c>
      <c r="B4396" s="214" t="s">
        <v>8598</v>
      </c>
      <c r="C4396" s="214" t="s">
        <v>92</v>
      </c>
      <c r="D4396" s="215" t="s">
        <v>8599</v>
      </c>
    </row>
    <row r="4397" spans="1:4" ht="13.5" x14ac:dyDescent="0.25">
      <c r="A4397" s="213">
        <v>94666</v>
      </c>
      <c r="B4397" s="214" t="s">
        <v>8600</v>
      </c>
      <c r="C4397" s="214" t="s">
        <v>92</v>
      </c>
      <c r="D4397" s="215" t="s">
        <v>8601</v>
      </c>
    </row>
    <row r="4398" spans="1:4" ht="13.5" x14ac:dyDescent="0.25">
      <c r="A4398" s="213">
        <v>94667</v>
      </c>
      <c r="B4398" s="214" t="s">
        <v>8602</v>
      </c>
      <c r="C4398" s="214" t="s">
        <v>92</v>
      </c>
      <c r="D4398" s="215" t="s">
        <v>8603</v>
      </c>
    </row>
    <row r="4399" spans="1:4" ht="13.5" x14ac:dyDescent="0.25">
      <c r="A4399" s="213">
        <v>94668</v>
      </c>
      <c r="B4399" s="214" t="s">
        <v>8604</v>
      </c>
      <c r="C4399" s="214" t="s">
        <v>92</v>
      </c>
      <c r="D4399" s="215" t="s">
        <v>2789</v>
      </c>
    </row>
    <row r="4400" spans="1:4" ht="13.5" x14ac:dyDescent="0.25">
      <c r="A4400" s="213">
        <v>94669</v>
      </c>
      <c r="B4400" s="214" t="s">
        <v>8605</v>
      </c>
      <c r="C4400" s="214" t="s">
        <v>92</v>
      </c>
      <c r="D4400" s="215" t="s">
        <v>8606</v>
      </c>
    </row>
    <row r="4401" spans="1:4" ht="13.5" x14ac:dyDescent="0.25">
      <c r="A4401" s="213">
        <v>94670</v>
      </c>
      <c r="B4401" s="214" t="s">
        <v>8607</v>
      </c>
      <c r="C4401" s="214" t="s">
        <v>92</v>
      </c>
      <c r="D4401" s="215" t="s">
        <v>8608</v>
      </c>
    </row>
    <row r="4402" spans="1:4" ht="13.5" x14ac:dyDescent="0.25">
      <c r="A4402" s="213">
        <v>94671</v>
      </c>
      <c r="B4402" s="214" t="s">
        <v>8609</v>
      </c>
      <c r="C4402" s="214" t="s">
        <v>92</v>
      </c>
      <c r="D4402" s="215" t="s">
        <v>8610</v>
      </c>
    </row>
    <row r="4403" spans="1:4" ht="13.5" x14ac:dyDescent="0.25">
      <c r="A4403" s="213">
        <v>94672</v>
      </c>
      <c r="B4403" s="214" t="s">
        <v>8611</v>
      </c>
      <c r="C4403" s="214" t="s">
        <v>92</v>
      </c>
      <c r="D4403" s="215" t="s">
        <v>8612</v>
      </c>
    </row>
    <row r="4404" spans="1:4" ht="13.5" x14ac:dyDescent="0.25">
      <c r="A4404" s="213">
        <v>94673</v>
      </c>
      <c r="B4404" s="214" t="s">
        <v>8613</v>
      </c>
      <c r="C4404" s="214" t="s">
        <v>92</v>
      </c>
      <c r="D4404" s="215" t="s">
        <v>5551</v>
      </c>
    </row>
    <row r="4405" spans="1:4" ht="13.5" x14ac:dyDescent="0.25">
      <c r="A4405" s="213">
        <v>94674</v>
      </c>
      <c r="B4405" s="214" t="s">
        <v>8614</v>
      </c>
      <c r="C4405" s="214" t="s">
        <v>92</v>
      </c>
      <c r="D4405" s="215" t="s">
        <v>8615</v>
      </c>
    </row>
    <row r="4406" spans="1:4" ht="13.5" x14ac:dyDescent="0.25">
      <c r="A4406" s="213">
        <v>94675</v>
      </c>
      <c r="B4406" s="214" t="s">
        <v>8616</v>
      </c>
      <c r="C4406" s="214" t="s">
        <v>92</v>
      </c>
      <c r="D4406" s="215" t="s">
        <v>4584</v>
      </c>
    </row>
    <row r="4407" spans="1:4" ht="13.5" x14ac:dyDescent="0.25">
      <c r="A4407" s="213">
        <v>94676</v>
      </c>
      <c r="B4407" s="214" t="s">
        <v>8617</v>
      </c>
      <c r="C4407" s="214" t="s">
        <v>92</v>
      </c>
      <c r="D4407" s="215" t="s">
        <v>8618</v>
      </c>
    </row>
    <row r="4408" spans="1:4" ht="13.5" x14ac:dyDescent="0.25">
      <c r="A4408" s="213">
        <v>94677</v>
      </c>
      <c r="B4408" s="214" t="s">
        <v>8619</v>
      </c>
      <c r="C4408" s="214" t="s">
        <v>92</v>
      </c>
      <c r="D4408" s="215" t="s">
        <v>8620</v>
      </c>
    </row>
    <row r="4409" spans="1:4" ht="13.5" x14ac:dyDescent="0.25">
      <c r="A4409" s="213">
        <v>94678</v>
      </c>
      <c r="B4409" s="214" t="s">
        <v>8621</v>
      </c>
      <c r="C4409" s="214" t="s">
        <v>92</v>
      </c>
      <c r="D4409" s="215" t="s">
        <v>8622</v>
      </c>
    </row>
    <row r="4410" spans="1:4" ht="13.5" x14ac:dyDescent="0.25">
      <c r="A4410" s="213">
        <v>94679</v>
      </c>
      <c r="B4410" s="214" t="s">
        <v>8623</v>
      </c>
      <c r="C4410" s="214" t="s">
        <v>92</v>
      </c>
      <c r="D4410" s="215" t="s">
        <v>8624</v>
      </c>
    </row>
    <row r="4411" spans="1:4" ht="13.5" x14ac:dyDescent="0.25">
      <c r="A4411" s="213">
        <v>94680</v>
      </c>
      <c r="B4411" s="214" t="s">
        <v>8625</v>
      </c>
      <c r="C4411" s="214" t="s">
        <v>92</v>
      </c>
      <c r="D4411" s="215" t="s">
        <v>4727</v>
      </c>
    </row>
    <row r="4412" spans="1:4" ht="13.5" x14ac:dyDescent="0.25">
      <c r="A4412" s="213">
        <v>94681</v>
      </c>
      <c r="B4412" s="214" t="s">
        <v>8626</v>
      </c>
      <c r="C4412" s="214" t="s">
        <v>92</v>
      </c>
      <c r="D4412" s="215" t="s">
        <v>8627</v>
      </c>
    </row>
    <row r="4413" spans="1:4" ht="13.5" x14ac:dyDescent="0.25">
      <c r="A4413" s="213">
        <v>94682</v>
      </c>
      <c r="B4413" s="214" t="s">
        <v>8628</v>
      </c>
      <c r="C4413" s="214" t="s">
        <v>92</v>
      </c>
      <c r="D4413" s="215" t="s">
        <v>8629</v>
      </c>
    </row>
    <row r="4414" spans="1:4" ht="13.5" x14ac:dyDescent="0.25">
      <c r="A4414" s="213">
        <v>94683</v>
      </c>
      <c r="B4414" s="214" t="s">
        <v>8630</v>
      </c>
      <c r="C4414" s="214" t="s">
        <v>92</v>
      </c>
      <c r="D4414" s="215" t="s">
        <v>8631</v>
      </c>
    </row>
    <row r="4415" spans="1:4" ht="13.5" x14ac:dyDescent="0.25">
      <c r="A4415" s="213">
        <v>94684</v>
      </c>
      <c r="B4415" s="214" t="s">
        <v>8632</v>
      </c>
      <c r="C4415" s="214" t="s">
        <v>92</v>
      </c>
      <c r="D4415" s="215" t="s">
        <v>8633</v>
      </c>
    </row>
    <row r="4416" spans="1:4" ht="13.5" x14ac:dyDescent="0.25">
      <c r="A4416" s="213">
        <v>94685</v>
      </c>
      <c r="B4416" s="214" t="s">
        <v>8634</v>
      </c>
      <c r="C4416" s="214" t="s">
        <v>92</v>
      </c>
      <c r="D4416" s="215" t="s">
        <v>8635</v>
      </c>
    </row>
    <row r="4417" spans="1:4" ht="13.5" x14ac:dyDescent="0.25">
      <c r="A4417" s="213">
        <v>94686</v>
      </c>
      <c r="B4417" s="214" t="s">
        <v>8636</v>
      </c>
      <c r="C4417" s="214" t="s">
        <v>92</v>
      </c>
      <c r="D4417" s="215" t="s">
        <v>8637</v>
      </c>
    </row>
    <row r="4418" spans="1:4" ht="13.5" x14ac:dyDescent="0.25">
      <c r="A4418" s="213">
        <v>94687</v>
      </c>
      <c r="B4418" s="214" t="s">
        <v>8638</v>
      </c>
      <c r="C4418" s="214" t="s">
        <v>92</v>
      </c>
      <c r="D4418" s="215" t="s">
        <v>8639</v>
      </c>
    </row>
    <row r="4419" spans="1:4" ht="13.5" x14ac:dyDescent="0.25">
      <c r="A4419" s="213">
        <v>94688</v>
      </c>
      <c r="B4419" s="214" t="s">
        <v>8640</v>
      </c>
      <c r="C4419" s="214" t="s">
        <v>92</v>
      </c>
      <c r="D4419" s="215" t="s">
        <v>8641</v>
      </c>
    </row>
    <row r="4420" spans="1:4" ht="13.5" x14ac:dyDescent="0.25">
      <c r="A4420" s="213">
        <v>94689</v>
      </c>
      <c r="B4420" s="214" t="s">
        <v>8642</v>
      </c>
      <c r="C4420" s="214" t="s">
        <v>92</v>
      </c>
      <c r="D4420" s="215" t="s">
        <v>8643</v>
      </c>
    </row>
    <row r="4421" spans="1:4" ht="13.5" x14ac:dyDescent="0.25">
      <c r="A4421" s="213">
        <v>94690</v>
      </c>
      <c r="B4421" s="214" t="s">
        <v>8644</v>
      </c>
      <c r="C4421" s="214" t="s">
        <v>92</v>
      </c>
      <c r="D4421" s="215" t="s">
        <v>8645</v>
      </c>
    </row>
    <row r="4422" spans="1:4" ht="13.5" x14ac:dyDescent="0.25">
      <c r="A4422" s="213">
        <v>94691</v>
      </c>
      <c r="B4422" s="214" t="s">
        <v>8646</v>
      </c>
      <c r="C4422" s="214" t="s">
        <v>92</v>
      </c>
      <c r="D4422" s="215" t="s">
        <v>8647</v>
      </c>
    </row>
    <row r="4423" spans="1:4" ht="13.5" x14ac:dyDescent="0.25">
      <c r="A4423" s="213">
        <v>94692</v>
      </c>
      <c r="B4423" s="214" t="s">
        <v>8648</v>
      </c>
      <c r="C4423" s="214" t="s">
        <v>92</v>
      </c>
      <c r="D4423" s="215" t="s">
        <v>8649</v>
      </c>
    </row>
    <row r="4424" spans="1:4" ht="13.5" x14ac:dyDescent="0.25">
      <c r="A4424" s="213">
        <v>94693</v>
      </c>
      <c r="B4424" s="214" t="s">
        <v>8650</v>
      </c>
      <c r="C4424" s="214" t="s">
        <v>92</v>
      </c>
      <c r="D4424" s="215" t="s">
        <v>8651</v>
      </c>
    </row>
    <row r="4425" spans="1:4" ht="13.5" x14ac:dyDescent="0.25">
      <c r="A4425" s="213">
        <v>94694</v>
      </c>
      <c r="B4425" s="214" t="s">
        <v>8652</v>
      </c>
      <c r="C4425" s="214" t="s">
        <v>92</v>
      </c>
      <c r="D4425" s="215" t="s">
        <v>2539</v>
      </c>
    </row>
    <row r="4426" spans="1:4" ht="13.5" x14ac:dyDescent="0.25">
      <c r="A4426" s="213">
        <v>94695</v>
      </c>
      <c r="B4426" s="214" t="s">
        <v>8653</v>
      </c>
      <c r="C4426" s="214" t="s">
        <v>92</v>
      </c>
      <c r="D4426" s="215" t="s">
        <v>8654</v>
      </c>
    </row>
    <row r="4427" spans="1:4" ht="13.5" x14ac:dyDescent="0.25">
      <c r="A4427" s="213">
        <v>94696</v>
      </c>
      <c r="B4427" s="214" t="s">
        <v>8655</v>
      </c>
      <c r="C4427" s="214" t="s">
        <v>92</v>
      </c>
      <c r="D4427" s="215" t="s">
        <v>8656</v>
      </c>
    </row>
    <row r="4428" spans="1:4" ht="13.5" x14ac:dyDescent="0.25">
      <c r="A4428" s="213">
        <v>94697</v>
      </c>
      <c r="B4428" s="214" t="s">
        <v>8657</v>
      </c>
      <c r="C4428" s="214" t="s">
        <v>92</v>
      </c>
      <c r="D4428" s="215" t="s">
        <v>8658</v>
      </c>
    </row>
    <row r="4429" spans="1:4" ht="13.5" x14ac:dyDescent="0.25">
      <c r="A4429" s="213">
        <v>94698</v>
      </c>
      <c r="B4429" s="214" t="s">
        <v>8659</v>
      </c>
      <c r="C4429" s="214" t="s">
        <v>92</v>
      </c>
      <c r="D4429" s="215" t="s">
        <v>8660</v>
      </c>
    </row>
    <row r="4430" spans="1:4" ht="13.5" x14ac:dyDescent="0.25">
      <c r="A4430" s="213">
        <v>94699</v>
      </c>
      <c r="B4430" s="214" t="s">
        <v>8661</v>
      </c>
      <c r="C4430" s="214" t="s">
        <v>92</v>
      </c>
      <c r="D4430" s="215" t="s">
        <v>8662</v>
      </c>
    </row>
    <row r="4431" spans="1:4" ht="13.5" x14ac:dyDescent="0.25">
      <c r="A4431" s="213">
        <v>94700</v>
      </c>
      <c r="B4431" s="214" t="s">
        <v>8663</v>
      </c>
      <c r="C4431" s="214" t="s">
        <v>92</v>
      </c>
      <c r="D4431" s="215" t="s">
        <v>1728</v>
      </c>
    </row>
    <row r="4432" spans="1:4" ht="13.5" x14ac:dyDescent="0.25">
      <c r="A4432" s="213">
        <v>94701</v>
      </c>
      <c r="B4432" s="214" t="s">
        <v>8664</v>
      </c>
      <c r="C4432" s="214" t="s">
        <v>92</v>
      </c>
      <c r="D4432" s="215" t="s">
        <v>8665</v>
      </c>
    </row>
    <row r="4433" spans="1:4" ht="13.5" x14ac:dyDescent="0.25">
      <c r="A4433" s="213">
        <v>94702</v>
      </c>
      <c r="B4433" s="214" t="s">
        <v>8666</v>
      </c>
      <c r="C4433" s="214" t="s">
        <v>92</v>
      </c>
      <c r="D4433" s="215" t="s">
        <v>8667</v>
      </c>
    </row>
    <row r="4434" spans="1:4" ht="13.5" x14ac:dyDescent="0.25">
      <c r="A4434" s="213">
        <v>94703</v>
      </c>
      <c r="B4434" s="214" t="s">
        <v>8668</v>
      </c>
      <c r="C4434" s="214" t="s">
        <v>92</v>
      </c>
      <c r="D4434" s="215" t="s">
        <v>8669</v>
      </c>
    </row>
    <row r="4435" spans="1:4" ht="13.5" x14ac:dyDescent="0.25">
      <c r="A4435" s="213">
        <v>94704</v>
      </c>
      <c r="B4435" s="214" t="s">
        <v>8670</v>
      </c>
      <c r="C4435" s="214" t="s">
        <v>92</v>
      </c>
      <c r="D4435" s="215" t="s">
        <v>8671</v>
      </c>
    </row>
    <row r="4436" spans="1:4" ht="13.5" x14ac:dyDescent="0.25">
      <c r="A4436" s="213">
        <v>94705</v>
      </c>
      <c r="B4436" s="214" t="s">
        <v>8672</v>
      </c>
      <c r="C4436" s="214" t="s">
        <v>92</v>
      </c>
      <c r="D4436" s="215" t="s">
        <v>8673</v>
      </c>
    </row>
    <row r="4437" spans="1:4" ht="13.5" x14ac:dyDescent="0.25">
      <c r="A4437" s="213">
        <v>94706</v>
      </c>
      <c r="B4437" s="214" t="s">
        <v>8674</v>
      </c>
      <c r="C4437" s="214" t="s">
        <v>92</v>
      </c>
      <c r="D4437" s="215" t="s">
        <v>7182</v>
      </c>
    </row>
    <row r="4438" spans="1:4" ht="13.5" x14ac:dyDescent="0.25">
      <c r="A4438" s="213">
        <v>94707</v>
      </c>
      <c r="B4438" s="214" t="s">
        <v>8675</v>
      </c>
      <c r="C4438" s="214" t="s">
        <v>92</v>
      </c>
      <c r="D4438" s="215" t="s">
        <v>8676</v>
      </c>
    </row>
    <row r="4439" spans="1:4" ht="13.5" x14ac:dyDescent="0.25">
      <c r="A4439" s="213">
        <v>94713</v>
      </c>
      <c r="B4439" s="214" t="s">
        <v>8677</v>
      </c>
      <c r="C4439" s="214" t="s">
        <v>92</v>
      </c>
      <c r="D4439" s="215" t="s">
        <v>8678</v>
      </c>
    </row>
    <row r="4440" spans="1:4" ht="13.5" x14ac:dyDescent="0.25">
      <c r="A4440" s="213">
        <v>94714</v>
      </c>
      <c r="B4440" s="214" t="s">
        <v>8679</v>
      </c>
      <c r="C4440" s="214" t="s">
        <v>92</v>
      </c>
      <c r="D4440" s="215" t="s">
        <v>8680</v>
      </c>
    </row>
    <row r="4441" spans="1:4" ht="13.5" x14ac:dyDescent="0.25">
      <c r="A4441" s="213">
        <v>94715</v>
      </c>
      <c r="B4441" s="214" t="s">
        <v>8681</v>
      </c>
      <c r="C4441" s="214" t="s">
        <v>92</v>
      </c>
      <c r="D4441" s="215" t="s">
        <v>8682</v>
      </c>
    </row>
    <row r="4442" spans="1:4" ht="13.5" x14ac:dyDescent="0.25">
      <c r="A4442" s="213">
        <v>94724</v>
      </c>
      <c r="B4442" s="214" t="s">
        <v>870</v>
      </c>
      <c r="C4442" s="214" t="s">
        <v>92</v>
      </c>
      <c r="D4442" s="215" t="s">
        <v>8683</v>
      </c>
    </row>
    <row r="4443" spans="1:4" ht="13.5" x14ac:dyDescent="0.25">
      <c r="A4443" s="213">
        <v>94725</v>
      </c>
      <c r="B4443" s="214" t="s">
        <v>871</v>
      </c>
      <c r="C4443" s="214" t="s">
        <v>92</v>
      </c>
      <c r="D4443" s="215" t="s">
        <v>8684</v>
      </c>
    </row>
    <row r="4444" spans="1:4" ht="13.5" x14ac:dyDescent="0.25">
      <c r="A4444" s="213">
        <v>94726</v>
      </c>
      <c r="B4444" s="214" t="s">
        <v>872</v>
      </c>
      <c r="C4444" s="214" t="s">
        <v>92</v>
      </c>
      <c r="D4444" s="215" t="s">
        <v>8517</v>
      </c>
    </row>
    <row r="4445" spans="1:4" ht="13.5" x14ac:dyDescent="0.25">
      <c r="A4445" s="213">
        <v>94727</v>
      </c>
      <c r="B4445" s="214" t="s">
        <v>873</v>
      </c>
      <c r="C4445" s="214" t="s">
        <v>92</v>
      </c>
      <c r="D4445" s="215" t="s">
        <v>5141</v>
      </c>
    </row>
    <row r="4446" spans="1:4" ht="13.5" x14ac:dyDescent="0.25">
      <c r="A4446" s="213">
        <v>94728</v>
      </c>
      <c r="B4446" s="214" t="s">
        <v>874</v>
      </c>
      <c r="C4446" s="214" t="s">
        <v>92</v>
      </c>
      <c r="D4446" s="215" t="s">
        <v>8685</v>
      </c>
    </row>
    <row r="4447" spans="1:4" ht="13.5" x14ac:dyDescent="0.25">
      <c r="A4447" s="213">
        <v>94729</v>
      </c>
      <c r="B4447" s="214" t="s">
        <v>875</v>
      </c>
      <c r="C4447" s="214" t="s">
        <v>92</v>
      </c>
      <c r="D4447" s="215" t="s">
        <v>8686</v>
      </c>
    </row>
    <row r="4448" spans="1:4" ht="13.5" x14ac:dyDescent="0.25">
      <c r="A4448" s="213">
        <v>94730</v>
      </c>
      <c r="B4448" s="214" t="s">
        <v>876</v>
      </c>
      <c r="C4448" s="214" t="s">
        <v>92</v>
      </c>
      <c r="D4448" s="215" t="s">
        <v>8687</v>
      </c>
    </row>
    <row r="4449" spans="1:4" ht="13.5" x14ac:dyDescent="0.25">
      <c r="A4449" s="213">
        <v>94731</v>
      </c>
      <c r="B4449" s="214" t="s">
        <v>877</v>
      </c>
      <c r="C4449" s="214" t="s">
        <v>92</v>
      </c>
      <c r="D4449" s="215" t="s">
        <v>8688</v>
      </c>
    </row>
    <row r="4450" spans="1:4" ht="13.5" x14ac:dyDescent="0.25">
      <c r="A4450" s="213">
        <v>94732</v>
      </c>
      <c r="B4450" s="214" t="s">
        <v>8689</v>
      </c>
      <c r="C4450" s="214" t="s">
        <v>92</v>
      </c>
      <c r="D4450" s="215" t="s">
        <v>8690</v>
      </c>
    </row>
    <row r="4451" spans="1:4" ht="13.5" x14ac:dyDescent="0.25">
      <c r="A4451" s="213">
        <v>94733</v>
      </c>
      <c r="B4451" s="214" t="s">
        <v>878</v>
      </c>
      <c r="C4451" s="214" t="s">
        <v>92</v>
      </c>
      <c r="D4451" s="215" t="s">
        <v>6221</v>
      </c>
    </row>
    <row r="4452" spans="1:4" ht="13.5" x14ac:dyDescent="0.25">
      <c r="A4452" s="213">
        <v>94734</v>
      </c>
      <c r="B4452" s="214" t="s">
        <v>8691</v>
      </c>
      <c r="C4452" s="214" t="s">
        <v>92</v>
      </c>
      <c r="D4452" s="215" t="s">
        <v>8692</v>
      </c>
    </row>
    <row r="4453" spans="1:4" ht="13.5" x14ac:dyDescent="0.25">
      <c r="A4453" s="213">
        <v>94736</v>
      </c>
      <c r="B4453" s="214" t="s">
        <v>8693</v>
      </c>
      <c r="C4453" s="214" t="s">
        <v>92</v>
      </c>
      <c r="D4453" s="215" t="s">
        <v>8694</v>
      </c>
    </row>
    <row r="4454" spans="1:4" ht="13.5" x14ac:dyDescent="0.25">
      <c r="A4454" s="213">
        <v>94737</v>
      </c>
      <c r="B4454" s="214" t="s">
        <v>879</v>
      </c>
      <c r="C4454" s="214" t="s">
        <v>92</v>
      </c>
      <c r="D4454" s="215" t="s">
        <v>8695</v>
      </c>
    </row>
    <row r="4455" spans="1:4" ht="13.5" x14ac:dyDescent="0.25">
      <c r="A4455" s="213">
        <v>94738</v>
      </c>
      <c r="B4455" s="214" t="s">
        <v>8696</v>
      </c>
      <c r="C4455" s="214" t="s">
        <v>92</v>
      </c>
      <c r="D4455" s="215" t="s">
        <v>8697</v>
      </c>
    </row>
    <row r="4456" spans="1:4" ht="13.5" x14ac:dyDescent="0.25">
      <c r="A4456" s="213">
        <v>94739</v>
      </c>
      <c r="B4456" s="214" t="s">
        <v>8698</v>
      </c>
      <c r="C4456" s="214" t="s">
        <v>92</v>
      </c>
      <c r="D4456" s="215" t="s">
        <v>8699</v>
      </c>
    </row>
    <row r="4457" spans="1:4" ht="13.5" x14ac:dyDescent="0.25">
      <c r="A4457" s="213">
        <v>94740</v>
      </c>
      <c r="B4457" s="214" t="s">
        <v>880</v>
      </c>
      <c r="C4457" s="214" t="s">
        <v>92</v>
      </c>
      <c r="D4457" s="215" t="s">
        <v>8700</v>
      </c>
    </row>
    <row r="4458" spans="1:4" ht="13.5" x14ac:dyDescent="0.25">
      <c r="A4458" s="213">
        <v>94741</v>
      </c>
      <c r="B4458" s="214" t="s">
        <v>881</v>
      </c>
      <c r="C4458" s="214" t="s">
        <v>92</v>
      </c>
      <c r="D4458" s="215" t="s">
        <v>5653</v>
      </c>
    </row>
    <row r="4459" spans="1:4" ht="13.5" x14ac:dyDescent="0.25">
      <c r="A4459" s="213">
        <v>94742</v>
      </c>
      <c r="B4459" s="214" t="s">
        <v>882</v>
      </c>
      <c r="C4459" s="214" t="s">
        <v>92</v>
      </c>
      <c r="D4459" s="215" t="s">
        <v>8701</v>
      </c>
    </row>
    <row r="4460" spans="1:4" ht="13.5" x14ac:dyDescent="0.25">
      <c r="A4460" s="213">
        <v>94743</v>
      </c>
      <c r="B4460" s="214" t="s">
        <v>883</v>
      </c>
      <c r="C4460" s="214" t="s">
        <v>92</v>
      </c>
      <c r="D4460" s="215" t="s">
        <v>8702</v>
      </c>
    </row>
    <row r="4461" spans="1:4" ht="13.5" x14ac:dyDescent="0.25">
      <c r="A4461" s="213">
        <v>94744</v>
      </c>
      <c r="B4461" s="214" t="s">
        <v>884</v>
      </c>
      <c r="C4461" s="214" t="s">
        <v>92</v>
      </c>
      <c r="D4461" s="215" t="s">
        <v>8703</v>
      </c>
    </row>
    <row r="4462" spans="1:4" ht="13.5" x14ac:dyDescent="0.25">
      <c r="A4462" s="213">
        <v>94746</v>
      </c>
      <c r="B4462" s="214" t="s">
        <v>885</v>
      </c>
      <c r="C4462" s="214" t="s">
        <v>92</v>
      </c>
      <c r="D4462" s="215" t="s">
        <v>8704</v>
      </c>
    </row>
    <row r="4463" spans="1:4" ht="13.5" x14ac:dyDescent="0.25">
      <c r="A4463" s="213">
        <v>94748</v>
      </c>
      <c r="B4463" s="214" t="s">
        <v>886</v>
      </c>
      <c r="C4463" s="214" t="s">
        <v>92</v>
      </c>
      <c r="D4463" s="215" t="s">
        <v>8705</v>
      </c>
    </row>
    <row r="4464" spans="1:4" ht="13.5" x14ac:dyDescent="0.25">
      <c r="A4464" s="213">
        <v>94750</v>
      </c>
      <c r="B4464" s="214" t="s">
        <v>887</v>
      </c>
      <c r="C4464" s="214" t="s">
        <v>92</v>
      </c>
      <c r="D4464" s="215" t="s">
        <v>8706</v>
      </c>
    </row>
    <row r="4465" spans="1:4" ht="13.5" x14ac:dyDescent="0.25">
      <c r="A4465" s="213">
        <v>94752</v>
      </c>
      <c r="B4465" s="214" t="s">
        <v>888</v>
      </c>
      <c r="C4465" s="214" t="s">
        <v>92</v>
      </c>
      <c r="D4465" s="215" t="s">
        <v>8707</v>
      </c>
    </row>
    <row r="4466" spans="1:4" ht="13.5" x14ac:dyDescent="0.25">
      <c r="A4466" s="213">
        <v>94754</v>
      </c>
      <c r="B4466" s="214" t="s">
        <v>8708</v>
      </c>
      <c r="C4466" s="214" t="s">
        <v>92</v>
      </c>
      <c r="D4466" s="215" t="s">
        <v>8709</v>
      </c>
    </row>
    <row r="4467" spans="1:4" ht="13.5" x14ac:dyDescent="0.25">
      <c r="A4467" s="213">
        <v>94756</v>
      </c>
      <c r="B4467" s="214" t="s">
        <v>889</v>
      </c>
      <c r="C4467" s="214" t="s">
        <v>92</v>
      </c>
      <c r="D4467" s="215" t="s">
        <v>4012</v>
      </c>
    </row>
    <row r="4468" spans="1:4" ht="13.5" x14ac:dyDescent="0.25">
      <c r="A4468" s="213">
        <v>94757</v>
      </c>
      <c r="B4468" s="214" t="s">
        <v>890</v>
      </c>
      <c r="C4468" s="214" t="s">
        <v>92</v>
      </c>
      <c r="D4468" s="215" t="s">
        <v>8710</v>
      </c>
    </row>
    <row r="4469" spans="1:4" ht="13.5" x14ac:dyDescent="0.25">
      <c r="A4469" s="213">
        <v>94758</v>
      </c>
      <c r="B4469" s="214" t="s">
        <v>891</v>
      </c>
      <c r="C4469" s="214" t="s">
        <v>92</v>
      </c>
      <c r="D4469" s="215" t="s">
        <v>7108</v>
      </c>
    </row>
    <row r="4470" spans="1:4" ht="13.5" x14ac:dyDescent="0.25">
      <c r="A4470" s="213">
        <v>94759</v>
      </c>
      <c r="B4470" s="214" t="s">
        <v>892</v>
      </c>
      <c r="C4470" s="214" t="s">
        <v>92</v>
      </c>
      <c r="D4470" s="215" t="s">
        <v>8711</v>
      </c>
    </row>
    <row r="4471" spans="1:4" ht="13.5" x14ac:dyDescent="0.25">
      <c r="A4471" s="213">
        <v>94760</v>
      </c>
      <c r="B4471" s="214" t="s">
        <v>893</v>
      </c>
      <c r="C4471" s="214" t="s">
        <v>92</v>
      </c>
      <c r="D4471" s="215" t="s">
        <v>8712</v>
      </c>
    </row>
    <row r="4472" spans="1:4" ht="13.5" x14ac:dyDescent="0.25">
      <c r="A4472" s="213">
        <v>94761</v>
      </c>
      <c r="B4472" s="214" t="s">
        <v>894</v>
      </c>
      <c r="C4472" s="214" t="s">
        <v>92</v>
      </c>
      <c r="D4472" s="215" t="s">
        <v>8713</v>
      </c>
    </row>
    <row r="4473" spans="1:4" ht="13.5" x14ac:dyDescent="0.25">
      <c r="A4473" s="213">
        <v>94762</v>
      </c>
      <c r="B4473" s="214" t="s">
        <v>895</v>
      </c>
      <c r="C4473" s="214" t="s">
        <v>92</v>
      </c>
      <c r="D4473" s="215" t="s">
        <v>8714</v>
      </c>
    </row>
    <row r="4474" spans="1:4" ht="13.5" x14ac:dyDescent="0.25">
      <c r="A4474" s="213">
        <v>94763</v>
      </c>
      <c r="B4474" s="214" t="s">
        <v>8715</v>
      </c>
      <c r="C4474" s="214" t="s">
        <v>92</v>
      </c>
      <c r="D4474" s="215" t="s">
        <v>8716</v>
      </c>
    </row>
    <row r="4475" spans="1:4" ht="13.5" x14ac:dyDescent="0.25">
      <c r="A4475" s="213">
        <v>94764</v>
      </c>
      <c r="B4475" s="214" t="s">
        <v>8717</v>
      </c>
      <c r="C4475" s="214" t="s">
        <v>92</v>
      </c>
      <c r="D4475" s="215" t="s">
        <v>8718</v>
      </c>
    </row>
    <row r="4476" spans="1:4" ht="13.5" x14ac:dyDescent="0.25">
      <c r="A4476" s="213">
        <v>94765</v>
      </c>
      <c r="B4476" s="214" t="s">
        <v>8719</v>
      </c>
      <c r="C4476" s="214" t="s">
        <v>92</v>
      </c>
      <c r="D4476" s="215" t="s">
        <v>4288</v>
      </c>
    </row>
    <row r="4477" spans="1:4" ht="13.5" x14ac:dyDescent="0.25">
      <c r="A4477" s="213">
        <v>94766</v>
      </c>
      <c r="B4477" s="214" t="s">
        <v>8720</v>
      </c>
      <c r="C4477" s="214" t="s">
        <v>92</v>
      </c>
      <c r="D4477" s="215" t="s">
        <v>8721</v>
      </c>
    </row>
    <row r="4478" spans="1:4" ht="13.5" x14ac:dyDescent="0.25">
      <c r="A4478" s="213">
        <v>94767</v>
      </c>
      <c r="B4478" s="214" t="s">
        <v>8722</v>
      </c>
      <c r="C4478" s="214" t="s">
        <v>92</v>
      </c>
      <c r="D4478" s="215" t="s">
        <v>8261</v>
      </c>
    </row>
    <row r="4479" spans="1:4" ht="13.5" x14ac:dyDescent="0.25">
      <c r="A4479" s="213">
        <v>94768</v>
      </c>
      <c r="B4479" s="214" t="s">
        <v>8723</v>
      </c>
      <c r="C4479" s="214" t="s">
        <v>92</v>
      </c>
      <c r="D4479" s="215" t="s">
        <v>8724</v>
      </c>
    </row>
    <row r="4480" spans="1:4" ht="13.5" x14ac:dyDescent="0.25">
      <c r="A4480" s="213">
        <v>94769</v>
      </c>
      <c r="B4480" s="214" t="s">
        <v>8725</v>
      </c>
      <c r="C4480" s="214" t="s">
        <v>92</v>
      </c>
      <c r="D4480" s="215" t="s">
        <v>4431</v>
      </c>
    </row>
    <row r="4481" spans="1:4" ht="13.5" x14ac:dyDescent="0.25">
      <c r="A4481" s="213">
        <v>94770</v>
      </c>
      <c r="B4481" s="214" t="s">
        <v>8726</v>
      </c>
      <c r="C4481" s="214" t="s">
        <v>92</v>
      </c>
      <c r="D4481" s="215" t="s">
        <v>8727</v>
      </c>
    </row>
    <row r="4482" spans="1:4" ht="13.5" x14ac:dyDescent="0.25">
      <c r="A4482" s="213">
        <v>94771</v>
      </c>
      <c r="B4482" s="214" t="s">
        <v>8728</v>
      </c>
      <c r="C4482" s="214" t="s">
        <v>92</v>
      </c>
      <c r="D4482" s="215" t="s">
        <v>8729</v>
      </c>
    </row>
    <row r="4483" spans="1:4" ht="13.5" x14ac:dyDescent="0.25">
      <c r="A4483" s="213">
        <v>94772</v>
      </c>
      <c r="B4483" s="214" t="s">
        <v>8730</v>
      </c>
      <c r="C4483" s="214" t="s">
        <v>92</v>
      </c>
      <c r="D4483" s="215" t="s">
        <v>8731</v>
      </c>
    </row>
    <row r="4484" spans="1:4" ht="13.5" x14ac:dyDescent="0.25">
      <c r="A4484" s="213">
        <v>94773</v>
      </c>
      <c r="B4484" s="214" t="s">
        <v>8732</v>
      </c>
      <c r="C4484" s="214" t="s">
        <v>92</v>
      </c>
      <c r="D4484" s="215" t="s">
        <v>8733</v>
      </c>
    </row>
    <row r="4485" spans="1:4" ht="13.5" x14ac:dyDescent="0.25">
      <c r="A4485" s="213">
        <v>94774</v>
      </c>
      <c r="B4485" s="214" t="s">
        <v>8734</v>
      </c>
      <c r="C4485" s="214" t="s">
        <v>92</v>
      </c>
      <c r="D4485" s="215" t="s">
        <v>8735</v>
      </c>
    </row>
    <row r="4486" spans="1:4" ht="13.5" x14ac:dyDescent="0.25">
      <c r="A4486" s="213">
        <v>94775</v>
      </c>
      <c r="B4486" s="214" t="s">
        <v>8736</v>
      </c>
      <c r="C4486" s="214" t="s">
        <v>92</v>
      </c>
      <c r="D4486" s="215" t="s">
        <v>8737</v>
      </c>
    </row>
    <row r="4487" spans="1:4" ht="13.5" x14ac:dyDescent="0.25">
      <c r="A4487" s="213">
        <v>94783</v>
      </c>
      <c r="B4487" s="214" t="s">
        <v>8738</v>
      </c>
      <c r="C4487" s="214" t="s">
        <v>92</v>
      </c>
      <c r="D4487" s="215" t="s">
        <v>8739</v>
      </c>
    </row>
    <row r="4488" spans="1:4" ht="13.5" x14ac:dyDescent="0.25">
      <c r="A4488" s="213">
        <v>94785</v>
      </c>
      <c r="B4488" s="214" t="s">
        <v>8740</v>
      </c>
      <c r="C4488" s="214" t="s">
        <v>92</v>
      </c>
      <c r="D4488" s="215" t="s">
        <v>8741</v>
      </c>
    </row>
    <row r="4489" spans="1:4" ht="13.5" x14ac:dyDescent="0.25">
      <c r="A4489" s="213">
        <v>94789</v>
      </c>
      <c r="B4489" s="214" t="s">
        <v>8742</v>
      </c>
      <c r="C4489" s="214" t="s">
        <v>92</v>
      </c>
      <c r="D4489" s="215" t="s">
        <v>8743</v>
      </c>
    </row>
    <row r="4490" spans="1:4" ht="13.5" x14ac:dyDescent="0.25">
      <c r="A4490" s="213">
        <v>94790</v>
      </c>
      <c r="B4490" s="214" t="s">
        <v>8744</v>
      </c>
      <c r="C4490" s="214" t="s">
        <v>92</v>
      </c>
      <c r="D4490" s="215" t="s">
        <v>8745</v>
      </c>
    </row>
    <row r="4491" spans="1:4" ht="13.5" x14ac:dyDescent="0.25">
      <c r="A4491" s="213">
        <v>94791</v>
      </c>
      <c r="B4491" s="214" t="s">
        <v>8746</v>
      </c>
      <c r="C4491" s="214" t="s">
        <v>92</v>
      </c>
      <c r="D4491" s="215" t="s">
        <v>8747</v>
      </c>
    </row>
    <row r="4492" spans="1:4" ht="13.5" x14ac:dyDescent="0.25">
      <c r="A4492" s="213">
        <v>94863</v>
      </c>
      <c r="B4492" s="214" t="s">
        <v>897</v>
      </c>
      <c r="C4492" s="214" t="s">
        <v>92</v>
      </c>
      <c r="D4492" s="215" t="s">
        <v>8748</v>
      </c>
    </row>
    <row r="4493" spans="1:4" ht="13.5" x14ac:dyDescent="0.25">
      <c r="A4493" s="213">
        <v>95237</v>
      </c>
      <c r="B4493" s="214" t="s">
        <v>8749</v>
      </c>
      <c r="C4493" s="214" t="s">
        <v>92</v>
      </c>
      <c r="D4493" s="215" t="s">
        <v>5672</v>
      </c>
    </row>
    <row r="4494" spans="1:4" ht="13.5" x14ac:dyDescent="0.25">
      <c r="A4494" s="213">
        <v>95693</v>
      </c>
      <c r="B4494" s="214" t="s">
        <v>8750</v>
      </c>
      <c r="C4494" s="214" t="s">
        <v>92</v>
      </c>
      <c r="D4494" s="215" t="s">
        <v>8751</v>
      </c>
    </row>
    <row r="4495" spans="1:4" ht="13.5" x14ac:dyDescent="0.25">
      <c r="A4495" s="213">
        <v>95694</v>
      </c>
      <c r="B4495" s="214" t="s">
        <v>8752</v>
      </c>
      <c r="C4495" s="214" t="s">
        <v>92</v>
      </c>
      <c r="D4495" s="215" t="s">
        <v>8753</v>
      </c>
    </row>
    <row r="4496" spans="1:4" ht="13.5" x14ac:dyDescent="0.25">
      <c r="A4496" s="213">
        <v>95695</v>
      </c>
      <c r="B4496" s="214" t="s">
        <v>8754</v>
      </c>
      <c r="C4496" s="214" t="s">
        <v>92</v>
      </c>
      <c r="D4496" s="215" t="s">
        <v>7804</v>
      </c>
    </row>
    <row r="4497" spans="1:4" ht="13.5" x14ac:dyDescent="0.25">
      <c r="A4497" s="213">
        <v>95696</v>
      </c>
      <c r="B4497" s="214" t="s">
        <v>8755</v>
      </c>
      <c r="C4497" s="214" t="s">
        <v>92</v>
      </c>
      <c r="D4497" s="215" t="s">
        <v>5339</v>
      </c>
    </row>
    <row r="4498" spans="1:4" ht="13.5" x14ac:dyDescent="0.25">
      <c r="A4498" s="213">
        <v>96637</v>
      </c>
      <c r="B4498" s="214" t="s">
        <v>8756</v>
      </c>
      <c r="C4498" s="214" t="s">
        <v>92</v>
      </c>
      <c r="D4498" s="215" t="s">
        <v>8757</v>
      </c>
    </row>
    <row r="4499" spans="1:4" ht="13.5" x14ac:dyDescent="0.25">
      <c r="A4499" s="213">
        <v>96638</v>
      </c>
      <c r="B4499" s="214" t="s">
        <v>8758</v>
      </c>
      <c r="C4499" s="214" t="s">
        <v>92</v>
      </c>
      <c r="D4499" s="215" t="s">
        <v>8759</v>
      </c>
    </row>
    <row r="4500" spans="1:4" ht="13.5" x14ac:dyDescent="0.25">
      <c r="A4500" s="213">
        <v>96639</v>
      </c>
      <c r="B4500" s="214" t="s">
        <v>8760</v>
      </c>
      <c r="C4500" s="214" t="s">
        <v>92</v>
      </c>
      <c r="D4500" s="215" t="s">
        <v>2536</v>
      </c>
    </row>
    <row r="4501" spans="1:4" ht="13.5" x14ac:dyDescent="0.25">
      <c r="A4501" s="213">
        <v>96640</v>
      </c>
      <c r="B4501" s="214" t="s">
        <v>8761</v>
      </c>
      <c r="C4501" s="214" t="s">
        <v>92</v>
      </c>
      <c r="D4501" s="215" t="s">
        <v>8762</v>
      </c>
    </row>
    <row r="4502" spans="1:4" ht="13.5" x14ac:dyDescent="0.25">
      <c r="A4502" s="213">
        <v>96641</v>
      </c>
      <c r="B4502" s="214" t="s">
        <v>8763</v>
      </c>
      <c r="C4502" s="214" t="s">
        <v>92</v>
      </c>
      <c r="D4502" s="215" t="s">
        <v>8764</v>
      </c>
    </row>
    <row r="4503" spans="1:4" ht="13.5" x14ac:dyDescent="0.25">
      <c r="A4503" s="213">
        <v>96642</v>
      </c>
      <c r="B4503" s="214" t="s">
        <v>8765</v>
      </c>
      <c r="C4503" s="214" t="s">
        <v>92</v>
      </c>
      <c r="D4503" s="215" t="s">
        <v>6882</v>
      </c>
    </row>
    <row r="4504" spans="1:4" ht="13.5" x14ac:dyDescent="0.25">
      <c r="A4504" s="213">
        <v>96643</v>
      </c>
      <c r="B4504" s="214" t="s">
        <v>8766</v>
      </c>
      <c r="C4504" s="214" t="s">
        <v>92</v>
      </c>
      <c r="D4504" s="215" t="s">
        <v>8767</v>
      </c>
    </row>
    <row r="4505" spans="1:4" ht="13.5" x14ac:dyDescent="0.25">
      <c r="A4505" s="213">
        <v>96650</v>
      </c>
      <c r="B4505" s="214" t="s">
        <v>8768</v>
      </c>
      <c r="C4505" s="214" t="s">
        <v>92</v>
      </c>
      <c r="D4505" s="215" t="s">
        <v>2390</v>
      </c>
    </row>
    <row r="4506" spans="1:4" ht="13.5" x14ac:dyDescent="0.25">
      <c r="A4506" s="213">
        <v>96651</v>
      </c>
      <c r="B4506" s="214" t="s">
        <v>8769</v>
      </c>
      <c r="C4506" s="214" t="s">
        <v>92</v>
      </c>
      <c r="D4506" s="215" t="s">
        <v>7896</v>
      </c>
    </row>
    <row r="4507" spans="1:4" ht="13.5" x14ac:dyDescent="0.25">
      <c r="A4507" s="213">
        <v>96652</v>
      </c>
      <c r="B4507" s="214" t="s">
        <v>8770</v>
      </c>
      <c r="C4507" s="214" t="s">
        <v>92</v>
      </c>
      <c r="D4507" s="215" t="s">
        <v>8771</v>
      </c>
    </row>
    <row r="4508" spans="1:4" ht="13.5" x14ac:dyDescent="0.25">
      <c r="A4508" s="213">
        <v>96653</v>
      </c>
      <c r="B4508" s="214" t="s">
        <v>8772</v>
      </c>
      <c r="C4508" s="214" t="s">
        <v>92</v>
      </c>
      <c r="D4508" s="215" t="s">
        <v>8773</v>
      </c>
    </row>
    <row r="4509" spans="1:4" ht="13.5" x14ac:dyDescent="0.25">
      <c r="A4509" s="213">
        <v>96654</v>
      </c>
      <c r="B4509" s="214" t="s">
        <v>8774</v>
      </c>
      <c r="C4509" s="214" t="s">
        <v>92</v>
      </c>
      <c r="D4509" s="215" t="s">
        <v>8775</v>
      </c>
    </row>
    <row r="4510" spans="1:4" ht="13.5" x14ac:dyDescent="0.25">
      <c r="A4510" s="213">
        <v>96655</v>
      </c>
      <c r="B4510" s="214" t="s">
        <v>8776</v>
      </c>
      <c r="C4510" s="214" t="s">
        <v>92</v>
      </c>
      <c r="D4510" s="215" t="s">
        <v>8777</v>
      </c>
    </row>
    <row r="4511" spans="1:4" ht="13.5" x14ac:dyDescent="0.25">
      <c r="A4511" s="213">
        <v>96656</v>
      </c>
      <c r="B4511" s="214" t="s">
        <v>8778</v>
      </c>
      <c r="C4511" s="214" t="s">
        <v>92</v>
      </c>
      <c r="D4511" s="215" t="s">
        <v>8779</v>
      </c>
    </row>
    <row r="4512" spans="1:4" ht="13.5" x14ac:dyDescent="0.25">
      <c r="A4512" s="213">
        <v>96657</v>
      </c>
      <c r="B4512" s="214" t="s">
        <v>8780</v>
      </c>
      <c r="C4512" s="214" t="s">
        <v>92</v>
      </c>
      <c r="D4512" s="215" t="s">
        <v>8781</v>
      </c>
    </row>
    <row r="4513" spans="1:4" ht="13.5" x14ac:dyDescent="0.25">
      <c r="A4513" s="213">
        <v>96658</v>
      </c>
      <c r="B4513" s="214" t="s">
        <v>8782</v>
      </c>
      <c r="C4513" s="214" t="s">
        <v>92</v>
      </c>
      <c r="D4513" s="215" t="s">
        <v>7900</v>
      </c>
    </row>
    <row r="4514" spans="1:4" ht="13.5" x14ac:dyDescent="0.25">
      <c r="A4514" s="213">
        <v>96659</v>
      </c>
      <c r="B4514" s="214" t="s">
        <v>8783</v>
      </c>
      <c r="C4514" s="214" t="s">
        <v>92</v>
      </c>
      <c r="D4514" s="215" t="s">
        <v>7702</v>
      </c>
    </row>
    <row r="4515" spans="1:4" ht="13.5" x14ac:dyDescent="0.25">
      <c r="A4515" s="213">
        <v>96660</v>
      </c>
      <c r="B4515" s="214" t="s">
        <v>8784</v>
      </c>
      <c r="C4515" s="214" t="s">
        <v>92</v>
      </c>
      <c r="D4515" s="215" t="s">
        <v>8785</v>
      </c>
    </row>
    <row r="4516" spans="1:4" ht="13.5" x14ac:dyDescent="0.25">
      <c r="A4516" s="213">
        <v>96661</v>
      </c>
      <c r="B4516" s="214" t="s">
        <v>8786</v>
      </c>
      <c r="C4516" s="214" t="s">
        <v>92</v>
      </c>
      <c r="D4516" s="215" t="s">
        <v>8127</v>
      </c>
    </row>
    <row r="4517" spans="1:4" ht="13.5" x14ac:dyDescent="0.25">
      <c r="A4517" s="213">
        <v>96662</v>
      </c>
      <c r="B4517" s="214" t="s">
        <v>8787</v>
      </c>
      <c r="C4517" s="214" t="s">
        <v>92</v>
      </c>
      <c r="D4517" s="215" t="s">
        <v>2880</v>
      </c>
    </row>
    <row r="4518" spans="1:4" ht="13.5" x14ac:dyDescent="0.25">
      <c r="A4518" s="213">
        <v>96663</v>
      </c>
      <c r="B4518" s="214" t="s">
        <v>8788</v>
      </c>
      <c r="C4518" s="214" t="s">
        <v>92</v>
      </c>
      <c r="D4518" s="215" t="s">
        <v>8789</v>
      </c>
    </row>
    <row r="4519" spans="1:4" ht="13.5" x14ac:dyDescent="0.25">
      <c r="A4519" s="213">
        <v>96664</v>
      </c>
      <c r="B4519" s="214" t="s">
        <v>8790</v>
      </c>
      <c r="C4519" s="214" t="s">
        <v>92</v>
      </c>
      <c r="D4519" s="215" t="s">
        <v>7940</v>
      </c>
    </row>
    <row r="4520" spans="1:4" ht="13.5" x14ac:dyDescent="0.25">
      <c r="A4520" s="213">
        <v>96665</v>
      </c>
      <c r="B4520" s="214" t="s">
        <v>8791</v>
      </c>
      <c r="C4520" s="214" t="s">
        <v>92</v>
      </c>
      <c r="D4520" s="215" t="s">
        <v>7581</v>
      </c>
    </row>
    <row r="4521" spans="1:4" ht="13.5" x14ac:dyDescent="0.25">
      <c r="A4521" s="213">
        <v>96666</v>
      </c>
      <c r="B4521" s="214" t="s">
        <v>8792</v>
      </c>
      <c r="C4521" s="214" t="s">
        <v>92</v>
      </c>
      <c r="D4521" s="215" t="s">
        <v>2475</v>
      </c>
    </row>
    <row r="4522" spans="1:4" ht="13.5" x14ac:dyDescent="0.25">
      <c r="A4522" s="213">
        <v>96667</v>
      </c>
      <c r="B4522" s="214" t="s">
        <v>8793</v>
      </c>
      <c r="C4522" s="214" t="s">
        <v>92</v>
      </c>
      <c r="D4522" s="215" t="s">
        <v>8794</v>
      </c>
    </row>
    <row r="4523" spans="1:4" ht="13.5" x14ac:dyDescent="0.25">
      <c r="A4523" s="213">
        <v>96684</v>
      </c>
      <c r="B4523" s="214" t="s">
        <v>8795</v>
      </c>
      <c r="C4523" s="214" t="s">
        <v>92</v>
      </c>
      <c r="D4523" s="215" t="s">
        <v>8796</v>
      </c>
    </row>
    <row r="4524" spans="1:4" ht="13.5" x14ac:dyDescent="0.25">
      <c r="A4524" s="213">
        <v>96685</v>
      </c>
      <c r="B4524" s="214" t="s">
        <v>8797</v>
      </c>
      <c r="C4524" s="214" t="s">
        <v>92</v>
      </c>
      <c r="D4524" s="215" t="s">
        <v>5083</v>
      </c>
    </row>
    <row r="4525" spans="1:4" ht="13.5" x14ac:dyDescent="0.25">
      <c r="A4525" s="213">
        <v>96686</v>
      </c>
      <c r="B4525" s="214" t="s">
        <v>8798</v>
      </c>
      <c r="C4525" s="214" t="s">
        <v>92</v>
      </c>
      <c r="D4525" s="215" t="s">
        <v>4518</v>
      </c>
    </row>
    <row r="4526" spans="1:4" ht="13.5" x14ac:dyDescent="0.25">
      <c r="A4526" s="213">
        <v>96687</v>
      </c>
      <c r="B4526" s="214" t="s">
        <v>8799</v>
      </c>
      <c r="C4526" s="214" t="s">
        <v>92</v>
      </c>
      <c r="D4526" s="215" t="s">
        <v>8800</v>
      </c>
    </row>
    <row r="4527" spans="1:4" ht="13.5" x14ac:dyDescent="0.25">
      <c r="A4527" s="213">
        <v>96688</v>
      </c>
      <c r="B4527" s="214" t="s">
        <v>8801</v>
      </c>
      <c r="C4527" s="214" t="s">
        <v>92</v>
      </c>
      <c r="D4527" s="215" t="s">
        <v>7795</v>
      </c>
    </row>
    <row r="4528" spans="1:4" ht="13.5" x14ac:dyDescent="0.25">
      <c r="A4528" s="213">
        <v>96689</v>
      </c>
      <c r="B4528" s="214" t="s">
        <v>8802</v>
      </c>
      <c r="C4528" s="214" t="s">
        <v>92</v>
      </c>
      <c r="D4528" s="215" t="s">
        <v>8624</v>
      </c>
    </row>
    <row r="4529" spans="1:4" ht="13.5" x14ac:dyDescent="0.25">
      <c r="A4529" s="213">
        <v>96690</v>
      </c>
      <c r="B4529" s="214" t="s">
        <v>8803</v>
      </c>
      <c r="C4529" s="214" t="s">
        <v>92</v>
      </c>
      <c r="D4529" s="215" t="s">
        <v>8804</v>
      </c>
    </row>
    <row r="4530" spans="1:4" ht="13.5" x14ac:dyDescent="0.25">
      <c r="A4530" s="213">
        <v>96691</v>
      </c>
      <c r="B4530" s="214" t="s">
        <v>8805</v>
      </c>
      <c r="C4530" s="214" t="s">
        <v>92</v>
      </c>
      <c r="D4530" s="215" t="s">
        <v>8806</v>
      </c>
    </row>
    <row r="4531" spans="1:4" ht="13.5" x14ac:dyDescent="0.25">
      <c r="A4531" s="213">
        <v>96692</v>
      </c>
      <c r="B4531" s="214" t="s">
        <v>8807</v>
      </c>
      <c r="C4531" s="214" t="s">
        <v>92</v>
      </c>
      <c r="D4531" s="215" t="s">
        <v>8808</v>
      </c>
    </row>
    <row r="4532" spans="1:4" ht="13.5" x14ac:dyDescent="0.25">
      <c r="A4532" s="213">
        <v>96693</v>
      </c>
      <c r="B4532" s="214" t="s">
        <v>8809</v>
      </c>
      <c r="C4532" s="214" t="s">
        <v>92</v>
      </c>
      <c r="D4532" s="215" t="s">
        <v>8810</v>
      </c>
    </row>
    <row r="4533" spans="1:4" ht="13.5" x14ac:dyDescent="0.25">
      <c r="A4533" s="213">
        <v>96694</v>
      </c>
      <c r="B4533" s="214" t="s">
        <v>8811</v>
      </c>
      <c r="C4533" s="214" t="s">
        <v>92</v>
      </c>
      <c r="D4533" s="215" t="s">
        <v>8812</v>
      </c>
    </row>
    <row r="4534" spans="1:4" ht="13.5" x14ac:dyDescent="0.25">
      <c r="A4534" s="213">
        <v>96695</v>
      </c>
      <c r="B4534" s="214" t="s">
        <v>8813</v>
      </c>
      <c r="C4534" s="214" t="s">
        <v>92</v>
      </c>
      <c r="D4534" s="215" t="s">
        <v>8814</v>
      </c>
    </row>
    <row r="4535" spans="1:4" ht="13.5" x14ac:dyDescent="0.25">
      <c r="A4535" s="213">
        <v>96696</v>
      </c>
      <c r="B4535" s="214" t="s">
        <v>8815</v>
      </c>
      <c r="C4535" s="214" t="s">
        <v>92</v>
      </c>
      <c r="D4535" s="215" t="s">
        <v>8816</v>
      </c>
    </row>
    <row r="4536" spans="1:4" ht="13.5" x14ac:dyDescent="0.25">
      <c r="A4536" s="213">
        <v>96697</v>
      </c>
      <c r="B4536" s="214" t="s">
        <v>8817</v>
      </c>
      <c r="C4536" s="214" t="s">
        <v>92</v>
      </c>
      <c r="D4536" s="215" t="s">
        <v>8818</v>
      </c>
    </row>
    <row r="4537" spans="1:4" ht="13.5" x14ac:dyDescent="0.25">
      <c r="A4537" s="213">
        <v>96698</v>
      </c>
      <c r="B4537" s="214" t="s">
        <v>8819</v>
      </c>
      <c r="C4537" s="214" t="s">
        <v>92</v>
      </c>
      <c r="D4537" s="215" t="s">
        <v>8820</v>
      </c>
    </row>
    <row r="4538" spans="1:4" ht="13.5" x14ac:dyDescent="0.25">
      <c r="A4538" s="213">
        <v>96699</v>
      </c>
      <c r="B4538" s="214" t="s">
        <v>8821</v>
      </c>
      <c r="C4538" s="214" t="s">
        <v>92</v>
      </c>
      <c r="D4538" s="215" t="s">
        <v>8822</v>
      </c>
    </row>
    <row r="4539" spans="1:4" ht="13.5" x14ac:dyDescent="0.25">
      <c r="A4539" s="213">
        <v>96700</v>
      </c>
      <c r="B4539" s="214" t="s">
        <v>8823</v>
      </c>
      <c r="C4539" s="214" t="s">
        <v>92</v>
      </c>
      <c r="D4539" s="215" t="s">
        <v>8824</v>
      </c>
    </row>
    <row r="4540" spans="1:4" ht="13.5" x14ac:dyDescent="0.25">
      <c r="A4540" s="213">
        <v>96701</v>
      </c>
      <c r="B4540" s="214" t="s">
        <v>8825</v>
      </c>
      <c r="C4540" s="214" t="s">
        <v>92</v>
      </c>
      <c r="D4540" s="215" t="s">
        <v>5012</v>
      </c>
    </row>
    <row r="4541" spans="1:4" ht="13.5" x14ac:dyDescent="0.25">
      <c r="A4541" s="213">
        <v>96702</v>
      </c>
      <c r="B4541" s="214" t="s">
        <v>8826</v>
      </c>
      <c r="C4541" s="214" t="s">
        <v>92</v>
      </c>
      <c r="D4541" s="215" t="s">
        <v>8827</v>
      </c>
    </row>
    <row r="4542" spans="1:4" ht="13.5" x14ac:dyDescent="0.25">
      <c r="A4542" s="213">
        <v>96703</v>
      </c>
      <c r="B4542" s="214" t="s">
        <v>8828</v>
      </c>
      <c r="C4542" s="214" t="s">
        <v>92</v>
      </c>
      <c r="D4542" s="215" t="s">
        <v>8829</v>
      </c>
    </row>
    <row r="4543" spans="1:4" ht="13.5" x14ac:dyDescent="0.25">
      <c r="A4543" s="213">
        <v>96704</v>
      </c>
      <c r="B4543" s="214" t="s">
        <v>8830</v>
      </c>
      <c r="C4543" s="214" t="s">
        <v>92</v>
      </c>
      <c r="D4543" s="215" t="s">
        <v>8618</v>
      </c>
    </row>
    <row r="4544" spans="1:4" ht="13.5" x14ac:dyDescent="0.25">
      <c r="A4544" s="213">
        <v>96705</v>
      </c>
      <c r="B4544" s="214" t="s">
        <v>8831</v>
      </c>
      <c r="C4544" s="214" t="s">
        <v>92</v>
      </c>
      <c r="D4544" s="215" t="s">
        <v>2466</v>
      </c>
    </row>
    <row r="4545" spans="1:4" ht="13.5" x14ac:dyDescent="0.25">
      <c r="A4545" s="213">
        <v>96706</v>
      </c>
      <c r="B4545" s="214" t="s">
        <v>8832</v>
      </c>
      <c r="C4545" s="214" t="s">
        <v>92</v>
      </c>
      <c r="D4545" s="215" t="s">
        <v>8833</v>
      </c>
    </row>
    <row r="4546" spans="1:4" ht="13.5" x14ac:dyDescent="0.25">
      <c r="A4546" s="213">
        <v>96707</v>
      </c>
      <c r="B4546" s="214" t="s">
        <v>8834</v>
      </c>
      <c r="C4546" s="214" t="s">
        <v>92</v>
      </c>
      <c r="D4546" s="215" t="s">
        <v>4572</v>
      </c>
    </row>
    <row r="4547" spans="1:4" ht="13.5" x14ac:dyDescent="0.25">
      <c r="A4547" s="213">
        <v>96708</v>
      </c>
      <c r="B4547" s="214" t="s">
        <v>8835</v>
      </c>
      <c r="C4547" s="214" t="s">
        <v>92</v>
      </c>
      <c r="D4547" s="215" t="s">
        <v>8836</v>
      </c>
    </row>
    <row r="4548" spans="1:4" ht="13.5" x14ac:dyDescent="0.25">
      <c r="A4548" s="213">
        <v>96709</v>
      </c>
      <c r="B4548" s="214" t="s">
        <v>8837</v>
      </c>
      <c r="C4548" s="214" t="s">
        <v>92</v>
      </c>
      <c r="D4548" s="215" t="s">
        <v>8838</v>
      </c>
    </row>
    <row r="4549" spans="1:4" ht="13.5" x14ac:dyDescent="0.25">
      <c r="A4549" s="213">
        <v>96710</v>
      </c>
      <c r="B4549" s="214" t="s">
        <v>8839</v>
      </c>
      <c r="C4549" s="214" t="s">
        <v>92</v>
      </c>
      <c r="D4549" s="215" t="s">
        <v>8840</v>
      </c>
    </row>
    <row r="4550" spans="1:4" ht="13.5" x14ac:dyDescent="0.25">
      <c r="A4550" s="213">
        <v>96711</v>
      </c>
      <c r="B4550" s="214" t="s">
        <v>8841</v>
      </c>
      <c r="C4550" s="214" t="s">
        <v>92</v>
      </c>
      <c r="D4550" s="215" t="s">
        <v>2998</v>
      </c>
    </row>
    <row r="4551" spans="1:4" ht="13.5" x14ac:dyDescent="0.25">
      <c r="A4551" s="213">
        <v>96712</v>
      </c>
      <c r="B4551" s="214" t="s">
        <v>8842</v>
      </c>
      <c r="C4551" s="214" t="s">
        <v>92</v>
      </c>
      <c r="D4551" s="215" t="s">
        <v>8843</v>
      </c>
    </row>
    <row r="4552" spans="1:4" ht="13.5" x14ac:dyDescent="0.25">
      <c r="A4552" s="213">
        <v>96713</v>
      </c>
      <c r="B4552" s="214" t="s">
        <v>8844</v>
      </c>
      <c r="C4552" s="214" t="s">
        <v>92</v>
      </c>
      <c r="D4552" s="215" t="s">
        <v>8845</v>
      </c>
    </row>
    <row r="4553" spans="1:4" ht="13.5" x14ac:dyDescent="0.25">
      <c r="A4553" s="213">
        <v>96714</v>
      </c>
      <c r="B4553" s="214" t="s">
        <v>8846</v>
      </c>
      <c r="C4553" s="214" t="s">
        <v>92</v>
      </c>
      <c r="D4553" s="215" t="s">
        <v>8847</v>
      </c>
    </row>
    <row r="4554" spans="1:4" ht="13.5" x14ac:dyDescent="0.25">
      <c r="A4554" s="213">
        <v>96715</v>
      </c>
      <c r="B4554" s="214" t="s">
        <v>8848</v>
      </c>
      <c r="C4554" s="214" t="s">
        <v>92</v>
      </c>
      <c r="D4554" s="215" t="s">
        <v>8849</v>
      </c>
    </row>
    <row r="4555" spans="1:4" ht="13.5" x14ac:dyDescent="0.25">
      <c r="A4555" s="213">
        <v>96716</v>
      </c>
      <c r="B4555" s="214" t="s">
        <v>8850</v>
      </c>
      <c r="C4555" s="214" t="s">
        <v>92</v>
      </c>
      <c r="D4555" s="215" t="s">
        <v>8851</v>
      </c>
    </row>
    <row r="4556" spans="1:4" ht="13.5" x14ac:dyDescent="0.25">
      <c r="A4556" s="213">
        <v>96717</v>
      </c>
      <c r="B4556" s="214" t="s">
        <v>8852</v>
      </c>
      <c r="C4556" s="214" t="s">
        <v>92</v>
      </c>
      <c r="D4556" s="215" t="s">
        <v>8853</v>
      </c>
    </row>
    <row r="4557" spans="1:4" ht="13.5" x14ac:dyDescent="0.25">
      <c r="A4557" s="213">
        <v>96736</v>
      </c>
      <c r="B4557" s="214" t="s">
        <v>8854</v>
      </c>
      <c r="C4557" s="214" t="s">
        <v>92</v>
      </c>
      <c r="D4557" s="215" t="s">
        <v>8855</v>
      </c>
    </row>
    <row r="4558" spans="1:4" ht="13.5" x14ac:dyDescent="0.25">
      <c r="A4558" s="213">
        <v>96737</v>
      </c>
      <c r="B4558" s="214" t="s">
        <v>8856</v>
      </c>
      <c r="C4558" s="214" t="s">
        <v>92</v>
      </c>
      <c r="D4558" s="215" t="s">
        <v>8857</v>
      </c>
    </row>
    <row r="4559" spans="1:4" ht="13.5" x14ac:dyDescent="0.25">
      <c r="A4559" s="213">
        <v>96738</v>
      </c>
      <c r="B4559" s="214" t="s">
        <v>8858</v>
      </c>
      <c r="C4559" s="214" t="s">
        <v>92</v>
      </c>
      <c r="D4559" s="215" t="s">
        <v>6110</v>
      </c>
    </row>
    <row r="4560" spans="1:4" ht="13.5" x14ac:dyDescent="0.25">
      <c r="A4560" s="213">
        <v>96739</v>
      </c>
      <c r="B4560" s="214" t="s">
        <v>8859</v>
      </c>
      <c r="C4560" s="214" t="s">
        <v>92</v>
      </c>
      <c r="D4560" s="215" t="s">
        <v>2882</v>
      </c>
    </row>
    <row r="4561" spans="1:4" ht="13.5" x14ac:dyDescent="0.25">
      <c r="A4561" s="213">
        <v>96740</v>
      </c>
      <c r="B4561" s="214" t="s">
        <v>8860</v>
      </c>
      <c r="C4561" s="214" t="s">
        <v>92</v>
      </c>
      <c r="D4561" s="215" t="s">
        <v>8861</v>
      </c>
    </row>
    <row r="4562" spans="1:4" ht="13.5" x14ac:dyDescent="0.25">
      <c r="A4562" s="213">
        <v>96741</v>
      </c>
      <c r="B4562" s="214" t="s">
        <v>8862</v>
      </c>
      <c r="C4562" s="214" t="s">
        <v>92</v>
      </c>
      <c r="D4562" s="215" t="s">
        <v>8863</v>
      </c>
    </row>
    <row r="4563" spans="1:4" ht="13.5" x14ac:dyDescent="0.25">
      <c r="A4563" s="213">
        <v>96742</v>
      </c>
      <c r="B4563" s="214" t="s">
        <v>8864</v>
      </c>
      <c r="C4563" s="214" t="s">
        <v>92</v>
      </c>
      <c r="D4563" s="215" t="s">
        <v>8781</v>
      </c>
    </row>
    <row r="4564" spans="1:4" ht="13.5" x14ac:dyDescent="0.25">
      <c r="A4564" s="213">
        <v>96743</v>
      </c>
      <c r="B4564" s="214" t="s">
        <v>8865</v>
      </c>
      <c r="C4564" s="214" t="s">
        <v>92</v>
      </c>
      <c r="D4564" s="215" t="s">
        <v>7748</v>
      </c>
    </row>
    <row r="4565" spans="1:4" ht="13.5" x14ac:dyDescent="0.25">
      <c r="A4565" s="213">
        <v>96744</v>
      </c>
      <c r="B4565" s="214" t="s">
        <v>8866</v>
      </c>
      <c r="C4565" s="214" t="s">
        <v>92</v>
      </c>
      <c r="D4565" s="215" t="s">
        <v>8867</v>
      </c>
    </row>
    <row r="4566" spans="1:4" ht="13.5" x14ac:dyDescent="0.25">
      <c r="A4566" s="213">
        <v>96745</v>
      </c>
      <c r="B4566" s="214" t="s">
        <v>8868</v>
      </c>
      <c r="C4566" s="214" t="s">
        <v>92</v>
      </c>
      <c r="D4566" s="215" t="s">
        <v>8869</v>
      </c>
    </row>
    <row r="4567" spans="1:4" ht="13.5" x14ac:dyDescent="0.25">
      <c r="A4567" s="213">
        <v>96746</v>
      </c>
      <c r="B4567" s="214" t="s">
        <v>8870</v>
      </c>
      <c r="C4567" s="214" t="s">
        <v>92</v>
      </c>
      <c r="D4567" s="215" t="s">
        <v>1394</v>
      </c>
    </row>
    <row r="4568" spans="1:4" ht="13.5" x14ac:dyDescent="0.25">
      <c r="A4568" s="213">
        <v>96747</v>
      </c>
      <c r="B4568" s="214" t="s">
        <v>8871</v>
      </c>
      <c r="C4568" s="214" t="s">
        <v>92</v>
      </c>
      <c r="D4568" s="215" t="s">
        <v>2051</v>
      </c>
    </row>
    <row r="4569" spans="1:4" ht="13.5" x14ac:dyDescent="0.25">
      <c r="A4569" s="213">
        <v>96748</v>
      </c>
      <c r="B4569" s="214" t="s">
        <v>8872</v>
      </c>
      <c r="C4569" s="214" t="s">
        <v>92</v>
      </c>
      <c r="D4569" s="215" t="s">
        <v>8873</v>
      </c>
    </row>
    <row r="4570" spans="1:4" ht="13.5" x14ac:dyDescent="0.25">
      <c r="A4570" s="213">
        <v>96749</v>
      </c>
      <c r="B4570" s="214" t="s">
        <v>8874</v>
      </c>
      <c r="C4570" s="214" t="s">
        <v>92</v>
      </c>
      <c r="D4570" s="215" t="s">
        <v>8875</v>
      </c>
    </row>
    <row r="4571" spans="1:4" ht="13.5" x14ac:dyDescent="0.25">
      <c r="A4571" s="213">
        <v>96750</v>
      </c>
      <c r="B4571" s="214" t="s">
        <v>8876</v>
      </c>
      <c r="C4571" s="214" t="s">
        <v>92</v>
      </c>
      <c r="D4571" s="215" t="s">
        <v>8877</v>
      </c>
    </row>
    <row r="4572" spans="1:4" ht="13.5" x14ac:dyDescent="0.25">
      <c r="A4572" s="213">
        <v>96751</v>
      </c>
      <c r="B4572" s="214" t="s">
        <v>8878</v>
      </c>
      <c r="C4572" s="214" t="s">
        <v>92</v>
      </c>
      <c r="D4572" s="215" t="s">
        <v>8879</v>
      </c>
    </row>
    <row r="4573" spans="1:4" ht="13.5" x14ac:dyDescent="0.25">
      <c r="A4573" s="213">
        <v>96752</v>
      </c>
      <c r="B4573" s="214" t="s">
        <v>8880</v>
      </c>
      <c r="C4573" s="214" t="s">
        <v>92</v>
      </c>
      <c r="D4573" s="215" t="s">
        <v>8881</v>
      </c>
    </row>
    <row r="4574" spans="1:4" ht="13.5" x14ac:dyDescent="0.25">
      <c r="A4574" s="213">
        <v>96753</v>
      </c>
      <c r="B4574" s="214" t="s">
        <v>8882</v>
      </c>
      <c r="C4574" s="214" t="s">
        <v>92</v>
      </c>
      <c r="D4574" s="215" t="s">
        <v>8883</v>
      </c>
    </row>
    <row r="4575" spans="1:4" ht="13.5" x14ac:dyDescent="0.25">
      <c r="A4575" s="213">
        <v>96754</v>
      </c>
      <c r="B4575" s="214" t="s">
        <v>8884</v>
      </c>
      <c r="C4575" s="214" t="s">
        <v>92</v>
      </c>
      <c r="D4575" s="215" t="s">
        <v>8885</v>
      </c>
    </row>
    <row r="4576" spans="1:4" ht="13.5" x14ac:dyDescent="0.25">
      <c r="A4576" s="213">
        <v>96755</v>
      </c>
      <c r="B4576" s="214" t="s">
        <v>8886</v>
      </c>
      <c r="C4576" s="214" t="s">
        <v>92</v>
      </c>
      <c r="D4576" s="215" t="s">
        <v>8887</v>
      </c>
    </row>
    <row r="4577" spans="1:4" ht="13.5" x14ac:dyDescent="0.25">
      <c r="A4577" s="213">
        <v>96756</v>
      </c>
      <c r="B4577" s="214" t="s">
        <v>8888</v>
      </c>
      <c r="C4577" s="214" t="s">
        <v>92</v>
      </c>
      <c r="D4577" s="215" t="s">
        <v>7404</v>
      </c>
    </row>
    <row r="4578" spans="1:4" ht="13.5" x14ac:dyDescent="0.25">
      <c r="A4578" s="213">
        <v>96757</v>
      </c>
      <c r="B4578" s="214" t="s">
        <v>8889</v>
      </c>
      <c r="C4578" s="214" t="s">
        <v>92</v>
      </c>
      <c r="D4578" s="215" t="s">
        <v>8890</v>
      </c>
    </row>
    <row r="4579" spans="1:4" ht="13.5" x14ac:dyDescent="0.25">
      <c r="A4579" s="213">
        <v>96758</v>
      </c>
      <c r="B4579" s="214" t="s">
        <v>8891</v>
      </c>
      <c r="C4579" s="214" t="s">
        <v>92</v>
      </c>
      <c r="D4579" s="215" t="s">
        <v>8892</v>
      </c>
    </row>
    <row r="4580" spans="1:4" ht="13.5" x14ac:dyDescent="0.25">
      <c r="A4580" s="213">
        <v>96759</v>
      </c>
      <c r="B4580" s="214" t="s">
        <v>8893</v>
      </c>
      <c r="C4580" s="214" t="s">
        <v>92</v>
      </c>
      <c r="D4580" s="215" t="s">
        <v>8894</v>
      </c>
    </row>
    <row r="4581" spans="1:4" ht="13.5" x14ac:dyDescent="0.25">
      <c r="A4581" s="213">
        <v>96760</v>
      </c>
      <c r="B4581" s="214" t="s">
        <v>8895</v>
      </c>
      <c r="C4581" s="214" t="s">
        <v>92</v>
      </c>
      <c r="D4581" s="215" t="s">
        <v>8896</v>
      </c>
    </row>
    <row r="4582" spans="1:4" ht="13.5" x14ac:dyDescent="0.25">
      <c r="A4582" s="213">
        <v>96761</v>
      </c>
      <c r="B4582" s="214" t="s">
        <v>8897</v>
      </c>
      <c r="C4582" s="214" t="s">
        <v>92</v>
      </c>
      <c r="D4582" s="215" t="s">
        <v>8898</v>
      </c>
    </row>
    <row r="4583" spans="1:4" ht="13.5" x14ac:dyDescent="0.25">
      <c r="A4583" s="213">
        <v>96762</v>
      </c>
      <c r="B4583" s="214" t="s">
        <v>8899</v>
      </c>
      <c r="C4583" s="214" t="s">
        <v>92</v>
      </c>
      <c r="D4583" s="215" t="s">
        <v>8900</v>
      </c>
    </row>
    <row r="4584" spans="1:4" ht="13.5" x14ac:dyDescent="0.25">
      <c r="A4584" s="213">
        <v>96763</v>
      </c>
      <c r="B4584" s="214" t="s">
        <v>8901</v>
      </c>
      <c r="C4584" s="214" t="s">
        <v>92</v>
      </c>
      <c r="D4584" s="215" t="s">
        <v>8902</v>
      </c>
    </row>
    <row r="4585" spans="1:4" ht="13.5" x14ac:dyDescent="0.25">
      <c r="A4585" s="213">
        <v>96764</v>
      </c>
      <c r="B4585" s="214" t="s">
        <v>8903</v>
      </c>
      <c r="C4585" s="214" t="s">
        <v>92</v>
      </c>
      <c r="D4585" s="215" t="s">
        <v>8904</v>
      </c>
    </row>
    <row r="4586" spans="1:4" ht="13.5" x14ac:dyDescent="0.25">
      <c r="A4586" s="213">
        <v>96802</v>
      </c>
      <c r="B4586" s="214" t="s">
        <v>8905</v>
      </c>
      <c r="C4586" s="214" t="s">
        <v>92</v>
      </c>
      <c r="D4586" s="215" t="s">
        <v>8906</v>
      </c>
    </row>
    <row r="4587" spans="1:4" ht="13.5" x14ac:dyDescent="0.25">
      <c r="A4587" s="213">
        <v>96803</v>
      </c>
      <c r="B4587" s="214" t="s">
        <v>8907</v>
      </c>
      <c r="C4587" s="214" t="s">
        <v>92</v>
      </c>
      <c r="D4587" s="215" t="s">
        <v>8265</v>
      </c>
    </row>
    <row r="4588" spans="1:4" ht="13.5" x14ac:dyDescent="0.25">
      <c r="A4588" s="213">
        <v>96804</v>
      </c>
      <c r="B4588" s="214" t="s">
        <v>8908</v>
      </c>
      <c r="C4588" s="214" t="s">
        <v>92</v>
      </c>
      <c r="D4588" s="215" t="s">
        <v>8909</v>
      </c>
    </row>
    <row r="4589" spans="1:4" ht="13.5" x14ac:dyDescent="0.25">
      <c r="A4589" s="213">
        <v>96805</v>
      </c>
      <c r="B4589" s="214" t="s">
        <v>8910</v>
      </c>
      <c r="C4589" s="214" t="s">
        <v>92</v>
      </c>
      <c r="D4589" s="215" t="s">
        <v>8911</v>
      </c>
    </row>
    <row r="4590" spans="1:4" ht="13.5" x14ac:dyDescent="0.25">
      <c r="A4590" s="213">
        <v>96806</v>
      </c>
      <c r="B4590" s="214" t="s">
        <v>8912</v>
      </c>
      <c r="C4590" s="214" t="s">
        <v>92</v>
      </c>
      <c r="D4590" s="215" t="s">
        <v>8913</v>
      </c>
    </row>
    <row r="4591" spans="1:4" ht="13.5" x14ac:dyDescent="0.25">
      <c r="A4591" s="213">
        <v>96807</v>
      </c>
      <c r="B4591" s="214" t="s">
        <v>8914</v>
      </c>
      <c r="C4591" s="214" t="s">
        <v>92</v>
      </c>
      <c r="D4591" s="215" t="s">
        <v>8915</v>
      </c>
    </row>
    <row r="4592" spans="1:4" ht="13.5" x14ac:dyDescent="0.25">
      <c r="A4592" s="213">
        <v>96808</v>
      </c>
      <c r="B4592" s="214" t="s">
        <v>8916</v>
      </c>
      <c r="C4592" s="214" t="s">
        <v>92</v>
      </c>
      <c r="D4592" s="215" t="s">
        <v>8917</v>
      </c>
    </row>
    <row r="4593" spans="1:4" ht="13.5" x14ac:dyDescent="0.25">
      <c r="A4593" s="213">
        <v>96809</v>
      </c>
      <c r="B4593" s="214" t="s">
        <v>8918</v>
      </c>
      <c r="C4593" s="214" t="s">
        <v>92</v>
      </c>
      <c r="D4593" s="215" t="s">
        <v>4491</v>
      </c>
    </row>
    <row r="4594" spans="1:4" ht="13.5" x14ac:dyDescent="0.25">
      <c r="A4594" s="213">
        <v>96810</v>
      </c>
      <c r="B4594" s="214" t="s">
        <v>8919</v>
      </c>
      <c r="C4594" s="214" t="s">
        <v>92</v>
      </c>
      <c r="D4594" s="215" t="s">
        <v>8920</v>
      </c>
    </row>
    <row r="4595" spans="1:4" ht="13.5" x14ac:dyDescent="0.25">
      <c r="A4595" s="213">
        <v>96811</v>
      </c>
      <c r="B4595" s="214" t="s">
        <v>8921</v>
      </c>
      <c r="C4595" s="214" t="s">
        <v>92</v>
      </c>
      <c r="D4595" s="215" t="s">
        <v>6020</v>
      </c>
    </row>
    <row r="4596" spans="1:4" ht="13.5" x14ac:dyDescent="0.25">
      <c r="A4596" s="213">
        <v>96812</v>
      </c>
      <c r="B4596" s="214" t="s">
        <v>8922</v>
      </c>
      <c r="C4596" s="214" t="s">
        <v>92</v>
      </c>
      <c r="D4596" s="215" t="s">
        <v>1281</v>
      </c>
    </row>
    <row r="4597" spans="1:4" ht="13.5" x14ac:dyDescent="0.25">
      <c r="A4597" s="213">
        <v>96813</v>
      </c>
      <c r="B4597" s="214" t="s">
        <v>8923</v>
      </c>
      <c r="C4597" s="214" t="s">
        <v>92</v>
      </c>
      <c r="D4597" s="215" t="s">
        <v>8924</v>
      </c>
    </row>
    <row r="4598" spans="1:4" ht="13.5" x14ac:dyDescent="0.25">
      <c r="A4598" s="213">
        <v>96814</v>
      </c>
      <c r="B4598" s="214" t="s">
        <v>8925</v>
      </c>
      <c r="C4598" s="214" t="s">
        <v>92</v>
      </c>
      <c r="D4598" s="215" t="s">
        <v>8926</v>
      </c>
    </row>
    <row r="4599" spans="1:4" ht="13.5" x14ac:dyDescent="0.25">
      <c r="A4599" s="213">
        <v>96815</v>
      </c>
      <c r="B4599" s="214" t="s">
        <v>8927</v>
      </c>
      <c r="C4599" s="214" t="s">
        <v>92</v>
      </c>
      <c r="D4599" s="215" t="s">
        <v>8928</v>
      </c>
    </row>
    <row r="4600" spans="1:4" ht="13.5" x14ac:dyDescent="0.25">
      <c r="A4600" s="213">
        <v>96816</v>
      </c>
      <c r="B4600" s="214" t="s">
        <v>8929</v>
      </c>
      <c r="C4600" s="214" t="s">
        <v>92</v>
      </c>
      <c r="D4600" s="215" t="s">
        <v>8703</v>
      </c>
    </row>
    <row r="4601" spans="1:4" ht="13.5" x14ac:dyDescent="0.25">
      <c r="A4601" s="213">
        <v>96817</v>
      </c>
      <c r="B4601" s="214" t="s">
        <v>8930</v>
      </c>
      <c r="C4601" s="214" t="s">
        <v>92</v>
      </c>
      <c r="D4601" s="215" t="s">
        <v>8931</v>
      </c>
    </row>
    <row r="4602" spans="1:4" ht="13.5" x14ac:dyDescent="0.25">
      <c r="A4602" s="213">
        <v>96818</v>
      </c>
      <c r="B4602" s="214" t="s">
        <v>8932</v>
      </c>
      <c r="C4602" s="214" t="s">
        <v>92</v>
      </c>
      <c r="D4602" s="215" t="s">
        <v>7278</v>
      </c>
    </row>
    <row r="4603" spans="1:4" ht="13.5" x14ac:dyDescent="0.25">
      <c r="A4603" s="213">
        <v>96819</v>
      </c>
      <c r="B4603" s="214" t="s">
        <v>8933</v>
      </c>
      <c r="C4603" s="214" t="s">
        <v>92</v>
      </c>
      <c r="D4603" s="215" t="s">
        <v>8934</v>
      </c>
    </row>
    <row r="4604" spans="1:4" ht="13.5" x14ac:dyDescent="0.25">
      <c r="A4604" s="213">
        <v>96820</v>
      </c>
      <c r="B4604" s="214" t="s">
        <v>8935</v>
      </c>
      <c r="C4604" s="214" t="s">
        <v>92</v>
      </c>
      <c r="D4604" s="215" t="s">
        <v>8936</v>
      </c>
    </row>
    <row r="4605" spans="1:4" ht="13.5" x14ac:dyDescent="0.25">
      <c r="A4605" s="213">
        <v>96821</v>
      </c>
      <c r="B4605" s="214" t="s">
        <v>8937</v>
      </c>
      <c r="C4605" s="214" t="s">
        <v>92</v>
      </c>
      <c r="D4605" s="215" t="s">
        <v>8938</v>
      </c>
    </row>
    <row r="4606" spans="1:4" ht="13.5" x14ac:dyDescent="0.25">
      <c r="A4606" s="213">
        <v>96822</v>
      </c>
      <c r="B4606" s="214" t="s">
        <v>8939</v>
      </c>
      <c r="C4606" s="214" t="s">
        <v>92</v>
      </c>
      <c r="D4606" s="215" t="s">
        <v>5697</v>
      </c>
    </row>
    <row r="4607" spans="1:4" ht="13.5" x14ac:dyDescent="0.25">
      <c r="A4607" s="213">
        <v>96823</v>
      </c>
      <c r="B4607" s="214" t="s">
        <v>8940</v>
      </c>
      <c r="C4607" s="214" t="s">
        <v>92</v>
      </c>
      <c r="D4607" s="215" t="s">
        <v>8941</v>
      </c>
    </row>
    <row r="4608" spans="1:4" ht="13.5" x14ac:dyDescent="0.25">
      <c r="A4608" s="213">
        <v>96824</v>
      </c>
      <c r="B4608" s="214" t="s">
        <v>8942</v>
      </c>
      <c r="C4608" s="214" t="s">
        <v>92</v>
      </c>
      <c r="D4608" s="215" t="s">
        <v>8943</v>
      </c>
    </row>
    <row r="4609" spans="1:4" ht="13.5" x14ac:dyDescent="0.25">
      <c r="A4609" s="213">
        <v>96826</v>
      </c>
      <c r="B4609" s="214" t="s">
        <v>8944</v>
      </c>
      <c r="C4609" s="214" t="s">
        <v>92</v>
      </c>
      <c r="D4609" s="215" t="s">
        <v>2583</v>
      </c>
    </row>
    <row r="4610" spans="1:4" ht="13.5" x14ac:dyDescent="0.25">
      <c r="A4610" s="213">
        <v>96827</v>
      </c>
      <c r="B4610" s="214" t="s">
        <v>8945</v>
      </c>
      <c r="C4610" s="214" t="s">
        <v>92</v>
      </c>
      <c r="D4610" s="215" t="s">
        <v>8946</v>
      </c>
    </row>
    <row r="4611" spans="1:4" ht="13.5" x14ac:dyDescent="0.25">
      <c r="A4611" s="213">
        <v>96828</v>
      </c>
      <c r="B4611" s="214" t="s">
        <v>8947</v>
      </c>
      <c r="C4611" s="214" t="s">
        <v>92</v>
      </c>
      <c r="D4611" s="215" t="s">
        <v>8948</v>
      </c>
    </row>
    <row r="4612" spans="1:4" ht="13.5" x14ac:dyDescent="0.25">
      <c r="A4612" s="213">
        <v>96829</v>
      </c>
      <c r="B4612" s="214" t="s">
        <v>8949</v>
      </c>
      <c r="C4612" s="214" t="s">
        <v>92</v>
      </c>
      <c r="D4612" s="215" t="s">
        <v>8950</v>
      </c>
    </row>
    <row r="4613" spans="1:4" ht="13.5" x14ac:dyDescent="0.25">
      <c r="A4613" s="213">
        <v>96830</v>
      </c>
      <c r="B4613" s="214" t="s">
        <v>8951</v>
      </c>
      <c r="C4613" s="214" t="s">
        <v>92</v>
      </c>
      <c r="D4613" s="215" t="s">
        <v>8952</v>
      </c>
    </row>
    <row r="4614" spans="1:4" ht="13.5" x14ac:dyDescent="0.25">
      <c r="A4614" s="213">
        <v>96832</v>
      </c>
      <c r="B4614" s="214" t="s">
        <v>8953</v>
      </c>
      <c r="C4614" s="214" t="s">
        <v>92</v>
      </c>
      <c r="D4614" s="215" t="s">
        <v>8954</v>
      </c>
    </row>
    <row r="4615" spans="1:4" ht="13.5" x14ac:dyDescent="0.25">
      <c r="A4615" s="213">
        <v>96833</v>
      </c>
      <c r="B4615" s="214" t="s">
        <v>8955</v>
      </c>
      <c r="C4615" s="214" t="s">
        <v>92</v>
      </c>
      <c r="D4615" s="215" t="s">
        <v>8956</v>
      </c>
    </row>
    <row r="4616" spans="1:4" ht="13.5" x14ac:dyDescent="0.25">
      <c r="A4616" s="213">
        <v>96834</v>
      </c>
      <c r="B4616" s="214" t="s">
        <v>8957</v>
      </c>
      <c r="C4616" s="214" t="s">
        <v>92</v>
      </c>
      <c r="D4616" s="215" t="s">
        <v>8958</v>
      </c>
    </row>
    <row r="4617" spans="1:4" ht="13.5" x14ac:dyDescent="0.25">
      <c r="A4617" s="213">
        <v>96836</v>
      </c>
      <c r="B4617" s="214" t="s">
        <v>8959</v>
      </c>
      <c r="C4617" s="214" t="s">
        <v>92</v>
      </c>
      <c r="D4617" s="215" t="s">
        <v>7912</v>
      </c>
    </row>
    <row r="4618" spans="1:4" ht="13.5" x14ac:dyDescent="0.25">
      <c r="A4618" s="213">
        <v>96837</v>
      </c>
      <c r="B4618" s="214" t="s">
        <v>8960</v>
      </c>
      <c r="C4618" s="214" t="s">
        <v>92</v>
      </c>
      <c r="D4618" s="215" t="s">
        <v>2375</v>
      </c>
    </row>
    <row r="4619" spans="1:4" ht="13.5" x14ac:dyDescent="0.25">
      <c r="A4619" s="213">
        <v>96838</v>
      </c>
      <c r="B4619" s="214" t="s">
        <v>8961</v>
      </c>
      <c r="C4619" s="214" t="s">
        <v>92</v>
      </c>
      <c r="D4619" s="215" t="s">
        <v>8962</v>
      </c>
    </row>
    <row r="4620" spans="1:4" ht="13.5" x14ac:dyDescent="0.25">
      <c r="A4620" s="213">
        <v>96839</v>
      </c>
      <c r="B4620" s="214" t="s">
        <v>8963</v>
      </c>
      <c r="C4620" s="214" t="s">
        <v>92</v>
      </c>
      <c r="D4620" s="215" t="s">
        <v>8964</v>
      </c>
    </row>
    <row r="4621" spans="1:4" ht="13.5" x14ac:dyDescent="0.25">
      <c r="A4621" s="213">
        <v>96840</v>
      </c>
      <c r="B4621" s="214" t="s">
        <v>8965</v>
      </c>
      <c r="C4621" s="214" t="s">
        <v>92</v>
      </c>
      <c r="D4621" s="215" t="s">
        <v>8966</v>
      </c>
    </row>
    <row r="4622" spans="1:4" ht="13.5" x14ac:dyDescent="0.25">
      <c r="A4622" s="213">
        <v>96841</v>
      </c>
      <c r="B4622" s="214" t="s">
        <v>8967</v>
      </c>
      <c r="C4622" s="214" t="s">
        <v>92</v>
      </c>
      <c r="D4622" s="215" t="s">
        <v>8651</v>
      </c>
    </row>
    <row r="4623" spans="1:4" ht="13.5" x14ac:dyDescent="0.25">
      <c r="A4623" s="213">
        <v>96842</v>
      </c>
      <c r="B4623" s="214" t="s">
        <v>8968</v>
      </c>
      <c r="C4623" s="214" t="s">
        <v>92</v>
      </c>
      <c r="D4623" s="215" t="s">
        <v>2182</v>
      </c>
    </row>
    <row r="4624" spans="1:4" ht="13.5" x14ac:dyDescent="0.25">
      <c r="A4624" s="213">
        <v>96843</v>
      </c>
      <c r="B4624" s="214" t="s">
        <v>8969</v>
      </c>
      <c r="C4624" s="214" t="s">
        <v>92</v>
      </c>
      <c r="D4624" s="215" t="s">
        <v>8970</v>
      </c>
    </row>
    <row r="4625" spans="1:4" ht="13.5" x14ac:dyDescent="0.25">
      <c r="A4625" s="213">
        <v>96844</v>
      </c>
      <c r="B4625" s="214" t="s">
        <v>8971</v>
      </c>
      <c r="C4625" s="214" t="s">
        <v>92</v>
      </c>
      <c r="D4625" s="215" t="s">
        <v>2767</v>
      </c>
    </row>
    <row r="4626" spans="1:4" ht="13.5" x14ac:dyDescent="0.25">
      <c r="A4626" s="213">
        <v>96845</v>
      </c>
      <c r="B4626" s="214" t="s">
        <v>8972</v>
      </c>
      <c r="C4626" s="214" t="s">
        <v>92</v>
      </c>
      <c r="D4626" s="215" t="s">
        <v>8973</v>
      </c>
    </row>
    <row r="4627" spans="1:4" ht="13.5" x14ac:dyDescent="0.25">
      <c r="A4627" s="213">
        <v>96846</v>
      </c>
      <c r="B4627" s="214" t="s">
        <v>8974</v>
      </c>
      <c r="C4627" s="214" t="s">
        <v>92</v>
      </c>
      <c r="D4627" s="215" t="s">
        <v>8975</v>
      </c>
    </row>
    <row r="4628" spans="1:4" ht="13.5" x14ac:dyDescent="0.25">
      <c r="A4628" s="213">
        <v>96847</v>
      </c>
      <c r="B4628" s="214" t="s">
        <v>8976</v>
      </c>
      <c r="C4628" s="214" t="s">
        <v>92</v>
      </c>
      <c r="D4628" s="215" t="s">
        <v>8006</v>
      </c>
    </row>
    <row r="4629" spans="1:4" ht="13.5" x14ac:dyDescent="0.25">
      <c r="A4629" s="213">
        <v>96848</v>
      </c>
      <c r="B4629" s="214" t="s">
        <v>8977</v>
      </c>
      <c r="C4629" s="214" t="s">
        <v>92</v>
      </c>
      <c r="D4629" s="215" t="s">
        <v>8978</v>
      </c>
    </row>
    <row r="4630" spans="1:4" ht="13.5" x14ac:dyDescent="0.25">
      <c r="A4630" s="213">
        <v>96849</v>
      </c>
      <c r="B4630" s="214" t="s">
        <v>8979</v>
      </c>
      <c r="C4630" s="214" t="s">
        <v>92</v>
      </c>
      <c r="D4630" s="215" t="s">
        <v>7409</v>
      </c>
    </row>
    <row r="4631" spans="1:4" ht="13.5" x14ac:dyDescent="0.25">
      <c r="A4631" s="213">
        <v>96850</v>
      </c>
      <c r="B4631" s="214" t="s">
        <v>8980</v>
      </c>
      <c r="C4631" s="214" t="s">
        <v>92</v>
      </c>
      <c r="D4631" s="215" t="s">
        <v>4014</v>
      </c>
    </row>
    <row r="4632" spans="1:4" ht="13.5" x14ac:dyDescent="0.25">
      <c r="A4632" s="213">
        <v>96852</v>
      </c>
      <c r="B4632" s="214" t="s">
        <v>8981</v>
      </c>
      <c r="C4632" s="214" t="s">
        <v>92</v>
      </c>
      <c r="D4632" s="215" t="s">
        <v>1355</v>
      </c>
    </row>
    <row r="4633" spans="1:4" ht="13.5" x14ac:dyDescent="0.25">
      <c r="A4633" s="213">
        <v>96853</v>
      </c>
      <c r="B4633" s="214" t="s">
        <v>8982</v>
      </c>
      <c r="C4633" s="214" t="s">
        <v>92</v>
      </c>
      <c r="D4633" s="215" t="s">
        <v>8983</v>
      </c>
    </row>
    <row r="4634" spans="1:4" ht="13.5" x14ac:dyDescent="0.25">
      <c r="A4634" s="213">
        <v>96854</v>
      </c>
      <c r="B4634" s="214" t="s">
        <v>8984</v>
      </c>
      <c r="C4634" s="214" t="s">
        <v>92</v>
      </c>
      <c r="D4634" s="215" t="s">
        <v>8985</v>
      </c>
    </row>
    <row r="4635" spans="1:4" ht="13.5" x14ac:dyDescent="0.25">
      <c r="A4635" s="213">
        <v>96855</v>
      </c>
      <c r="B4635" s="214" t="s">
        <v>8986</v>
      </c>
      <c r="C4635" s="214" t="s">
        <v>92</v>
      </c>
      <c r="D4635" s="215" t="s">
        <v>8987</v>
      </c>
    </row>
    <row r="4636" spans="1:4" ht="13.5" x14ac:dyDescent="0.25">
      <c r="A4636" s="213">
        <v>96856</v>
      </c>
      <c r="B4636" s="214" t="s">
        <v>8988</v>
      </c>
      <c r="C4636" s="214" t="s">
        <v>92</v>
      </c>
      <c r="D4636" s="215" t="s">
        <v>8989</v>
      </c>
    </row>
    <row r="4637" spans="1:4" ht="13.5" x14ac:dyDescent="0.25">
      <c r="A4637" s="213">
        <v>96860</v>
      </c>
      <c r="B4637" s="214" t="s">
        <v>8990</v>
      </c>
      <c r="C4637" s="214" t="s">
        <v>92</v>
      </c>
      <c r="D4637" s="215" t="s">
        <v>8991</v>
      </c>
    </row>
    <row r="4638" spans="1:4" ht="13.5" x14ac:dyDescent="0.25">
      <c r="A4638" s="213">
        <v>96861</v>
      </c>
      <c r="B4638" s="214" t="s">
        <v>8992</v>
      </c>
      <c r="C4638" s="214" t="s">
        <v>92</v>
      </c>
      <c r="D4638" s="215" t="s">
        <v>8993</v>
      </c>
    </row>
    <row r="4639" spans="1:4" ht="13.5" x14ac:dyDescent="0.25">
      <c r="A4639" s="213">
        <v>96862</v>
      </c>
      <c r="B4639" s="214" t="s">
        <v>8994</v>
      </c>
      <c r="C4639" s="214" t="s">
        <v>92</v>
      </c>
      <c r="D4639" s="215" t="s">
        <v>8995</v>
      </c>
    </row>
    <row r="4640" spans="1:4" ht="13.5" x14ac:dyDescent="0.25">
      <c r="A4640" s="213">
        <v>96863</v>
      </c>
      <c r="B4640" s="214" t="s">
        <v>8996</v>
      </c>
      <c r="C4640" s="214" t="s">
        <v>92</v>
      </c>
      <c r="D4640" s="215" t="s">
        <v>8997</v>
      </c>
    </row>
    <row r="4641" spans="1:4" ht="13.5" x14ac:dyDescent="0.25">
      <c r="A4641" s="213">
        <v>96864</v>
      </c>
      <c r="B4641" s="214" t="s">
        <v>8998</v>
      </c>
      <c r="C4641" s="214" t="s">
        <v>92</v>
      </c>
      <c r="D4641" s="215" t="s">
        <v>8999</v>
      </c>
    </row>
    <row r="4642" spans="1:4" ht="13.5" x14ac:dyDescent="0.25">
      <c r="A4642" s="213">
        <v>96865</v>
      </c>
      <c r="B4642" s="214" t="s">
        <v>9000</v>
      </c>
      <c r="C4642" s="214" t="s">
        <v>92</v>
      </c>
      <c r="D4642" s="215" t="s">
        <v>9001</v>
      </c>
    </row>
    <row r="4643" spans="1:4" ht="13.5" x14ac:dyDescent="0.25">
      <c r="A4643" s="213">
        <v>96866</v>
      </c>
      <c r="B4643" s="214" t="s">
        <v>9002</v>
      </c>
      <c r="C4643" s="214" t="s">
        <v>92</v>
      </c>
      <c r="D4643" s="215" t="s">
        <v>9003</v>
      </c>
    </row>
    <row r="4644" spans="1:4" ht="13.5" x14ac:dyDescent="0.25">
      <c r="A4644" s="213">
        <v>96868</v>
      </c>
      <c r="B4644" s="214" t="s">
        <v>9004</v>
      </c>
      <c r="C4644" s="214" t="s">
        <v>92</v>
      </c>
      <c r="D4644" s="215" t="s">
        <v>9005</v>
      </c>
    </row>
    <row r="4645" spans="1:4" ht="13.5" x14ac:dyDescent="0.25">
      <c r="A4645" s="213">
        <v>96869</v>
      </c>
      <c r="B4645" s="214" t="s">
        <v>9006</v>
      </c>
      <c r="C4645" s="214" t="s">
        <v>92</v>
      </c>
      <c r="D4645" s="215" t="s">
        <v>8649</v>
      </c>
    </row>
    <row r="4646" spans="1:4" ht="13.5" x14ac:dyDescent="0.25">
      <c r="A4646" s="213">
        <v>96870</v>
      </c>
      <c r="B4646" s="214" t="s">
        <v>9007</v>
      </c>
      <c r="C4646" s="214" t="s">
        <v>92</v>
      </c>
      <c r="D4646" s="215" t="s">
        <v>9008</v>
      </c>
    </row>
    <row r="4647" spans="1:4" ht="13.5" x14ac:dyDescent="0.25">
      <c r="A4647" s="213">
        <v>96871</v>
      </c>
      <c r="B4647" s="214" t="s">
        <v>9009</v>
      </c>
      <c r="C4647" s="214" t="s">
        <v>92</v>
      </c>
      <c r="D4647" s="215" t="s">
        <v>9010</v>
      </c>
    </row>
    <row r="4648" spans="1:4" ht="13.5" x14ac:dyDescent="0.25">
      <c r="A4648" s="213">
        <v>96872</v>
      </c>
      <c r="B4648" s="214" t="s">
        <v>9011</v>
      </c>
      <c r="C4648" s="214" t="s">
        <v>92</v>
      </c>
      <c r="D4648" s="215" t="s">
        <v>9012</v>
      </c>
    </row>
    <row r="4649" spans="1:4" ht="13.5" x14ac:dyDescent="0.25">
      <c r="A4649" s="213">
        <v>96873</v>
      </c>
      <c r="B4649" s="214" t="s">
        <v>9013</v>
      </c>
      <c r="C4649" s="214" t="s">
        <v>92</v>
      </c>
      <c r="D4649" s="215" t="s">
        <v>8280</v>
      </c>
    </row>
    <row r="4650" spans="1:4" ht="13.5" x14ac:dyDescent="0.25">
      <c r="A4650" s="213">
        <v>96874</v>
      </c>
      <c r="B4650" s="214" t="s">
        <v>9014</v>
      </c>
      <c r="C4650" s="214" t="s">
        <v>92</v>
      </c>
      <c r="D4650" s="215" t="s">
        <v>9015</v>
      </c>
    </row>
    <row r="4651" spans="1:4" ht="13.5" x14ac:dyDescent="0.25">
      <c r="A4651" s="213">
        <v>96875</v>
      </c>
      <c r="B4651" s="214" t="s">
        <v>9016</v>
      </c>
      <c r="C4651" s="214" t="s">
        <v>92</v>
      </c>
      <c r="D4651" s="215" t="s">
        <v>9017</v>
      </c>
    </row>
    <row r="4652" spans="1:4" ht="13.5" x14ac:dyDescent="0.25">
      <c r="A4652" s="213">
        <v>96876</v>
      </c>
      <c r="B4652" s="214" t="s">
        <v>9018</v>
      </c>
      <c r="C4652" s="214" t="s">
        <v>92</v>
      </c>
      <c r="D4652" s="215" t="s">
        <v>9019</v>
      </c>
    </row>
    <row r="4653" spans="1:4" ht="13.5" x14ac:dyDescent="0.25">
      <c r="A4653" s="213">
        <v>96878</v>
      </c>
      <c r="B4653" s="214" t="s">
        <v>9020</v>
      </c>
      <c r="C4653" s="214" t="s">
        <v>92</v>
      </c>
      <c r="D4653" s="215" t="s">
        <v>9021</v>
      </c>
    </row>
    <row r="4654" spans="1:4" ht="13.5" x14ac:dyDescent="0.25">
      <c r="A4654" s="213">
        <v>96879</v>
      </c>
      <c r="B4654" s="214" t="s">
        <v>9022</v>
      </c>
      <c r="C4654" s="214" t="s">
        <v>92</v>
      </c>
      <c r="D4654" s="215" t="s">
        <v>9023</v>
      </c>
    </row>
    <row r="4655" spans="1:4" ht="13.5" x14ac:dyDescent="0.25">
      <c r="A4655" s="213">
        <v>96881</v>
      </c>
      <c r="B4655" s="214" t="s">
        <v>9024</v>
      </c>
      <c r="C4655" s="214" t="s">
        <v>92</v>
      </c>
      <c r="D4655" s="215" t="s">
        <v>9025</v>
      </c>
    </row>
    <row r="4656" spans="1:4" ht="13.5" x14ac:dyDescent="0.25">
      <c r="A4656" s="213">
        <v>97425</v>
      </c>
      <c r="B4656" s="214" t="s">
        <v>9026</v>
      </c>
      <c r="C4656" s="214" t="s">
        <v>92</v>
      </c>
      <c r="D4656" s="215" t="s">
        <v>9027</v>
      </c>
    </row>
    <row r="4657" spans="1:4" ht="13.5" x14ac:dyDescent="0.25">
      <c r="A4657" s="213">
        <v>97426</v>
      </c>
      <c r="B4657" s="214" t="s">
        <v>9028</v>
      </c>
      <c r="C4657" s="214" t="s">
        <v>92</v>
      </c>
      <c r="D4657" s="215" t="s">
        <v>9029</v>
      </c>
    </row>
    <row r="4658" spans="1:4" ht="13.5" x14ac:dyDescent="0.25">
      <c r="A4658" s="213">
        <v>97427</v>
      </c>
      <c r="B4658" s="214" t="s">
        <v>9030</v>
      </c>
      <c r="C4658" s="214" t="s">
        <v>92</v>
      </c>
      <c r="D4658" s="215" t="s">
        <v>9031</v>
      </c>
    </row>
    <row r="4659" spans="1:4" ht="13.5" x14ac:dyDescent="0.25">
      <c r="A4659" s="213">
        <v>97428</v>
      </c>
      <c r="B4659" s="214" t="s">
        <v>9032</v>
      </c>
      <c r="C4659" s="214" t="s">
        <v>92</v>
      </c>
      <c r="D4659" s="215" t="s">
        <v>9033</v>
      </c>
    </row>
    <row r="4660" spans="1:4" ht="13.5" x14ac:dyDescent="0.25">
      <c r="A4660" s="213">
        <v>97429</v>
      </c>
      <c r="B4660" s="214" t="s">
        <v>9034</v>
      </c>
      <c r="C4660" s="214" t="s">
        <v>92</v>
      </c>
      <c r="D4660" s="215" t="s">
        <v>9035</v>
      </c>
    </row>
    <row r="4661" spans="1:4" ht="13.5" x14ac:dyDescent="0.25">
      <c r="A4661" s="213">
        <v>97430</v>
      </c>
      <c r="B4661" s="214" t="s">
        <v>9036</v>
      </c>
      <c r="C4661" s="214" t="s">
        <v>92</v>
      </c>
      <c r="D4661" s="215" t="s">
        <v>9037</v>
      </c>
    </row>
    <row r="4662" spans="1:4" ht="13.5" x14ac:dyDescent="0.25">
      <c r="A4662" s="213">
        <v>97431</v>
      </c>
      <c r="B4662" s="214" t="s">
        <v>9038</v>
      </c>
      <c r="C4662" s="214" t="s">
        <v>92</v>
      </c>
      <c r="D4662" s="215" t="s">
        <v>9039</v>
      </c>
    </row>
    <row r="4663" spans="1:4" ht="13.5" x14ac:dyDescent="0.25">
      <c r="A4663" s="213">
        <v>97432</v>
      </c>
      <c r="B4663" s="214" t="s">
        <v>9040</v>
      </c>
      <c r="C4663" s="214" t="s">
        <v>92</v>
      </c>
      <c r="D4663" s="215" t="s">
        <v>9041</v>
      </c>
    </row>
    <row r="4664" spans="1:4" ht="13.5" x14ac:dyDescent="0.25">
      <c r="A4664" s="213">
        <v>97433</v>
      </c>
      <c r="B4664" s="214" t="s">
        <v>9042</v>
      </c>
      <c r="C4664" s="214" t="s">
        <v>92</v>
      </c>
      <c r="D4664" s="215" t="s">
        <v>9043</v>
      </c>
    </row>
    <row r="4665" spans="1:4" ht="13.5" x14ac:dyDescent="0.25">
      <c r="A4665" s="213">
        <v>97434</v>
      </c>
      <c r="B4665" s="214" t="s">
        <v>9044</v>
      </c>
      <c r="C4665" s="214" t="s">
        <v>92</v>
      </c>
      <c r="D4665" s="215" t="s">
        <v>9045</v>
      </c>
    </row>
    <row r="4666" spans="1:4" ht="13.5" x14ac:dyDescent="0.25">
      <c r="A4666" s="213">
        <v>97435</v>
      </c>
      <c r="B4666" s="214" t="s">
        <v>9046</v>
      </c>
      <c r="C4666" s="214" t="s">
        <v>92</v>
      </c>
      <c r="D4666" s="215" t="s">
        <v>9047</v>
      </c>
    </row>
    <row r="4667" spans="1:4" ht="13.5" x14ac:dyDescent="0.25">
      <c r="A4667" s="213">
        <v>97436</v>
      </c>
      <c r="B4667" s="214" t="s">
        <v>9048</v>
      </c>
      <c r="C4667" s="214" t="s">
        <v>92</v>
      </c>
      <c r="D4667" s="215" t="s">
        <v>9049</v>
      </c>
    </row>
    <row r="4668" spans="1:4" ht="13.5" x14ac:dyDescent="0.25">
      <c r="A4668" s="213">
        <v>97437</v>
      </c>
      <c r="B4668" s="214" t="s">
        <v>9050</v>
      </c>
      <c r="C4668" s="214" t="s">
        <v>92</v>
      </c>
      <c r="D4668" s="215" t="s">
        <v>9051</v>
      </c>
    </row>
    <row r="4669" spans="1:4" ht="13.5" x14ac:dyDescent="0.25">
      <c r="A4669" s="213">
        <v>97438</v>
      </c>
      <c r="B4669" s="214" t="s">
        <v>9052</v>
      </c>
      <c r="C4669" s="214" t="s">
        <v>92</v>
      </c>
      <c r="D4669" s="215" t="s">
        <v>9053</v>
      </c>
    </row>
    <row r="4670" spans="1:4" ht="13.5" x14ac:dyDescent="0.25">
      <c r="A4670" s="213">
        <v>97439</v>
      </c>
      <c r="B4670" s="214" t="s">
        <v>9054</v>
      </c>
      <c r="C4670" s="214" t="s">
        <v>92</v>
      </c>
      <c r="D4670" s="215" t="s">
        <v>9055</v>
      </c>
    </row>
    <row r="4671" spans="1:4" ht="13.5" x14ac:dyDescent="0.25">
      <c r="A4671" s="213">
        <v>97440</v>
      </c>
      <c r="B4671" s="214" t="s">
        <v>9056</v>
      </c>
      <c r="C4671" s="214" t="s">
        <v>92</v>
      </c>
      <c r="D4671" s="215" t="s">
        <v>9057</v>
      </c>
    </row>
    <row r="4672" spans="1:4" ht="13.5" x14ac:dyDescent="0.25">
      <c r="A4672" s="213">
        <v>97442</v>
      </c>
      <c r="B4672" s="214" t="s">
        <v>9058</v>
      </c>
      <c r="C4672" s="214" t="s">
        <v>92</v>
      </c>
      <c r="D4672" s="215" t="s">
        <v>9059</v>
      </c>
    </row>
    <row r="4673" spans="1:4" ht="13.5" x14ac:dyDescent="0.25">
      <c r="A4673" s="213">
        <v>97443</v>
      </c>
      <c r="B4673" s="214" t="s">
        <v>9060</v>
      </c>
      <c r="C4673" s="214" t="s">
        <v>92</v>
      </c>
      <c r="D4673" s="215" t="s">
        <v>9061</v>
      </c>
    </row>
    <row r="4674" spans="1:4" ht="13.5" x14ac:dyDescent="0.25">
      <c r="A4674" s="213">
        <v>97444</v>
      </c>
      <c r="B4674" s="214" t="s">
        <v>9062</v>
      </c>
      <c r="C4674" s="214" t="s">
        <v>92</v>
      </c>
      <c r="D4674" s="215" t="s">
        <v>9063</v>
      </c>
    </row>
    <row r="4675" spans="1:4" ht="13.5" x14ac:dyDescent="0.25">
      <c r="A4675" s="213">
        <v>97446</v>
      </c>
      <c r="B4675" s="214" t="s">
        <v>9064</v>
      </c>
      <c r="C4675" s="214" t="s">
        <v>92</v>
      </c>
      <c r="D4675" s="215" t="s">
        <v>9065</v>
      </c>
    </row>
    <row r="4676" spans="1:4" ht="13.5" x14ac:dyDescent="0.25">
      <c r="A4676" s="213">
        <v>97447</v>
      </c>
      <c r="B4676" s="214" t="s">
        <v>9066</v>
      </c>
      <c r="C4676" s="214" t="s">
        <v>92</v>
      </c>
      <c r="D4676" s="215" t="s">
        <v>9065</v>
      </c>
    </row>
    <row r="4677" spans="1:4" ht="13.5" x14ac:dyDescent="0.25">
      <c r="A4677" s="213">
        <v>97449</v>
      </c>
      <c r="B4677" s="214" t="s">
        <v>9067</v>
      </c>
      <c r="C4677" s="214" t="s">
        <v>92</v>
      </c>
      <c r="D4677" s="215" t="s">
        <v>9068</v>
      </c>
    </row>
    <row r="4678" spans="1:4" ht="13.5" x14ac:dyDescent="0.25">
      <c r="A4678" s="213">
        <v>97450</v>
      </c>
      <c r="B4678" s="214" t="s">
        <v>9069</v>
      </c>
      <c r="C4678" s="214" t="s">
        <v>92</v>
      </c>
      <c r="D4678" s="215" t="s">
        <v>9070</v>
      </c>
    </row>
    <row r="4679" spans="1:4" ht="13.5" x14ac:dyDescent="0.25">
      <c r="A4679" s="213">
        <v>97452</v>
      </c>
      <c r="B4679" s="214" t="s">
        <v>9071</v>
      </c>
      <c r="C4679" s="214" t="s">
        <v>92</v>
      </c>
      <c r="D4679" s="215" t="s">
        <v>9072</v>
      </c>
    </row>
    <row r="4680" spans="1:4" ht="13.5" x14ac:dyDescent="0.25">
      <c r="A4680" s="213">
        <v>97453</v>
      </c>
      <c r="B4680" s="214" t="s">
        <v>9073</v>
      </c>
      <c r="C4680" s="214" t="s">
        <v>92</v>
      </c>
      <c r="D4680" s="215" t="s">
        <v>9074</v>
      </c>
    </row>
    <row r="4681" spans="1:4" ht="13.5" x14ac:dyDescent="0.25">
      <c r="A4681" s="213">
        <v>97454</v>
      </c>
      <c r="B4681" s="214" t="s">
        <v>9075</v>
      </c>
      <c r="C4681" s="214" t="s">
        <v>92</v>
      </c>
      <c r="D4681" s="215" t="s">
        <v>9076</v>
      </c>
    </row>
    <row r="4682" spans="1:4" ht="13.5" x14ac:dyDescent="0.25">
      <c r="A4682" s="213">
        <v>97455</v>
      </c>
      <c r="B4682" s="214" t="s">
        <v>9077</v>
      </c>
      <c r="C4682" s="214" t="s">
        <v>92</v>
      </c>
      <c r="D4682" s="215" t="s">
        <v>6564</v>
      </c>
    </row>
    <row r="4683" spans="1:4" ht="13.5" x14ac:dyDescent="0.25">
      <c r="A4683" s="213">
        <v>97456</v>
      </c>
      <c r="B4683" s="214" t="s">
        <v>9078</v>
      </c>
      <c r="C4683" s="214" t="s">
        <v>92</v>
      </c>
      <c r="D4683" s="215" t="s">
        <v>9079</v>
      </c>
    </row>
    <row r="4684" spans="1:4" ht="13.5" x14ac:dyDescent="0.25">
      <c r="A4684" s="213">
        <v>97457</v>
      </c>
      <c r="B4684" s="214" t="s">
        <v>9080</v>
      </c>
      <c r="C4684" s="214" t="s">
        <v>92</v>
      </c>
      <c r="D4684" s="215" t="s">
        <v>9081</v>
      </c>
    </row>
    <row r="4685" spans="1:4" ht="13.5" x14ac:dyDescent="0.25">
      <c r="A4685" s="213">
        <v>97458</v>
      </c>
      <c r="B4685" s="214" t="s">
        <v>9082</v>
      </c>
      <c r="C4685" s="214" t="s">
        <v>92</v>
      </c>
      <c r="D4685" s="215" t="s">
        <v>9083</v>
      </c>
    </row>
    <row r="4686" spans="1:4" ht="13.5" x14ac:dyDescent="0.25">
      <c r="A4686" s="213">
        <v>97459</v>
      </c>
      <c r="B4686" s="214" t="s">
        <v>9084</v>
      </c>
      <c r="C4686" s="214" t="s">
        <v>92</v>
      </c>
      <c r="D4686" s="215" t="s">
        <v>9085</v>
      </c>
    </row>
    <row r="4687" spans="1:4" ht="13.5" x14ac:dyDescent="0.25">
      <c r="A4687" s="213">
        <v>97460</v>
      </c>
      <c r="B4687" s="214" t="s">
        <v>9086</v>
      </c>
      <c r="C4687" s="214" t="s">
        <v>92</v>
      </c>
      <c r="D4687" s="215" t="s">
        <v>9087</v>
      </c>
    </row>
    <row r="4688" spans="1:4" ht="13.5" x14ac:dyDescent="0.25">
      <c r="A4688" s="213">
        <v>97461</v>
      </c>
      <c r="B4688" s="214" t="s">
        <v>9088</v>
      </c>
      <c r="C4688" s="214" t="s">
        <v>92</v>
      </c>
      <c r="D4688" s="215" t="s">
        <v>9089</v>
      </c>
    </row>
    <row r="4689" spans="1:4" ht="13.5" x14ac:dyDescent="0.25">
      <c r="A4689" s="213">
        <v>97462</v>
      </c>
      <c r="B4689" s="214" t="s">
        <v>9090</v>
      </c>
      <c r="C4689" s="214" t="s">
        <v>92</v>
      </c>
      <c r="D4689" s="215" t="s">
        <v>9091</v>
      </c>
    </row>
    <row r="4690" spans="1:4" ht="13.5" x14ac:dyDescent="0.25">
      <c r="A4690" s="213">
        <v>97464</v>
      </c>
      <c r="B4690" s="214" t="s">
        <v>9092</v>
      </c>
      <c r="C4690" s="214" t="s">
        <v>92</v>
      </c>
      <c r="D4690" s="215" t="s">
        <v>9093</v>
      </c>
    </row>
    <row r="4691" spans="1:4" ht="13.5" x14ac:dyDescent="0.25">
      <c r="A4691" s="213">
        <v>97465</v>
      </c>
      <c r="B4691" s="214" t="s">
        <v>9094</v>
      </c>
      <c r="C4691" s="214" t="s">
        <v>92</v>
      </c>
      <c r="D4691" s="215" t="s">
        <v>9095</v>
      </c>
    </row>
    <row r="4692" spans="1:4" ht="13.5" x14ac:dyDescent="0.25">
      <c r="A4692" s="213">
        <v>97467</v>
      </c>
      <c r="B4692" s="214" t="s">
        <v>9096</v>
      </c>
      <c r="C4692" s="214" t="s">
        <v>92</v>
      </c>
      <c r="D4692" s="215" t="s">
        <v>8486</v>
      </c>
    </row>
    <row r="4693" spans="1:4" ht="13.5" x14ac:dyDescent="0.25">
      <c r="A4693" s="213">
        <v>97468</v>
      </c>
      <c r="B4693" s="214" t="s">
        <v>9097</v>
      </c>
      <c r="C4693" s="214" t="s">
        <v>92</v>
      </c>
      <c r="D4693" s="215" t="s">
        <v>9098</v>
      </c>
    </row>
    <row r="4694" spans="1:4" ht="13.5" x14ac:dyDescent="0.25">
      <c r="A4694" s="213">
        <v>97470</v>
      </c>
      <c r="B4694" s="214" t="s">
        <v>9099</v>
      </c>
      <c r="C4694" s="214" t="s">
        <v>92</v>
      </c>
      <c r="D4694" s="215" t="s">
        <v>1885</v>
      </c>
    </row>
    <row r="4695" spans="1:4" ht="13.5" x14ac:dyDescent="0.25">
      <c r="A4695" s="213">
        <v>97471</v>
      </c>
      <c r="B4695" s="214" t="s">
        <v>9100</v>
      </c>
      <c r="C4695" s="214" t="s">
        <v>92</v>
      </c>
      <c r="D4695" s="215" t="s">
        <v>9101</v>
      </c>
    </row>
    <row r="4696" spans="1:4" ht="13.5" x14ac:dyDescent="0.25">
      <c r="A4696" s="213">
        <v>97474</v>
      </c>
      <c r="B4696" s="214" t="s">
        <v>9102</v>
      </c>
      <c r="C4696" s="214" t="s">
        <v>92</v>
      </c>
      <c r="D4696" s="215" t="s">
        <v>9103</v>
      </c>
    </row>
    <row r="4697" spans="1:4" ht="13.5" x14ac:dyDescent="0.25">
      <c r="A4697" s="213">
        <v>97475</v>
      </c>
      <c r="B4697" s="214" t="s">
        <v>9104</v>
      </c>
      <c r="C4697" s="214" t="s">
        <v>92</v>
      </c>
      <c r="D4697" s="215" t="s">
        <v>9105</v>
      </c>
    </row>
    <row r="4698" spans="1:4" ht="13.5" x14ac:dyDescent="0.25">
      <c r="A4698" s="213">
        <v>97477</v>
      </c>
      <c r="B4698" s="214" t="s">
        <v>9106</v>
      </c>
      <c r="C4698" s="214" t="s">
        <v>92</v>
      </c>
      <c r="D4698" s="215" t="s">
        <v>9107</v>
      </c>
    </row>
    <row r="4699" spans="1:4" ht="13.5" x14ac:dyDescent="0.25">
      <c r="A4699" s="213">
        <v>97478</v>
      </c>
      <c r="B4699" s="214" t="s">
        <v>9108</v>
      </c>
      <c r="C4699" s="214" t="s">
        <v>92</v>
      </c>
      <c r="D4699" s="215" t="s">
        <v>9109</v>
      </c>
    </row>
    <row r="4700" spans="1:4" ht="13.5" x14ac:dyDescent="0.25">
      <c r="A4700" s="213">
        <v>97479</v>
      </c>
      <c r="B4700" s="214" t="s">
        <v>9110</v>
      </c>
      <c r="C4700" s="214" t="s">
        <v>92</v>
      </c>
      <c r="D4700" s="215" t="s">
        <v>3255</v>
      </c>
    </row>
    <row r="4701" spans="1:4" ht="13.5" x14ac:dyDescent="0.25">
      <c r="A4701" s="213">
        <v>97480</v>
      </c>
      <c r="B4701" s="214" t="s">
        <v>9111</v>
      </c>
      <c r="C4701" s="214" t="s">
        <v>92</v>
      </c>
      <c r="D4701" s="215" t="s">
        <v>3255</v>
      </c>
    </row>
    <row r="4702" spans="1:4" ht="13.5" x14ac:dyDescent="0.25">
      <c r="A4702" s="213">
        <v>97481</v>
      </c>
      <c r="B4702" s="214" t="s">
        <v>9112</v>
      </c>
      <c r="C4702" s="214" t="s">
        <v>92</v>
      </c>
      <c r="D4702" s="215" t="s">
        <v>9113</v>
      </c>
    </row>
    <row r="4703" spans="1:4" ht="13.5" x14ac:dyDescent="0.25">
      <c r="A4703" s="213">
        <v>97482</v>
      </c>
      <c r="B4703" s="214" t="s">
        <v>9114</v>
      </c>
      <c r="C4703" s="214" t="s">
        <v>92</v>
      </c>
      <c r="D4703" s="215" t="s">
        <v>9113</v>
      </c>
    </row>
    <row r="4704" spans="1:4" ht="13.5" x14ac:dyDescent="0.25">
      <c r="A4704" s="213">
        <v>97483</v>
      </c>
      <c r="B4704" s="214" t="s">
        <v>9115</v>
      </c>
      <c r="C4704" s="214" t="s">
        <v>92</v>
      </c>
      <c r="D4704" s="215" t="s">
        <v>9116</v>
      </c>
    </row>
    <row r="4705" spans="1:4" ht="13.5" x14ac:dyDescent="0.25">
      <c r="A4705" s="213">
        <v>97484</v>
      </c>
      <c r="B4705" s="214" t="s">
        <v>9117</v>
      </c>
      <c r="C4705" s="214" t="s">
        <v>92</v>
      </c>
      <c r="D4705" s="215" t="s">
        <v>9116</v>
      </c>
    </row>
    <row r="4706" spans="1:4" ht="13.5" x14ac:dyDescent="0.25">
      <c r="A4706" s="213">
        <v>97485</v>
      </c>
      <c r="B4706" s="214" t="s">
        <v>9118</v>
      </c>
      <c r="C4706" s="214" t="s">
        <v>92</v>
      </c>
      <c r="D4706" s="215" t="s">
        <v>9119</v>
      </c>
    </row>
    <row r="4707" spans="1:4" ht="13.5" x14ac:dyDescent="0.25">
      <c r="A4707" s="213">
        <v>97486</v>
      </c>
      <c r="B4707" s="214" t="s">
        <v>9120</v>
      </c>
      <c r="C4707" s="214" t="s">
        <v>92</v>
      </c>
      <c r="D4707" s="215" t="s">
        <v>9121</v>
      </c>
    </row>
    <row r="4708" spans="1:4" ht="13.5" x14ac:dyDescent="0.25">
      <c r="A4708" s="213">
        <v>97487</v>
      </c>
      <c r="B4708" s="214" t="s">
        <v>9122</v>
      </c>
      <c r="C4708" s="214" t="s">
        <v>92</v>
      </c>
      <c r="D4708" s="215" t="s">
        <v>9123</v>
      </c>
    </row>
    <row r="4709" spans="1:4" ht="13.5" x14ac:dyDescent="0.25">
      <c r="A4709" s="213">
        <v>97488</v>
      </c>
      <c r="B4709" s="214" t="s">
        <v>9124</v>
      </c>
      <c r="C4709" s="214" t="s">
        <v>92</v>
      </c>
      <c r="D4709" s="215" t="s">
        <v>9125</v>
      </c>
    </row>
    <row r="4710" spans="1:4" ht="13.5" x14ac:dyDescent="0.25">
      <c r="A4710" s="213">
        <v>97489</v>
      </c>
      <c r="B4710" s="214" t="s">
        <v>9126</v>
      </c>
      <c r="C4710" s="214" t="s">
        <v>92</v>
      </c>
      <c r="D4710" s="215" t="s">
        <v>9127</v>
      </c>
    </row>
    <row r="4711" spans="1:4" ht="13.5" x14ac:dyDescent="0.25">
      <c r="A4711" s="213">
        <v>97490</v>
      </c>
      <c r="B4711" s="214" t="s">
        <v>9128</v>
      </c>
      <c r="C4711" s="214" t="s">
        <v>92</v>
      </c>
      <c r="D4711" s="215" t="s">
        <v>9129</v>
      </c>
    </row>
    <row r="4712" spans="1:4" ht="13.5" x14ac:dyDescent="0.25">
      <c r="A4712" s="213">
        <v>97491</v>
      </c>
      <c r="B4712" s="214" t="s">
        <v>9130</v>
      </c>
      <c r="C4712" s="214" t="s">
        <v>92</v>
      </c>
      <c r="D4712" s="215" t="s">
        <v>9131</v>
      </c>
    </row>
    <row r="4713" spans="1:4" ht="13.5" x14ac:dyDescent="0.25">
      <c r="A4713" s="213">
        <v>97492</v>
      </c>
      <c r="B4713" s="214" t="s">
        <v>9132</v>
      </c>
      <c r="C4713" s="214" t="s">
        <v>92</v>
      </c>
      <c r="D4713" s="215" t="s">
        <v>9133</v>
      </c>
    </row>
    <row r="4714" spans="1:4" ht="13.5" x14ac:dyDescent="0.25">
      <c r="A4714" s="213">
        <v>97493</v>
      </c>
      <c r="B4714" s="214" t="s">
        <v>9134</v>
      </c>
      <c r="C4714" s="214" t="s">
        <v>92</v>
      </c>
      <c r="D4714" s="215" t="s">
        <v>9135</v>
      </c>
    </row>
    <row r="4715" spans="1:4" ht="13.5" x14ac:dyDescent="0.25">
      <c r="A4715" s="213">
        <v>97494</v>
      </c>
      <c r="B4715" s="214" t="s">
        <v>9136</v>
      </c>
      <c r="C4715" s="214" t="s">
        <v>92</v>
      </c>
      <c r="D4715" s="215" t="s">
        <v>9137</v>
      </c>
    </row>
    <row r="4716" spans="1:4" ht="13.5" x14ac:dyDescent="0.25">
      <c r="A4716" s="213">
        <v>97495</v>
      </c>
      <c r="B4716" s="214" t="s">
        <v>9138</v>
      </c>
      <c r="C4716" s="214" t="s">
        <v>92</v>
      </c>
      <c r="D4716" s="215" t="s">
        <v>9139</v>
      </c>
    </row>
    <row r="4717" spans="1:4" ht="13.5" x14ac:dyDescent="0.25">
      <c r="A4717" s="213">
        <v>97496</v>
      </c>
      <c r="B4717" s="214" t="s">
        <v>9140</v>
      </c>
      <c r="C4717" s="214" t="s">
        <v>92</v>
      </c>
      <c r="D4717" s="215" t="s">
        <v>9141</v>
      </c>
    </row>
    <row r="4718" spans="1:4" ht="13.5" x14ac:dyDescent="0.25">
      <c r="A4718" s="213">
        <v>97499</v>
      </c>
      <c r="B4718" s="214" t="s">
        <v>9142</v>
      </c>
      <c r="C4718" s="214" t="s">
        <v>92</v>
      </c>
      <c r="D4718" s="215" t="s">
        <v>9143</v>
      </c>
    </row>
    <row r="4719" spans="1:4" ht="13.5" x14ac:dyDescent="0.25">
      <c r="A4719" s="213">
        <v>97500</v>
      </c>
      <c r="B4719" s="214" t="s">
        <v>9144</v>
      </c>
      <c r="C4719" s="214" t="s">
        <v>92</v>
      </c>
      <c r="D4719" s="215" t="s">
        <v>6408</v>
      </c>
    </row>
    <row r="4720" spans="1:4" ht="13.5" x14ac:dyDescent="0.25">
      <c r="A4720" s="213">
        <v>97502</v>
      </c>
      <c r="B4720" s="214" t="s">
        <v>9145</v>
      </c>
      <c r="C4720" s="214" t="s">
        <v>92</v>
      </c>
      <c r="D4720" s="215" t="s">
        <v>9146</v>
      </c>
    </row>
    <row r="4721" spans="1:4" ht="13.5" x14ac:dyDescent="0.25">
      <c r="A4721" s="213">
        <v>97503</v>
      </c>
      <c r="B4721" s="214" t="s">
        <v>9147</v>
      </c>
      <c r="C4721" s="214" t="s">
        <v>92</v>
      </c>
      <c r="D4721" s="215" t="s">
        <v>9148</v>
      </c>
    </row>
    <row r="4722" spans="1:4" ht="13.5" x14ac:dyDescent="0.25">
      <c r="A4722" s="213">
        <v>97505</v>
      </c>
      <c r="B4722" s="214" t="s">
        <v>9149</v>
      </c>
      <c r="C4722" s="214" t="s">
        <v>92</v>
      </c>
      <c r="D4722" s="215" t="s">
        <v>9150</v>
      </c>
    </row>
    <row r="4723" spans="1:4" ht="13.5" x14ac:dyDescent="0.25">
      <c r="A4723" s="213">
        <v>97506</v>
      </c>
      <c r="B4723" s="214" t="s">
        <v>9151</v>
      </c>
      <c r="C4723" s="214" t="s">
        <v>92</v>
      </c>
      <c r="D4723" s="215" t="s">
        <v>9152</v>
      </c>
    </row>
    <row r="4724" spans="1:4" ht="13.5" x14ac:dyDescent="0.25">
      <c r="A4724" s="213">
        <v>97508</v>
      </c>
      <c r="B4724" s="214" t="s">
        <v>9153</v>
      </c>
      <c r="C4724" s="214" t="s">
        <v>92</v>
      </c>
      <c r="D4724" s="215" t="s">
        <v>9154</v>
      </c>
    </row>
    <row r="4725" spans="1:4" ht="13.5" x14ac:dyDescent="0.25">
      <c r="A4725" s="213">
        <v>97509</v>
      </c>
      <c r="B4725" s="214" t="s">
        <v>9155</v>
      </c>
      <c r="C4725" s="214" t="s">
        <v>92</v>
      </c>
      <c r="D4725" s="215" t="s">
        <v>9156</v>
      </c>
    </row>
    <row r="4726" spans="1:4" ht="13.5" x14ac:dyDescent="0.25">
      <c r="A4726" s="213">
        <v>97511</v>
      </c>
      <c r="B4726" s="214" t="s">
        <v>9157</v>
      </c>
      <c r="C4726" s="214" t="s">
        <v>92</v>
      </c>
      <c r="D4726" s="215" t="s">
        <v>9158</v>
      </c>
    </row>
    <row r="4727" spans="1:4" ht="13.5" x14ac:dyDescent="0.25">
      <c r="A4727" s="213">
        <v>97512</v>
      </c>
      <c r="B4727" s="214" t="s">
        <v>9159</v>
      </c>
      <c r="C4727" s="214" t="s">
        <v>92</v>
      </c>
      <c r="D4727" s="215" t="s">
        <v>9160</v>
      </c>
    </row>
    <row r="4728" spans="1:4" ht="13.5" x14ac:dyDescent="0.25">
      <c r="A4728" s="213">
        <v>97514</v>
      </c>
      <c r="B4728" s="214" t="s">
        <v>9161</v>
      </c>
      <c r="C4728" s="214" t="s">
        <v>92</v>
      </c>
      <c r="D4728" s="215" t="s">
        <v>9162</v>
      </c>
    </row>
    <row r="4729" spans="1:4" ht="13.5" x14ac:dyDescent="0.25">
      <c r="A4729" s="213">
        <v>97515</v>
      </c>
      <c r="B4729" s="214" t="s">
        <v>9163</v>
      </c>
      <c r="C4729" s="214" t="s">
        <v>92</v>
      </c>
      <c r="D4729" s="215" t="s">
        <v>9164</v>
      </c>
    </row>
    <row r="4730" spans="1:4" ht="13.5" x14ac:dyDescent="0.25">
      <c r="A4730" s="213">
        <v>97517</v>
      </c>
      <c r="B4730" s="214" t="s">
        <v>9165</v>
      </c>
      <c r="C4730" s="214" t="s">
        <v>92</v>
      </c>
      <c r="D4730" s="215" t="s">
        <v>9166</v>
      </c>
    </row>
    <row r="4731" spans="1:4" ht="13.5" x14ac:dyDescent="0.25">
      <c r="A4731" s="213">
        <v>97518</v>
      </c>
      <c r="B4731" s="214" t="s">
        <v>9167</v>
      </c>
      <c r="C4731" s="214" t="s">
        <v>92</v>
      </c>
      <c r="D4731" s="215" t="s">
        <v>9166</v>
      </c>
    </row>
    <row r="4732" spans="1:4" ht="13.5" x14ac:dyDescent="0.25">
      <c r="A4732" s="213">
        <v>97519</v>
      </c>
      <c r="B4732" s="214" t="s">
        <v>9168</v>
      </c>
      <c r="C4732" s="214" t="s">
        <v>92</v>
      </c>
      <c r="D4732" s="215" t="s">
        <v>9169</v>
      </c>
    </row>
    <row r="4733" spans="1:4" ht="13.5" x14ac:dyDescent="0.25">
      <c r="A4733" s="213">
        <v>97520</v>
      </c>
      <c r="B4733" s="214" t="s">
        <v>9170</v>
      </c>
      <c r="C4733" s="214" t="s">
        <v>92</v>
      </c>
      <c r="D4733" s="215" t="s">
        <v>9169</v>
      </c>
    </row>
    <row r="4734" spans="1:4" ht="13.5" x14ac:dyDescent="0.25">
      <c r="A4734" s="213">
        <v>97521</v>
      </c>
      <c r="B4734" s="214" t="s">
        <v>9171</v>
      </c>
      <c r="C4734" s="214" t="s">
        <v>92</v>
      </c>
      <c r="D4734" s="215" t="s">
        <v>9172</v>
      </c>
    </row>
    <row r="4735" spans="1:4" ht="13.5" x14ac:dyDescent="0.25">
      <c r="A4735" s="213">
        <v>97522</v>
      </c>
      <c r="B4735" s="214" t="s">
        <v>9173</v>
      </c>
      <c r="C4735" s="214" t="s">
        <v>92</v>
      </c>
      <c r="D4735" s="215" t="s">
        <v>9172</v>
      </c>
    </row>
    <row r="4736" spans="1:4" ht="13.5" x14ac:dyDescent="0.25">
      <c r="A4736" s="213">
        <v>97523</v>
      </c>
      <c r="B4736" s="214" t="s">
        <v>9174</v>
      </c>
      <c r="C4736" s="214" t="s">
        <v>92</v>
      </c>
      <c r="D4736" s="215" t="s">
        <v>9175</v>
      </c>
    </row>
    <row r="4737" spans="1:4" ht="13.5" x14ac:dyDescent="0.25">
      <c r="A4737" s="213">
        <v>97524</v>
      </c>
      <c r="B4737" s="214" t="s">
        <v>9176</v>
      </c>
      <c r="C4737" s="214" t="s">
        <v>92</v>
      </c>
      <c r="D4737" s="215" t="s">
        <v>9177</v>
      </c>
    </row>
    <row r="4738" spans="1:4" ht="13.5" x14ac:dyDescent="0.25">
      <c r="A4738" s="213">
        <v>97525</v>
      </c>
      <c r="B4738" s="214" t="s">
        <v>9178</v>
      </c>
      <c r="C4738" s="214" t="s">
        <v>92</v>
      </c>
      <c r="D4738" s="215" t="s">
        <v>9179</v>
      </c>
    </row>
    <row r="4739" spans="1:4" ht="13.5" x14ac:dyDescent="0.25">
      <c r="A4739" s="213">
        <v>97526</v>
      </c>
      <c r="B4739" s="214" t="s">
        <v>9180</v>
      </c>
      <c r="C4739" s="214" t="s">
        <v>92</v>
      </c>
      <c r="D4739" s="215" t="s">
        <v>9181</v>
      </c>
    </row>
    <row r="4740" spans="1:4" ht="13.5" x14ac:dyDescent="0.25">
      <c r="A4740" s="213">
        <v>97527</v>
      </c>
      <c r="B4740" s="214" t="s">
        <v>9182</v>
      </c>
      <c r="C4740" s="214" t="s">
        <v>92</v>
      </c>
      <c r="D4740" s="215" t="s">
        <v>9183</v>
      </c>
    </row>
    <row r="4741" spans="1:4" ht="13.5" x14ac:dyDescent="0.25">
      <c r="A4741" s="213">
        <v>97528</v>
      </c>
      <c r="B4741" s="214" t="s">
        <v>9184</v>
      </c>
      <c r="C4741" s="214" t="s">
        <v>92</v>
      </c>
      <c r="D4741" s="215" t="s">
        <v>9185</v>
      </c>
    </row>
    <row r="4742" spans="1:4" ht="13.5" x14ac:dyDescent="0.25">
      <c r="A4742" s="213">
        <v>97529</v>
      </c>
      <c r="B4742" s="214" t="s">
        <v>9186</v>
      </c>
      <c r="C4742" s="214" t="s">
        <v>92</v>
      </c>
      <c r="D4742" s="215" t="s">
        <v>9187</v>
      </c>
    </row>
    <row r="4743" spans="1:4" ht="13.5" x14ac:dyDescent="0.25">
      <c r="A4743" s="213">
        <v>97530</v>
      </c>
      <c r="B4743" s="214" t="s">
        <v>9188</v>
      </c>
      <c r="C4743" s="214" t="s">
        <v>92</v>
      </c>
      <c r="D4743" s="215" t="s">
        <v>9189</v>
      </c>
    </row>
    <row r="4744" spans="1:4" ht="13.5" x14ac:dyDescent="0.25">
      <c r="A4744" s="213">
        <v>97531</v>
      </c>
      <c r="B4744" s="214" t="s">
        <v>9190</v>
      </c>
      <c r="C4744" s="214" t="s">
        <v>92</v>
      </c>
      <c r="D4744" s="215" t="s">
        <v>5874</v>
      </c>
    </row>
    <row r="4745" spans="1:4" ht="13.5" x14ac:dyDescent="0.25">
      <c r="A4745" s="213">
        <v>97532</v>
      </c>
      <c r="B4745" s="214" t="s">
        <v>9191</v>
      </c>
      <c r="C4745" s="214" t="s">
        <v>92</v>
      </c>
      <c r="D4745" s="215" t="s">
        <v>9192</v>
      </c>
    </row>
    <row r="4746" spans="1:4" ht="13.5" x14ac:dyDescent="0.25">
      <c r="A4746" s="213">
        <v>97533</v>
      </c>
      <c r="B4746" s="214" t="s">
        <v>9193</v>
      </c>
      <c r="C4746" s="214" t="s">
        <v>92</v>
      </c>
      <c r="D4746" s="215" t="s">
        <v>9194</v>
      </c>
    </row>
    <row r="4747" spans="1:4" ht="13.5" x14ac:dyDescent="0.25">
      <c r="A4747" s="213">
        <v>97534</v>
      </c>
      <c r="B4747" s="214" t="s">
        <v>9195</v>
      </c>
      <c r="C4747" s="214" t="s">
        <v>92</v>
      </c>
      <c r="D4747" s="215" t="s">
        <v>9196</v>
      </c>
    </row>
    <row r="4748" spans="1:4" ht="13.5" x14ac:dyDescent="0.25">
      <c r="A4748" s="213">
        <v>97537</v>
      </c>
      <c r="B4748" s="214" t="s">
        <v>9197</v>
      </c>
      <c r="C4748" s="214" t="s">
        <v>92</v>
      </c>
      <c r="D4748" s="215" t="s">
        <v>9198</v>
      </c>
    </row>
    <row r="4749" spans="1:4" ht="13.5" x14ac:dyDescent="0.25">
      <c r="A4749" s="213">
        <v>97540</v>
      </c>
      <c r="B4749" s="214" t="s">
        <v>9199</v>
      </c>
      <c r="C4749" s="214" t="s">
        <v>92</v>
      </c>
      <c r="D4749" s="215" t="s">
        <v>9200</v>
      </c>
    </row>
    <row r="4750" spans="1:4" ht="13.5" x14ac:dyDescent="0.25">
      <c r="A4750" s="213">
        <v>97541</v>
      </c>
      <c r="B4750" s="214" t="s">
        <v>9201</v>
      </c>
      <c r="C4750" s="214" t="s">
        <v>92</v>
      </c>
      <c r="D4750" s="215" t="s">
        <v>9202</v>
      </c>
    </row>
    <row r="4751" spans="1:4" ht="13.5" x14ac:dyDescent="0.25">
      <c r="A4751" s="213">
        <v>97543</v>
      </c>
      <c r="B4751" s="214" t="s">
        <v>9203</v>
      </c>
      <c r="C4751" s="214" t="s">
        <v>92</v>
      </c>
      <c r="D4751" s="215" t="s">
        <v>9204</v>
      </c>
    </row>
    <row r="4752" spans="1:4" ht="13.5" x14ac:dyDescent="0.25">
      <c r="A4752" s="213">
        <v>97544</v>
      </c>
      <c r="B4752" s="214" t="s">
        <v>9205</v>
      </c>
      <c r="C4752" s="214" t="s">
        <v>92</v>
      </c>
      <c r="D4752" s="215" t="s">
        <v>9206</v>
      </c>
    </row>
    <row r="4753" spans="1:4" ht="13.5" x14ac:dyDescent="0.25">
      <c r="A4753" s="213">
        <v>97546</v>
      </c>
      <c r="B4753" s="214" t="s">
        <v>9207</v>
      </c>
      <c r="C4753" s="214" t="s">
        <v>92</v>
      </c>
      <c r="D4753" s="215" t="s">
        <v>9208</v>
      </c>
    </row>
    <row r="4754" spans="1:4" ht="13.5" x14ac:dyDescent="0.25">
      <c r="A4754" s="213">
        <v>97547</v>
      </c>
      <c r="B4754" s="214" t="s">
        <v>9209</v>
      </c>
      <c r="C4754" s="214" t="s">
        <v>92</v>
      </c>
      <c r="D4754" s="215" t="s">
        <v>9208</v>
      </c>
    </row>
    <row r="4755" spans="1:4" ht="13.5" x14ac:dyDescent="0.25">
      <c r="A4755" s="213">
        <v>97548</v>
      </c>
      <c r="B4755" s="214" t="s">
        <v>9210</v>
      </c>
      <c r="C4755" s="214" t="s">
        <v>92</v>
      </c>
      <c r="D4755" s="215" t="s">
        <v>8542</v>
      </c>
    </row>
    <row r="4756" spans="1:4" ht="13.5" x14ac:dyDescent="0.25">
      <c r="A4756" s="213">
        <v>97549</v>
      </c>
      <c r="B4756" s="214" t="s">
        <v>9211</v>
      </c>
      <c r="C4756" s="214" t="s">
        <v>92</v>
      </c>
      <c r="D4756" s="215" t="s">
        <v>8542</v>
      </c>
    </row>
    <row r="4757" spans="1:4" ht="13.5" x14ac:dyDescent="0.25">
      <c r="A4757" s="213">
        <v>97550</v>
      </c>
      <c r="B4757" s="214" t="s">
        <v>9212</v>
      </c>
      <c r="C4757" s="214" t="s">
        <v>92</v>
      </c>
      <c r="D4757" s="215" t="s">
        <v>9213</v>
      </c>
    </row>
    <row r="4758" spans="1:4" ht="13.5" x14ac:dyDescent="0.25">
      <c r="A4758" s="213">
        <v>97551</v>
      </c>
      <c r="B4758" s="214" t="s">
        <v>9214</v>
      </c>
      <c r="C4758" s="214" t="s">
        <v>92</v>
      </c>
      <c r="D4758" s="215" t="s">
        <v>9213</v>
      </c>
    </row>
    <row r="4759" spans="1:4" ht="13.5" x14ac:dyDescent="0.25">
      <c r="A4759" s="213">
        <v>97552</v>
      </c>
      <c r="B4759" s="214" t="s">
        <v>9215</v>
      </c>
      <c r="C4759" s="214" t="s">
        <v>92</v>
      </c>
      <c r="D4759" s="215" t="s">
        <v>8687</v>
      </c>
    </row>
    <row r="4760" spans="1:4" ht="13.5" x14ac:dyDescent="0.25">
      <c r="A4760" s="213">
        <v>97553</v>
      </c>
      <c r="B4760" s="214" t="s">
        <v>9216</v>
      </c>
      <c r="C4760" s="214" t="s">
        <v>92</v>
      </c>
      <c r="D4760" s="215" t="s">
        <v>9217</v>
      </c>
    </row>
    <row r="4761" spans="1:4" ht="13.5" x14ac:dyDescent="0.25">
      <c r="A4761" s="213">
        <v>97554</v>
      </c>
      <c r="B4761" s="214" t="s">
        <v>9218</v>
      </c>
      <c r="C4761" s="214" t="s">
        <v>92</v>
      </c>
      <c r="D4761" s="215" t="s">
        <v>9219</v>
      </c>
    </row>
    <row r="4762" spans="1:4" ht="13.5" x14ac:dyDescent="0.25">
      <c r="A4762" s="213">
        <v>98602</v>
      </c>
      <c r="B4762" s="214" t="s">
        <v>9220</v>
      </c>
      <c r="C4762" s="214" t="s">
        <v>92</v>
      </c>
      <c r="D4762" s="215" t="s">
        <v>9221</v>
      </c>
    </row>
    <row r="4763" spans="1:4" ht="13.5" x14ac:dyDescent="0.25">
      <c r="A4763" s="213">
        <v>103805</v>
      </c>
      <c r="B4763" s="214" t="s">
        <v>9222</v>
      </c>
      <c r="C4763" s="214" t="s">
        <v>92</v>
      </c>
      <c r="D4763" s="215" t="s">
        <v>5690</v>
      </c>
    </row>
    <row r="4764" spans="1:4" ht="13.5" x14ac:dyDescent="0.25">
      <c r="A4764" s="213">
        <v>103806</v>
      </c>
      <c r="B4764" s="214" t="s">
        <v>9223</v>
      </c>
      <c r="C4764" s="214" t="s">
        <v>92</v>
      </c>
      <c r="D4764" s="215" t="s">
        <v>8892</v>
      </c>
    </row>
    <row r="4765" spans="1:4" ht="13.5" x14ac:dyDescent="0.25">
      <c r="A4765" s="213">
        <v>103807</v>
      </c>
      <c r="B4765" s="214" t="s">
        <v>9224</v>
      </c>
      <c r="C4765" s="214" t="s">
        <v>92</v>
      </c>
      <c r="D4765" s="215" t="s">
        <v>8924</v>
      </c>
    </row>
    <row r="4766" spans="1:4" ht="13.5" x14ac:dyDescent="0.25">
      <c r="A4766" s="213">
        <v>103808</v>
      </c>
      <c r="B4766" s="214" t="s">
        <v>9225</v>
      </c>
      <c r="C4766" s="214" t="s">
        <v>92</v>
      </c>
      <c r="D4766" s="215" t="s">
        <v>9226</v>
      </c>
    </row>
    <row r="4767" spans="1:4" ht="13.5" x14ac:dyDescent="0.25">
      <c r="A4767" s="213">
        <v>103809</v>
      </c>
      <c r="B4767" s="214" t="s">
        <v>9227</v>
      </c>
      <c r="C4767" s="214" t="s">
        <v>92</v>
      </c>
      <c r="D4767" s="215" t="s">
        <v>9228</v>
      </c>
    </row>
    <row r="4768" spans="1:4" ht="13.5" x14ac:dyDescent="0.25">
      <c r="A4768" s="213">
        <v>103810</v>
      </c>
      <c r="B4768" s="214" t="s">
        <v>9229</v>
      </c>
      <c r="C4768" s="214" t="s">
        <v>92</v>
      </c>
      <c r="D4768" s="215" t="s">
        <v>9230</v>
      </c>
    </row>
    <row r="4769" spans="1:4" ht="13.5" x14ac:dyDescent="0.25">
      <c r="A4769" s="213">
        <v>103811</v>
      </c>
      <c r="B4769" s="214" t="s">
        <v>9231</v>
      </c>
      <c r="C4769" s="214" t="s">
        <v>92</v>
      </c>
      <c r="D4769" s="215" t="s">
        <v>9232</v>
      </c>
    </row>
    <row r="4770" spans="1:4" ht="13.5" x14ac:dyDescent="0.25">
      <c r="A4770" s="213">
        <v>103812</v>
      </c>
      <c r="B4770" s="214" t="s">
        <v>9233</v>
      </c>
      <c r="C4770" s="214" t="s">
        <v>92</v>
      </c>
      <c r="D4770" s="215" t="s">
        <v>3040</v>
      </c>
    </row>
    <row r="4771" spans="1:4" ht="13.5" x14ac:dyDescent="0.25">
      <c r="A4771" s="213">
        <v>103813</v>
      </c>
      <c r="B4771" s="214" t="s">
        <v>9234</v>
      </c>
      <c r="C4771" s="214" t="s">
        <v>92</v>
      </c>
      <c r="D4771" s="215" t="s">
        <v>7716</v>
      </c>
    </row>
    <row r="4772" spans="1:4" ht="13.5" x14ac:dyDescent="0.25">
      <c r="A4772" s="213">
        <v>103814</v>
      </c>
      <c r="B4772" s="214" t="s">
        <v>9235</v>
      </c>
      <c r="C4772" s="214" t="s">
        <v>92</v>
      </c>
      <c r="D4772" s="215" t="s">
        <v>9236</v>
      </c>
    </row>
    <row r="4773" spans="1:4" ht="13.5" x14ac:dyDescent="0.25">
      <c r="A4773" s="213">
        <v>103815</v>
      </c>
      <c r="B4773" s="214" t="s">
        <v>9237</v>
      </c>
      <c r="C4773" s="214" t="s">
        <v>92</v>
      </c>
      <c r="D4773" s="215" t="s">
        <v>9238</v>
      </c>
    </row>
    <row r="4774" spans="1:4" ht="13.5" x14ac:dyDescent="0.25">
      <c r="A4774" s="213">
        <v>103816</v>
      </c>
      <c r="B4774" s="214" t="s">
        <v>9239</v>
      </c>
      <c r="C4774" s="214" t="s">
        <v>92</v>
      </c>
      <c r="D4774" s="215" t="s">
        <v>9240</v>
      </c>
    </row>
    <row r="4775" spans="1:4" ht="13.5" x14ac:dyDescent="0.25">
      <c r="A4775" s="213">
        <v>103817</v>
      </c>
      <c r="B4775" s="214" t="s">
        <v>9241</v>
      </c>
      <c r="C4775" s="214" t="s">
        <v>92</v>
      </c>
      <c r="D4775" s="215" t="s">
        <v>9242</v>
      </c>
    </row>
    <row r="4776" spans="1:4" ht="13.5" x14ac:dyDescent="0.25">
      <c r="A4776" s="213">
        <v>103818</v>
      </c>
      <c r="B4776" s="214" t="s">
        <v>9243</v>
      </c>
      <c r="C4776" s="214" t="s">
        <v>92</v>
      </c>
      <c r="D4776" s="215" t="s">
        <v>2222</v>
      </c>
    </row>
    <row r="4777" spans="1:4" ht="13.5" x14ac:dyDescent="0.25">
      <c r="A4777" s="213">
        <v>103819</v>
      </c>
      <c r="B4777" s="214" t="s">
        <v>9244</v>
      </c>
      <c r="C4777" s="214" t="s">
        <v>92</v>
      </c>
      <c r="D4777" s="215" t="s">
        <v>7795</v>
      </c>
    </row>
    <row r="4778" spans="1:4" ht="13.5" x14ac:dyDescent="0.25">
      <c r="A4778" s="213">
        <v>103820</v>
      </c>
      <c r="B4778" s="214" t="s">
        <v>9245</v>
      </c>
      <c r="C4778" s="214" t="s">
        <v>92</v>
      </c>
      <c r="D4778" s="215" t="s">
        <v>9246</v>
      </c>
    </row>
    <row r="4779" spans="1:4" ht="13.5" x14ac:dyDescent="0.25">
      <c r="A4779" s="213">
        <v>103821</v>
      </c>
      <c r="B4779" s="214" t="s">
        <v>9247</v>
      </c>
      <c r="C4779" s="214" t="s">
        <v>92</v>
      </c>
      <c r="D4779" s="215" t="s">
        <v>9248</v>
      </c>
    </row>
    <row r="4780" spans="1:4" ht="13.5" x14ac:dyDescent="0.25">
      <c r="A4780" s="213">
        <v>103822</v>
      </c>
      <c r="B4780" s="214" t="s">
        <v>9249</v>
      </c>
      <c r="C4780" s="214" t="s">
        <v>92</v>
      </c>
      <c r="D4780" s="215" t="s">
        <v>9250</v>
      </c>
    </row>
    <row r="4781" spans="1:4" ht="13.5" x14ac:dyDescent="0.25">
      <c r="A4781" s="213">
        <v>103823</v>
      </c>
      <c r="B4781" s="214" t="s">
        <v>9251</v>
      </c>
      <c r="C4781" s="214" t="s">
        <v>92</v>
      </c>
      <c r="D4781" s="215" t="s">
        <v>6719</v>
      </c>
    </row>
    <row r="4782" spans="1:4" ht="13.5" x14ac:dyDescent="0.25">
      <c r="A4782" s="213">
        <v>103824</v>
      </c>
      <c r="B4782" s="214" t="s">
        <v>9252</v>
      </c>
      <c r="C4782" s="214" t="s">
        <v>92</v>
      </c>
      <c r="D4782" s="215" t="s">
        <v>9253</v>
      </c>
    </row>
    <row r="4783" spans="1:4" ht="13.5" x14ac:dyDescent="0.25">
      <c r="A4783" s="213">
        <v>103825</v>
      </c>
      <c r="B4783" s="214" t="s">
        <v>9254</v>
      </c>
      <c r="C4783" s="214" t="s">
        <v>92</v>
      </c>
      <c r="D4783" s="215" t="s">
        <v>9255</v>
      </c>
    </row>
    <row r="4784" spans="1:4" ht="13.5" x14ac:dyDescent="0.25">
      <c r="A4784" s="213">
        <v>103826</v>
      </c>
      <c r="B4784" s="214" t="s">
        <v>9256</v>
      </c>
      <c r="C4784" s="214" t="s">
        <v>92</v>
      </c>
      <c r="D4784" s="215" t="s">
        <v>9257</v>
      </c>
    </row>
    <row r="4785" spans="1:4" ht="13.5" x14ac:dyDescent="0.25">
      <c r="A4785" s="213">
        <v>103827</v>
      </c>
      <c r="B4785" s="214" t="s">
        <v>9258</v>
      </c>
      <c r="C4785" s="214" t="s">
        <v>92</v>
      </c>
      <c r="D4785" s="215" t="s">
        <v>9257</v>
      </c>
    </row>
    <row r="4786" spans="1:4" ht="13.5" x14ac:dyDescent="0.25">
      <c r="A4786" s="213">
        <v>103828</v>
      </c>
      <c r="B4786" s="214" t="s">
        <v>9259</v>
      </c>
      <c r="C4786" s="214" t="s">
        <v>92</v>
      </c>
      <c r="D4786" s="215" t="s">
        <v>5955</v>
      </c>
    </row>
    <row r="4787" spans="1:4" ht="13.5" x14ac:dyDescent="0.25">
      <c r="A4787" s="213">
        <v>103829</v>
      </c>
      <c r="B4787" s="214" t="s">
        <v>9260</v>
      </c>
      <c r="C4787" s="214" t="s">
        <v>92</v>
      </c>
      <c r="D4787" s="215" t="s">
        <v>9261</v>
      </c>
    </row>
    <row r="4788" spans="1:4" ht="13.5" x14ac:dyDescent="0.25">
      <c r="A4788" s="213">
        <v>103830</v>
      </c>
      <c r="B4788" s="214" t="s">
        <v>9262</v>
      </c>
      <c r="C4788" s="214" t="s">
        <v>92</v>
      </c>
      <c r="D4788" s="215" t="s">
        <v>9263</v>
      </c>
    </row>
    <row r="4789" spans="1:4" ht="13.5" x14ac:dyDescent="0.25">
      <c r="A4789" s="213">
        <v>103831</v>
      </c>
      <c r="B4789" s="214" t="s">
        <v>9264</v>
      </c>
      <c r="C4789" s="214" t="s">
        <v>92</v>
      </c>
      <c r="D4789" s="215" t="s">
        <v>9265</v>
      </c>
    </row>
    <row r="4790" spans="1:4" ht="13.5" x14ac:dyDescent="0.25">
      <c r="A4790" s="213">
        <v>103832</v>
      </c>
      <c r="B4790" s="214" t="s">
        <v>9266</v>
      </c>
      <c r="C4790" s="214" t="s">
        <v>92</v>
      </c>
      <c r="D4790" s="215" t="s">
        <v>9267</v>
      </c>
    </row>
    <row r="4791" spans="1:4" ht="13.5" x14ac:dyDescent="0.25">
      <c r="A4791" s="213">
        <v>103833</v>
      </c>
      <c r="B4791" s="214" t="s">
        <v>9268</v>
      </c>
      <c r="C4791" s="214" t="s">
        <v>92</v>
      </c>
      <c r="D4791" s="215" t="s">
        <v>9269</v>
      </c>
    </row>
    <row r="4792" spans="1:4" ht="13.5" x14ac:dyDescent="0.25">
      <c r="A4792" s="213">
        <v>103834</v>
      </c>
      <c r="B4792" s="214" t="s">
        <v>9270</v>
      </c>
      <c r="C4792" s="214" t="s">
        <v>92</v>
      </c>
      <c r="D4792" s="215" t="s">
        <v>8676</v>
      </c>
    </row>
    <row r="4793" spans="1:4" ht="13.5" x14ac:dyDescent="0.25">
      <c r="A4793" s="213">
        <v>103838</v>
      </c>
      <c r="B4793" s="214" t="s">
        <v>9271</v>
      </c>
      <c r="C4793" s="214" t="s">
        <v>92</v>
      </c>
      <c r="D4793" s="215" t="s">
        <v>9272</v>
      </c>
    </row>
    <row r="4794" spans="1:4" ht="13.5" x14ac:dyDescent="0.25">
      <c r="A4794" s="213">
        <v>103839</v>
      </c>
      <c r="B4794" s="214" t="s">
        <v>9273</v>
      </c>
      <c r="C4794" s="214" t="s">
        <v>92</v>
      </c>
      <c r="D4794" s="215" t="s">
        <v>9274</v>
      </c>
    </row>
    <row r="4795" spans="1:4" ht="13.5" x14ac:dyDescent="0.25">
      <c r="A4795" s="213">
        <v>103840</v>
      </c>
      <c r="B4795" s="214" t="s">
        <v>9275</v>
      </c>
      <c r="C4795" s="214" t="s">
        <v>92</v>
      </c>
      <c r="D4795" s="215" t="s">
        <v>7708</v>
      </c>
    </row>
    <row r="4796" spans="1:4" ht="13.5" x14ac:dyDescent="0.25">
      <c r="A4796" s="213">
        <v>103841</v>
      </c>
      <c r="B4796" s="214" t="s">
        <v>9276</v>
      </c>
      <c r="C4796" s="214" t="s">
        <v>92</v>
      </c>
      <c r="D4796" s="215" t="s">
        <v>9277</v>
      </c>
    </row>
    <row r="4797" spans="1:4" ht="13.5" x14ac:dyDescent="0.25">
      <c r="A4797" s="213">
        <v>103842</v>
      </c>
      <c r="B4797" s="214" t="s">
        <v>9278</v>
      </c>
      <c r="C4797" s="214" t="s">
        <v>92</v>
      </c>
      <c r="D4797" s="215" t="s">
        <v>9279</v>
      </c>
    </row>
    <row r="4798" spans="1:4" ht="13.5" x14ac:dyDescent="0.25">
      <c r="A4798" s="213">
        <v>103843</v>
      </c>
      <c r="B4798" s="214" t="s">
        <v>9280</v>
      </c>
      <c r="C4798" s="214" t="s">
        <v>92</v>
      </c>
      <c r="D4798" s="215" t="s">
        <v>9281</v>
      </c>
    </row>
    <row r="4799" spans="1:4" ht="13.5" x14ac:dyDescent="0.25">
      <c r="A4799" s="213">
        <v>103844</v>
      </c>
      <c r="B4799" s="214" t="s">
        <v>9282</v>
      </c>
      <c r="C4799" s="214" t="s">
        <v>92</v>
      </c>
      <c r="D4799" s="215" t="s">
        <v>9283</v>
      </c>
    </row>
    <row r="4800" spans="1:4" ht="13.5" x14ac:dyDescent="0.25">
      <c r="A4800" s="213">
        <v>103845</v>
      </c>
      <c r="B4800" s="214" t="s">
        <v>9284</v>
      </c>
      <c r="C4800" s="214" t="s">
        <v>92</v>
      </c>
      <c r="D4800" s="215" t="s">
        <v>9285</v>
      </c>
    </row>
    <row r="4801" spans="1:4" ht="13.5" x14ac:dyDescent="0.25">
      <c r="A4801" s="213">
        <v>103846</v>
      </c>
      <c r="B4801" s="214" t="s">
        <v>9286</v>
      </c>
      <c r="C4801" s="214" t="s">
        <v>92</v>
      </c>
      <c r="D4801" s="215" t="s">
        <v>6126</v>
      </c>
    </row>
    <row r="4802" spans="1:4" ht="13.5" x14ac:dyDescent="0.25">
      <c r="A4802" s="213">
        <v>103847</v>
      </c>
      <c r="B4802" s="214" t="s">
        <v>9287</v>
      </c>
      <c r="C4802" s="214" t="s">
        <v>92</v>
      </c>
      <c r="D4802" s="215" t="s">
        <v>7637</v>
      </c>
    </row>
    <row r="4803" spans="1:4" ht="13.5" x14ac:dyDescent="0.25">
      <c r="A4803" s="213">
        <v>103848</v>
      </c>
      <c r="B4803" s="214" t="s">
        <v>9288</v>
      </c>
      <c r="C4803" s="214" t="s">
        <v>92</v>
      </c>
      <c r="D4803" s="215" t="s">
        <v>9289</v>
      </c>
    </row>
    <row r="4804" spans="1:4" ht="13.5" x14ac:dyDescent="0.25">
      <c r="A4804" s="213">
        <v>103849</v>
      </c>
      <c r="B4804" s="214" t="s">
        <v>9290</v>
      </c>
      <c r="C4804" s="214" t="s">
        <v>92</v>
      </c>
      <c r="D4804" s="215" t="s">
        <v>9291</v>
      </c>
    </row>
    <row r="4805" spans="1:4" ht="13.5" x14ac:dyDescent="0.25">
      <c r="A4805" s="213">
        <v>103850</v>
      </c>
      <c r="B4805" s="214" t="s">
        <v>9292</v>
      </c>
      <c r="C4805" s="214" t="s">
        <v>92</v>
      </c>
      <c r="D4805" s="215" t="s">
        <v>9293</v>
      </c>
    </row>
    <row r="4806" spans="1:4" ht="13.5" x14ac:dyDescent="0.25">
      <c r="A4806" s="213">
        <v>103851</v>
      </c>
      <c r="B4806" s="214" t="s">
        <v>9294</v>
      </c>
      <c r="C4806" s="214" t="s">
        <v>92</v>
      </c>
      <c r="D4806" s="215" t="s">
        <v>8952</v>
      </c>
    </row>
    <row r="4807" spans="1:4" ht="13.5" x14ac:dyDescent="0.25">
      <c r="A4807" s="213">
        <v>103852</v>
      </c>
      <c r="B4807" s="214" t="s">
        <v>9295</v>
      </c>
      <c r="C4807" s="214" t="s">
        <v>92</v>
      </c>
      <c r="D4807" s="215" t="s">
        <v>9296</v>
      </c>
    </row>
    <row r="4808" spans="1:4" ht="13.5" x14ac:dyDescent="0.25">
      <c r="A4808" s="213">
        <v>103853</v>
      </c>
      <c r="B4808" s="214" t="s">
        <v>9297</v>
      </c>
      <c r="C4808" s="214" t="s">
        <v>92</v>
      </c>
      <c r="D4808" s="215" t="s">
        <v>9298</v>
      </c>
    </row>
    <row r="4809" spans="1:4" ht="13.5" x14ac:dyDescent="0.25">
      <c r="A4809" s="213">
        <v>103854</v>
      </c>
      <c r="B4809" s="214" t="s">
        <v>9299</v>
      </c>
      <c r="C4809" s="214" t="s">
        <v>92</v>
      </c>
      <c r="D4809" s="215" t="s">
        <v>9300</v>
      </c>
    </row>
    <row r="4810" spans="1:4" ht="13.5" x14ac:dyDescent="0.25">
      <c r="A4810" s="213">
        <v>103855</v>
      </c>
      <c r="B4810" s="214" t="s">
        <v>9301</v>
      </c>
      <c r="C4810" s="214" t="s">
        <v>92</v>
      </c>
      <c r="D4810" s="215" t="s">
        <v>9302</v>
      </c>
    </row>
    <row r="4811" spans="1:4" ht="13.5" x14ac:dyDescent="0.25">
      <c r="A4811" s="213">
        <v>103856</v>
      </c>
      <c r="B4811" s="214" t="s">
        <v>9303</v>
      </c>
      <c r="C4811" s="214" t="s">
        <v>92</v>
      </c>
      <c r="D4811" s="215" t="s">
        <v>9304</v>
      </c>
    </row>
    <row r="4812" spans="1:4" ht="13.5" x14ac:dyDescent="0.25">
      <c r="A4812" s="213">
        <v>103857</v>
      </c>
      <c r="B4812" s="214" t="s">
        <v>9305</v>
      </c>
      <c r="C4812" s="214" t="s">
        <v>92</v>
      </c>
      <c r="D4812" s="215" t="s">
        <v>9306</v>
      </c>
    </row>
    <row r="4813" spans="1:4" ht="13.5" x14ac:dyDescent="0.25">
      <c r="A4813" s="213">
        <v>103858</v>
      </c>
      <c r="B4813" s="214" t="s">
        <v>9307</v>
      </c>
      <c r="C4813" s="214" t="s">
        <v>92</v>
      </c>
      <c r="D4813" s="215" t="s">
        <v>8492</v>
      </c>
    </row>
    <row r="4814" spans="1:4" ht="13.5" x14ac:dyDescent="0.25">
      <c r="A4814" s="213">
        <v>103859</v>
      </c>
      <c r="B4814" s="214" t="s">
        <v>9308</v>
      </c>
      <c r="C4814" s="214" t="s">
        <v>92</v>
      </c>
      <c r="D4814" s="215" t="s">
        <v>9309</v>
      </c>
    </row>
    <row r="4815" spans="1:4" ht="13.5" x14ac:dyDescent="0.25">
      <c r="A4815" s="213">
        <v>103860</v>
      </c>
      <c r="B4815" s="214" t="s">
        <v>9310</v>
      </c>
      <c r="C4815" s="214" t="s">
        <v>92</v>
      </c>
      <c r="D4815" s="215" t="s">
        <v>9309</v>
      </c>
    </row>
    <row r="4816" spans="1:4" ht="13.5" x14ac:dyDescent="0.25">
      <c r="A4816" s="213">
        <v>103861</v>
      </c>
      <c r="B4816" s="214" t="s">
        <v>9311</v>
      </c>
      <c r="C4816" s="214" t="s">
        <v>92</v>
      </c>
      <c r="D4816" s="215" t="s">
        <v>9312</v>
      </c>
    </row>
    <row r="4817" spans="1:4" ht="13.5" x14ac:dyDescent="0.25">
      <c r="A4817" s="213">
        <v>103862</v>
      </c>
      <c r="B4817" s="214" t="s">
        <v>9313</v>
      </c>
      <c r="C4817" s="214" t="s">
        <v>92</v>
      </c>
      <c r="D4817" s="215" t="s">
        <v>9314</v>
      </c>
    </row>
    <row r="4818" spans="1:4" ht="13.5" x14ac:dyDescent="0.25">
      <c r="A4818" s="213">
        <v>103863</v>
      </c>
      <c r="B4818" s="214" t="s">
        <v>9315</v>
      </c>
      <c r="C4818" s="214" t="s">
        <v>92</v>
      </c>
      <c r="D4818" s="215" t="s">
        <v>9316</v>
      </c>
    </row>
    <row r="4819" spans="1:4" ht="13.5" x14ac:dyDescent="0.25">
      <c r="A4819" s="213">
        <v>103864</v>
      </c>
      <c r="B4819" s="214" t="s">
        <v>9317</v>
      </c>
      <c r="C4819" s="214" t="s">
        <v>92</v>
      </c>
      <c r="D4819" s="215" t="s">
        <v>7432</v>
      </c>
    </row>
    <row r="4820" spans="1:4" ht="13.5" x14ac:dyDescent="0.25">
      <c r="A4820" s="213">
        <v>103865</v>
      </c>
      <c r="B4820" s="214" t="s">
        <v>9318</v>
      </c>
      <c r="C4820" s="214" t="s">
        <v>92</v>
      </c>
      <c r="D4820" s="215" t="s">
        <v>9319</v>
      </c>
    </row>
    <row r="4821" spans="1:4" ht="13.5" x14ac:dyDescent="0.25">
      <c r="A4821" s="213">
        <v>103866</v>
      </c>
      <c r="B4821" s="214" t="s">
        <v>9320</v>
      </c>
      <c r="C4821" s="214" t="s">
        <v>92</v>
      </c>
      <c r="D4821" s="215" t="s">
        <v>7599</v>
      </c>
    </row>
    <row r="4822" spans="1:4" ht="13.5" x14ac:dyDescent="0.25">
      <c r="A4822" s="213">
        <v>103867</v>
      </c>
      <c r="B4822" s="214" t="s">
        <v>9321</v>
      </c>
      <c r="C4822" s="214" t="s">
        <v>92</v>
      </c>
      <c r="D4822" s="215" t="s">
        <v>9322</v>
      </c>
    </row>
    <row r="4823" spans="1:4" ht="13.5" x14ac:dyDescent="0.25">
      <c r="A4823" s="213">
        <v>103874</v>
      </c>
      <c r="B4823" s="214" t="s">
        <v>9323</v>
      </c>
      <c r="C4823" s="214" t="s">
        <v>92</v>
      </c>
      <c r="D4823" s="215" t="s">
        <v>9324</v>
      </c>
    </row>
    <row r="4824" spans="1:4" ht="13.5" x14ac:dyDescent="0.25">
      <c r="A4824" s="213">
        <v>103875</v>
      </c>
      <c r="B4824" s="214" t="s">
        <v>9325</v>
      </c>
      <c r="C4824" s="214" t="s">
        <v>92</v>
      </c>
      <c r="D4824" s="215" t="s">
        <v>9326</v>
      </c>
    </row>
    <row r="4825" spans="1:4" ht="13.5" x14ac:dyDescent="0.25">
      <c r="A4825" s="213">
        <v>103876</v>
      </c>
      <c r="B4825" s="214" t="s">
        <v>9327</v>
      </c>
      <c r="C4825" s="214" t="s">
        <v>92</v>
      </c>
      <c r="D4825" s="215" t="s">
        <v>9328</v>
      </c>
    </row>
    <row r="4826" spans="1:4" ht="13.5" x14ac:dyDescent="0.25">
      <c r="A4826" s="213">
        <v>103877</v>
      </c>
      <c r="B4826" s="214" t="s">
        <v>9329</v>
      </c>
      <c r="C4826" s="214" t="s">
        <v>92</v>
      </c>
      <c r="D4826" s="215" t="s">
        <v>9330</v>
      </c>
    </row>
    <row r="4827" spans="1:4" ht="13.5" x14ac:dyDescent="0.25">
      <c r="A4827" s="213">
        <v>103878</v>
      </c>
      <c r="B4827" s="214" t="s">
        <v>9331</v>
      </c>
      <c r="C4827" s="214" t="s">
        <v>92</v>
      </c>
      <c r="D4827" s="215" t="s">
        <v>9332</v>
      </c>
    </row>
    <row r="4828" spans="1:4" ht="13.5" x14ac:dyDescent="0.25">
      <c r="A4828" s="213">
        <v>103879</v>
      </c>
      <c r="B4828" s="214" t="s">
        <v>9333</v>
      </c>
      <c r="C4828" s="214" t="s">
        <v>92</v>
      </c>
      <c r="D4828" s="215" t="s">
        <v>9334</v>
      </c>
    </row>
    <row r="4829" spans="1:4" ht="13.5" x14ac:dyDescent="0.25">
      <c r="A4829" s="213">
        <v>103880</v>
      </c>
      <c r="B4829" s="214" t="s">
        <v>9335</v>
      </c>
      <c r="C4829" s="214" t="s">
        <v>92</v>
      </c>
      <c r="D4829" s="215" t="s">
        <v>9336</v>
      </c>
    </row>
    <row r="4830" spans="1:4" ht="13.5" x14ac:dyDescent="0.25">
      <c r="A4830" s="213">
        <v>103881</v>
      </c>
      <c r="B4830" s="214" t="s">
        <v>9337</v>
      </c>
      <c r="C4830" s="214" t="s">
        <v>92</v>
      </c>
      <c r="D4830" s="215" t="s">
        <v>7214</v>
      </c>
    </row>
    <row r="4831" spans="1:4" ht="13.5" x14ac:dyDescent="0.25">
      <c r="A4831" s="213">
        <v>103882</v>
      </c>
      <c r="B4831" s="214" t="s">
        <v>9338</v>
      </c>
      <c r="C4831" s="214" t="s">
        <v>92</v>
      </c>
      <c r="D4831" s="215" t="s">
        <v>9339</v>
      </c>
    </row>
    <row r="4832" spans="1:4" ht="13.5" x14ac:dyDescent="0.25">
      <c r="A4832" s="213">
        <v>103883</v>
      </c>
      <c r="B4832" s="214" t="s">
        <v>9340</v>
      </c>
      <c r="C4832" s="214" t="s">
        <v>92</v>
      </c>
      <c r="D4832" s="215" t="s">
        <v>2791</v>
      </c>
    </row>
    <row r="4833" spans="1:4" ht="13.5" x14ac:dyDescent="0.25">
      <c r="A4833" s="213">
        <v>103884</v>
      </c>
      <c r="B4833" s="214" t="s">
        <v>9341</v>
      </c>
      <c r="C4833" s="214" t="s">
        <v>92</v>
      </c>
      <c r="D4833" s="215" t="s">
        <v>9342</v>
      </c>
    </row>
    <row r="4834" spans="1:4" ht="13.5" x14ac:dyDescent="0.25">
      <c r="A4834" s="213">
        <v>103885</v>
      </c>
      <c r="B4834" s="214" t="s">
        <v>9343</v>
      </c>
      <c r="C4834" s="214" t="s">
        <v>92</v>
      </c>
      <c r="D4834" s="215" t="s">
        <v>5672</v>
      </c>
    </row>
    <row r="4835" spans="1:4" ht="13.5" x14ac:dyDescent="0.25">
      <c r="A4835" s="213">
        <v>103886</v>
      </c>
      <c r="B4835" s="214" t="s">
        <v>9344</v>
      </c>
      <c r="C4835" s="214" t="s">
        <v>92</v>
      </c>
      <c r="D4835" s="215" t="s">
        <v>9345</v>
      </c>
    </row>
    <row r="4836" spans="1:4" ht="13.5" x14ac:dyDescent="0.25">
      <c r="A4836" s="213">
        <v>103887</v>
      </c>
      <c r="B4836" s="214" t="s">
        <v>9346</v>
      </c>
      <c r="C4836" s="214" t="s">
        <v>92</v>
      </c>
      <c r="D4836" s="215" t="s">
        <v>9347</v>
      </c>
    </row>
    <row r="4837" spans="1:4" ht="13.5" x14ac:dyDescent="0.25">
      <c r="A4837" s="213">
        <v>103888</v>
      </c>
      <c r="B4837" s="214" t="s">
        <v>9348</v>
      </c>
      <c r="C4837" s="214" t="s">
        <v>92</v>
      </c>
      <c r="D4837" s="215" t="s">
        <v>7392</v>
      </c>
    </row>
    <row r="4838" spans="1:4" ht="13.5" x14ac:dyDescent="0.25">
      <c r="A4838" s="213">
        <v>103889</v>
      </c>
      <c r="B4838" s="214" t="s">
        <v>9349</v>
      </c>
      <c r="C4838" s="214" t="s">
        <v>92</v>
      </c>
      <c r="D4838" s="215" t="s">
        <v>9350</v>
      </c>
    </row>
    <row r="4839" spans="1:4" ht="13.5" x14ac:dyDescent="0.25">
      <c r="A4839" s="213">
        <v>103890</v>
      </c>
      <c r="B4839" s="214" t="s">
        <v>9351</v>
      </c>
      <c r="C4839" s="214" t="s">
        <v>92</v>
      </c>
      <c r="D4839" s="215" t="s">
        <v>9352</v>
      </c>
    </row>
    <row r="4840" spans="1:4" ht="13.5" x14ac:dyDescent="0.25">
      <c r="A4840" s="213">
        <v>103891</v>
      </c>
      <c r="B4840" s="214" t="s">
        <v>9353</v>
      </c>
      <c r="C4840" s="214" t="s">
        <v>92</v>
      </c>
      <c r="D4840" s="215" t="s">
        <v>9354</v>
      </c>
    </row>
    <row r="4841" spans="1:4" ht="13.5" x14ac:dyDescent="0.25">
      <c r="A4841" s="213">
        <v>103892</v>
      </c>
      <c r="B4841" s="214" t="s">
        <v>9355</v>
      </c>
      <c r="C4841" s="214" t="s">
        <v>92</v>
      </c>
      <c r="D4841" s="215" t="s">
        <v>5562</v>
      </c>
    </row>
    <row r="4842" spans="1:4" ht="13.5" x14ac:dyDescent="0.25">
      <c r="A4842" s="213">
        <v>103893</v>
      </c>
      <c r="B4842" s="214" t="s">
        <v>9356</v>
      </c>
      <c r="C4842" s="214" t="s">
        <v>92</v>
      </c>
      <c r="D4842" s="215" t="s">
        <v>9357</v>
      </c>
    </row>
    <row r="4843" spans="1:4" ht="13.5" x14ac:dyDescent="0.25">
      <c r="A4843" s="213">
        <v>103894</v>
      </c>
      <c r="B4843" s="214" t="s">
        <v>9358</v>
      </c>
      <c r="C4843" s="214" t="s">
        <v>92</v>
      </c>
      <c r="D4843" s="215" t="s">
        <v>9359</v>
      </c>
    </row>
    <row r="4844" spans="1:4" ht="13.5" x14ac:dyDescent="0.25">
      <c r="A4844" s="213">
        <v>103895</v>
      </c>
      <c r="B4844" s="214" t="s">
        <v>9360</v>
      </c>
      <c r="C4844" s="214" t="s">
        <v>92</v>
      </c>
      <c r="D4844" s="215" t="s">
        <v>9361</v>
      </c>
    </row>
    <row r="4845" spans="1:4" ht="13.5" x14ac:dyDescent="0.25">
      <c r="A4845" s="213">
        <v>103896</v>
      </c>
      <c r="B4845" s="214" t="s">
        <v>9362</v>
      </c>
      <c r="C4845" s="214" t="s">
        <v>92</v>
      </c>
      <c r="D4845" s="215" t="s">
        <v>9361</v>
      </c>
    </row>
    <row r="4846" spans="1:4" ht="13.5" x14ac:dyDescent="0.25">
      <c r="A4846" s="213">
        <v>103897</v>
      </c>
      <c r="B4846" s="214" t="s">
        <v>9363</v>
      </c>
      <c r="C4846" s="214" t="s">
        <v>92</v>
      </c>
      <c r="D4846" s="215" t="s">
        <v>9364</v>
      </c>
    </row>
    <row r="4847" spans="1:4" ht="13.5" x14ac:dyDescent="0.25">
      <c r="A4847" s="213">
        <v>103898</v>
      </c>
      <c r="B4847" s="214" t="s">
        <v>9365</v>
      </c>
      <c r="C4847" s="214" t="s">
        <v>92</v>
      </c>
      <c r="D4847" s="215" t="s">
        <v>9366</v>
      </c>
    </row>
    <row r="4848" spans="1:4" ht="13.5" x14ac:dyDescent="0.25">
      <c r="A4848" s="213">
        <v>103899</v>
      </c>
      <c r="B4848" s="214" t="s">
        <v>9367</v>
      </c>
      <c r="C4848" s="214" t="s">
        <v>92</v>
      </c>
      <c r="D4848" s="215" t="s">
        <v>9368</v>
      </c>
    </row>
    <row r="4849" spans="1:4" ht="13.5" x14ac:dyDescent="0.25">
      <c r="A4849" s="213">
        <v>103900</v>
      </c>
      <c r="B4849" s="214" t="s">
        <v>9369</v>
      </c>
      <c r="C4849" s="214" t="s">
        <v>92</v>
      </c>
      <c r="D4849" s="215" t="s">
        <v>9370</v>
      </c>
    </row>
    <row r="4850" spans="1:4" ht="13.5" x14ac:dyDescent="0.25">
      <c r="A4850" s="213">
        <v>103901</v>
      </c>
      <c r="B4850" s="214" t="s">
        <v>9371</v>
      </c>
      <c r="C4850" s="214" t="s">
        <v>92</v>
      </c>
      <c r="D4850" s="215" t="s">
        <v>7424</v>
      </c>
    </row>
    <row r="4851" spans="1:4" ht="13.5" x14ac:dyDescent="0.25">
      <c r="A4851" s="213">
        <v>103902</v>
      </c>
      <c r="B4851" s="214" t="s">
        <v>9372</v>
      </c>
      <c r="C4851" s="214" t="s">
        <v>92</v>
      </c>
      <c r="D4851" s="215" t="s">
        <v>9373</v>
      </c>
    </row>
    <row r="4852" spans="1:4" ht="13.5" x14ac:dyDescent="0.25">
      <c r="A4852" s="213">
        <v>103903</v>
      </c>
      <c r="B4852" s="214" t="s">
        <v>9374</v>
      </c>
      <c r="C4852" s="214" t="s">
        <v>92</v>
      </c>
      <c r="D4852" s="215" t="s">
        <v>9375</v>
      </c>
    </row>
    <row r="4853" spans="1:4" ht="13.5" x14ac:dyDescent="0.25">
      <c r="A4853" s="213">
        <v>103947</v>
      </c>
      <c r="B4853" s="214" t="s">
        <v>9376</v>
      </c>
      <c r="C4853" s="214" t="s">
        <v>92</v>
      </c>
      <c r="D4853" s="215" t="s">
        <v>9377</v>
      </c>
    </row>
    <row r="4854" spans="1:4" ht="13.5" x14ac:dyDescent="0.25">
      <c r="A4854" s="213">
        <v>103948</v>
      </c>
      <c r="B4854" s="214" t="s">
        <v>9378</v>
      </c>
      <c r="C4854" s="214" t="s">
        <v>92</v>
      </c>
      <c r="D4854" s="215" t="s">
        <v>9379</v>
      </c>
    </row>
    <row r="4855" spans="1:4" ht="13.5" x14ac:dyDescent="0.25">
      <c r="A4855" s="213">
        <v>103949</v>
      </c>
      <c r="B4855" s="214" t="s">
        <v>9380</v>
      </c>
      <c r="C4855" s="214" t="s">
        <v>92</v>
      </c>
      <c r="D4855" s="215" t="s">
        <v>5102</v>
      </c>
    </row>
    <row r="4856" spans="1:4" ht="13.5" x14ac:dyDescent="0.25">
      <c r="A4856" s="213">
        <v>103950</v>
      </c>
      <c r="B4856" s="214" t="s">
        <v>9381</v>
      </c>
      <c r="C4856" s="214" t="s">
        <v>92</v>
      </c>
      <c r="D4856" s="215" t="s">
        <v>9382</v>
      </c>
    </row>
    <row r="4857" spans="1:4" ht="13.5" x14ac:dyDescent="0.25">
      <c r="A4857" s="213">
        <v>103951</v>
      </c>
      <c r="B4857" s="214" t="s">
        <v>9383</v>
      </c>
      <c r="C4857" s="214" t="s">
        <v>92</v>
      </c>
      <c r="D4857" s="215" t="s">
        <v>9304</v>
      </c>
    </row>
    <row r="4858" spans="1:4" ht="13.5" x14ac:dyDescent="0.25">
      <c r="A4858" s="213">
        <v>103952</v>
      </c>
      <c r="B4858" s="214" t="s">
        <v>9384</v>
      </c>
      <c r="C4858" s="214" t="s">
        <v>92</v>
      </c>
      <c r="D4858" s="215" t="s">
        <v>9385</v>
      </c>
    </row>
    <row r="4859" spans="1:4" ht="13.5" x14ac:dyDescent="0.25">
      <c r="A4859" s="213">
        <v>103953</v>
      </c>
      <c r="B4859" s="214" t="s">
        <v>9386</v>
      </c>
      <c r="C4859" s="214" t="s">
        <v>92</v>
      </c>
      <c r="D4859" s="215" t="s">
        <v>9387</v>
      </c>
    </row>
    <row r="4860" spans="1:4" ht="13.5" x14ac:dyDescent="0.25">
      <c r="A4860" s="213">
        <v>103954</v>
      </c>
      <c r="B4860" s="214" t="s">
        <v>9388</v>
      </c>
      <c r="C4860" s="214" t="s">
        <v>92</v>
      </c>
      <c r="D4860" s="215" t="s">
        <v>9389</v>
      </c>
    </row>
    <row r="4861" spans="1:4" ht="13.5" x14ac:dyDescent="0.25">
      <c r="A4861" s="213">
        <v>103955</v>
      </c>
      <c r="B4861" s="214" t="s">
        <v>9390</v>
      </c>
      <c r="C4861" s="214" t="s">
        <v>92</v>
      </c>
      <c r="D4861" s="215" t="s">
        <v>9391</v>
      </c>
    </row>
    <row r="4862" spans="1:4" ht="13.5" x14ac:dyDescent="0.25">
      <c r="A4862" s="213">
        <v>103956</v>
      </c>
      <c r="B4862" s="214" t="s">
        <v>9392</v>
      </c>
      <c r="C4862" s="214" t="s">
        <v>92</v>
      </c>
      <c r="D4862" s="215" t="s">
        <v>9393</v>
      </c>
    </row>
    <row r="4863" spans="1:4" ht="13.5" x14ac:dyDescent="0.25">
      <c r="A4863" s="213">
        <v>103957</v>
      </c>
      <c r="B4863" s="214" t="s">
        <v>9394</v>
      </c>
      <c r="C4863" s="214" t="s">
        <v>92</v>
      </c>
      <c r="D4863" s="215" t="s">
        <v>1997</v>
      </c>
    </row>
    <row r="4864" spans="1:4" ht="13.5" x14ac:dyDescent="0.25">
      <c r="A4864" s="213">
        <v>103958</v>
      </c>
      <c r="B4864" s="214" t="s">
        <v>9395</v>
      </c>
      <c r="C4864" s="214" t="s">
        <v>92</v>
      </c>
      <c r="D4864" s="215" t="s">
        <v>7416</v>
      </c>
    </row>
    <row r="4865" spans="1:4" ht="13.5" x14ac:dyDescent="0.25">
      <c r="A4865" s="213">
        <v>103959</v>
      </c>
      <c r="B4865" s="214" t="s">
        <v>9396</v>
      </c>
      <c r="C4865" s="214" t="s">
        <v>92</v>
      </c>
      <c r="D4865" s="215" t="s">
        <v>5662</v>
      </c>
    </row>
    <row r="4866" spans="1:4" ht="13.5" x14ac:dyDescent="0.25">
      <c r="A4866" s="213">
        <v>103962</v>
      </c>
      <c r="B4866" s="214" t="s">
        <v>9397</v>
      </c>
      <c r="C4866" s="214" t="s">
        <v>92</v>
      </c>
      <c r="D4866" s="215" t="s">
        <v>9398</v>
      </c>
    </row>
    <row r="4867" spans="1:4" ht="13.5" x14ac:dyDescent="0.25">
      <c r="A4867" s="213">
        <v>103964</v>
      </c>
      <c r="B4867" s="214" t="s">
        <v>9399</v>
      </c>
      <c r="C4867" s="214" t="s">
        <v>92</v>
      </c>
      <c r="D4867" s="215" t="s">
        <v>9400</v>
      </c>
    </row>
    <row r="4868" spans="1:4" ht="13.5" x14ac:dyDescent="0.25">
      <c r="A4868" s="213">
        <v>103966</v>
      </c>
      <c r="B4868" s="214" t="s">
        <v>9401</v>
      </c>
      <c r="C4868" s="214" t="s">
        <v>92</v>
      </c>
      <c r="D4868" s="215" t="s">
        <v>9402</v>
      </c>
    </row>
    <row r="4869" spans="1:4" ht="13.5" x14ac:dyDescent="0.25">
      <c r="A4869" s="213">
        <v>103967</v>
      </c>
      <c r="B4869" s="214" t="s">
        <v>9403</v>
      </c>
      <c r="C4869" s="214" t="s">
        <v>92</v>
      </c>
      <c r="D4869" s="215" t="s">
        <v>7581</v>
      </c>
    </row>
    <row r="4870" spans="1:4" ht="13.5" x14ac:dyDescent="0.25">
      <c r="A4870" s="213">
        <v>103968</v>
      </c>
      <c r="B4870" s="214" t="s">
        <v>9404</v>
      </c>
      <c r="C4870" s="214" t="s">
        <v>92</v>
      </c>
      <c r="D4870" s="215" t="s">
        <v>9405</v>
      </c>
    </row>
    <row r="4871" spans="1:4" ht="13.5" x14ac:dyDescent="0.25">
      <c r="A4871" s="213">
        <v>103969</v>
      </c>
      <c r="B4871" s="214" t="s">
        <v>9406</v>
      </c>
      <c r="C4871" s="214" t="s">
        <v>92</v>
      </c>
      <c r="D4871" s="215" t="s">
        <v>2744</v>
      </c>
    </row>
    <row r="4872" spans="1:4" ht="13.5" x14ac:dyDescent="0.25">
      <c r="A4872" s="213">
        <v>103971</v>
      </c>
      <c r="B4872" s="214" t="s">
        <v>9407</v>
      </c>
      <c r="C4872" s="214" t="s">
        <v>92</v>
      </c>
      <c r="D4872" s="215" t="s">
        <v>9408</v>
      </c>
    </row>
    <row r="4873" spans="1:4" ht="13.5" x14ac:dyDescent="0.25">
      <c r="A4873" s="213">
        <v>103972</v>
      </c>
      <c r="B4873" s="214" t="s">
        <v>9409</v>
      </c>
      <c r="C4873" s="214" t="s">
        <v>92</v>
      </c>
      <c r="D4873" s="215" t="s">
        <v>9410</v>
      </c>
    </row>
    <row r="4874" spans="1:4" ht="13.5" x14ac:dyDescent="0.25">
      <c r="A4874" s="213">
        <v>103974</v>
      </c>
      <c r="B4874" s="214" t="s">
        <v>9411</v>
      </c>
      <c r="C4874" s="214" t="s">
        <v>92</v>
      </c>
      <c r="D4874" s="215" t="s">
        <v>9412</v>
      </c>
    </row>
    <row r="4875" spans="1:4" ht="13.5" x14ac:dyDescent="0.25">
      <c r="A4875" s="213">
        <v>103975</v>
      </c>
      <c r="B4875" s="214" t="s">
        <v>9413</v>
      </c>
      <c r="C4875" s="214" t="s">
        <v>92</v>
      </c>
      <c r="D4875" s="215" t="s">
        <v>6646</v>
      </c>
    </row>
    <row r="4876" spans="1:4" ht="13.5" x14ac:dyDescent="0.25">
      <c r="A4876" s="213">
        <v>103976</v>
      </c>
      <c r="B4876" s="214" t="s">
        <v>9414</v>
      </c>
      <c r="C4876" s="214" t="s">
        <v>92</v>
      </c>
      <c r="D4876" s="215" t="s">
        <v>9415</v>
      </c>
    </row>
    <row r="4877" spans="1:4" ht="13.5" x14ac:dyDescent="0.25">
      <c r="A4877" s="213">
        <v>103977</v>
      </c>
      <c r="B4877" s="214" t="s">
        <v>9416</v>
      </c>
      <c r="C4877" s="214" t="s">
        <v>92</v>
      </c>
      <c r="D4877" s="215" t="s">
        <v>9417</v>
      </c>
    </row>
    <row r="4878" spans="1:4" ht="13.5" x14ac:dyDescent="0.25">
      <c r="A4878" s="213">
        <v>103980</v>
      </c>
      <c r="B4878" s="214" t="s">
        <v>9418</v>
      </c>
      <c r="C4878" s="214" t="s">
        <v>92</v>
      </c>
      <c r="D4878" s="215" t="s">
        <v>9419</v>
      </c>
    </row>
    <row r="4879" spans="1:4" ht="13.5" x14ac:dyDescent="0.25">
      <c r="A4879" s="213">
        <v>103981</v>
      </c>
      <c r="B4879" s="214" t="s">
        <v>9420</v>
      </c>
      <c r="C4879" s="214" t="s">
        <v>92</v>
      </c>
      <c r="D4879" s="215" t="s">
        <v>9421</v>
      </c>
    </row>
    <row r="4880" spans="1:4" ht="13.5" x14ac:dyDescent="0.25">
      <c r="A4880" s="213">
        <v>103982</v>
      </c>
      <c r="B4880" s="214" t="s">
        <v>9422</v>
      </c>
      <c r="C4880" s="214" t="s">
        <v>92</v>
      </c>
      <c r="D4880" s="215" t="s">
        <v>9423</v>
      </c>
    </row>
    <row r="4881" spans="1:4" ht="13.5" x14ac:dyDescent="0.25">
      <c r="A4881" s="213">
        <v>103983</v>
      </c>
      <c r="B4881" s="214" t="s">
        <v>9424</v>
      </c>
      <c r="C4881" s="214" t="s">
        <v>92</v>
      </c>
      <c r="D4881" s="215" t="s">
        <v>9425</v>
      </c>
    </row>
    <row r="4882" spans="1:4" ht="13.5" x14ac:dyDescent="0.25">
      <c r="A4882" s="213">
        <v>103984</v>
      </c>
      <c r="B4882" s="214" t="s">
        <v>9426</v>
      </c>
      <c r="C4882" s="214" t="s">
        <v>92</v>
      </c>
      <c r="D4882" s="215" t="s">
        <v>9427</v>
      </c>
    </row>
    <row r="4883" spans="1:4" ht="13.5" x14ac:dyDescent="0.25">
      <c r="A4883" s="213">
        <v>103985</v>
      </c>
      <c r="B4883" s="214" t="s">
        <v>9428</v>
      </c>
      <c r="C4883" s="214" t="s">
        <v>92</v>
      </c>
      <c r="D4883" s="215" t="s">
        <v>9429</v>
      </c>
    </row>
    <row r="4884" spans="1:4" ht="13.5" x14ac:dyDescent="0.25">
      <c r="A4884" s="213">
        <v>103986</v>
      </c>
      <c r="B4884" s="214" t="s">
        <v>9430</v>
      </c>
      <c r="C4884" s="214" t="s">
        <v>92</v>
      </c>
      <c r="D4884" s="215" t="s">
        <v>7746</v>
      </c>
    </row>
    <row r="4885" spans="1:4" ht="13.5" x14ac:dyDescent="0.25">
      <c r="A4885" s="213">
        <v>103987</v>
      </c>
      <c r="B4885" s="214" t="s">
        <v>9431</v>
      </c>
      <c r="C4885" s="214" t="s">
        <v>92</v>
      </c>
      <c r="D4885" s="215" t="s">
        <v>9432</v>
      </c>
    </row>
    <row r="4886" spans="1:4" ht="13.5" x14ac:dyDescent="0.25">
      <c r="A4886" s="213">
        <v>103988</v>
      </c>
      <c r="B4886" s="214" t="s">
        <v>9433</v>
      </c>
      <c r="C4886" s="214" t="s">
        <v>92</v>
      </c>
      <c r="D4886" s="215" t="s">
        <v>9434</v>
      </c>
    </row>
    <row r="4887" spans="1:4" ht="13.5" x14ac:dyDescent="0.25">
      <c r="A4887" s="213">
        <v>103990</v>
      </c>
      <c r="B4887" s="214" t="s">
        <v>9435</v>
      </c>
      <c r="C4887" s="214" t="s">
        <v>92</v>
      </c>
      <c r="D4887" s="215" t="s">
        <v>7141</v>
      </c>
    </row>
    <row r="4888" spans="1:4" ht="13.5" x14ac:dyDescent="0.25">
      <c r="A4888" s="213">
        <v>103991</v>
      </c>
      <c r="B4888" s="214" t="s">
        <v>9436</v>
      </c>
      <c r="C4888" s="214" t="s">
        <v>92</v>
      </c>
      <c r="D4888" s="215" t="s">
        <v>9437</v>
      </c>
    </row>
    <row r="4889" spans="1:4" ht="13.5" x14ac:dyDescent="0.25">
      <c r="A4889" s="213">
        <v>103992</v>
      </c>
      <c r="B4889" s="214" t="s">
        <v>9438</v>
      </c>
      <c r="C4889" s="214" t="s">
        <v>92</v>
      </c>
      <c r="D4889" s="215" t="s">
        <v>9439</v>
      </c>
    </row>
    <row r="4890" spans="1:4" ht="13.5" x14ac:dyDescent="0.25">
      <c r="A4890" s="213">
        <v>103993</v>
      </c>
      <c r="B4890" s="214" t="s">
        <v>9440</v>
      </c>
      <c r="C4890" s="214" t="s">
        <v>92</v>
      </c>
      <c r="D4890" s="215" t="s">
        <v>9441</v>
      </c>
    </row>
    <row r="4891" spans="1:4" ht="13.5" x14ac:dyDescent="0.25">
      <c r="A4891" s="213">
        <v>103994</v>
      </c>
      <c r="B4891" s="214" t="s">
        <v>9442</v>
      </c>
      <c r="C4891" s="214" t="s">
        <v>92</v>
      </c>
      <c r="D4891" s="215" t="s">
        <v>9443</v>
      </c>
    </row>
    <row r="4892" spans="1:4" ht="13.5" x14ac:dyDescent="0.25">
      <c r="A4892" s="213">
        <v>103995</v>
      </c>
      <c r="B4892" s="214" t="s">
        <v>9444</v>
      </c>
      <c r="C4892" s="214" t="s">
        <v>92</v>
      </c>
      <c r="D4892" s="215" t="s">
        <v>9445</v>
      </c>
    </row>
    <row r="4893" spans="1:4" ht="13.5" x14ac:dyDescent="0.25">
      <c r="A4893" s="213">
        <v>103996</v>
      </c>
      <c r="B4893" s="214" t="s">
        <v>9446</v>
      </c>
      <c r="C4893" s="214" t="s">
        <v>92</v>
      </c>
      <c r="D4893" s="215" t="s">
        <v>9447</v>
      </c>
    </row>
    <row r="4894" spans="1:4" ht="13.5" x14ac:dyDescent="0.25">
      <c r="A4894" s="213">
        <v>103997</v>
      </c>
      <c r="B4894" s="214" t="s">
        <v>9448</v>
      </c>
      <c r="C4894" s="214" t="s">
        <v>92</v>
      </c>
      <c r="D4894" s="215" t="s">
        <v>9449</v>
      </c>
    </row>
    <row r="4895" spans="1:4" ht="13.5" x14ac:dyDescent="0.25">
      <c r="A4895" s="213">
        <v>103998</v>
      </c>
      <c r="B4895" s="214" t="s">
        <v>9450</v>
      </c>
      <c r="C4895" s="214" t="s">
        <v>92</v>
      </c>
      <c r="D4895" s="215" t="s">
        <v>9451</v>
      </c>
    </row>
    <row r="4896" spans="1:4" ht="13.5" x14ac:dyDescent="0.25">
      <c r="A4896" s="213">
        <v>103999</v>
      </c>
      <c r="B4896" s="214" t="s">
        <v>9452</v>
      </c>
      <c r="C4896" s="214" t="s">
        <v>92</v>
      </c>
      <c r="D4896" s="215" t="s">
        <v>5750</v>
      </c>
    </row>
    <row r="4897" spans="1:4" ht="13.5" x14ac:dyDescent="0.25">
      <c r="A4897" s="213">
        <v>104000</v>
      </c>
      <c r="B4897" s="214" t="s">
        <v>9453</v>
      </c>
      <c r="C4897" s="214" t="s">
        <v>92</v>
      </c>
      <c r="D4897" s="215" t="s">
        <v>9454</v>
      </c>
    </row>
    <row r="4898" spans="1:4" ht="13.5" x14ac:dyDescent="0.25">
      <c r="A4898" s="213">
        <v>104001</v>
      </c>
      <c r="B4898" s="214" t="s">
        <v>9455</v>
      </c>
      <c r="C4898" s="214" t="s">
        <v>92</v>
      </c>
      <c r="D4898" s="215" t="s">
        <v>9456</v>
      </c>
    </row>
    <row r="4899" spans="1:4" ht="13.5" x14ac:dyDescent="0.25">
      <c r="A4899" s="213">
        <v>104002</v>
      </c>
      <c r="B4899" s="214" t="s">
        <v>9457</v>
      </c>
      <c r="C4899" s="214" t="s">
        <v>92</v>
      </c>
      <c r="D4899" s="215" t="s">
        <v>9458</v>
      </c>
    </row>
    <row r="4900" spans="1:4" ht="13.5" x14ac:dyDescent="0.25">
      <c r="A4900" s="213">
        <v>104003</v>
      </c>
      <c r="B4900" s="214" t="s">
        <v>9459</v>
      </c>
      <c r="C4900" s="214" t="s">
        <v>92</v>
      </c>
      <c r="D4900" s="215" t="s">
        <v>8824</v>
      </c>
    </row>
    <row r="4901" spans="1:4" ht="13.5" x14ac:dyDescent="0.25">
      <c r="A4901" s="213">
        <v>104004</v>
      </c>
      <c r="B4901" s="214" t="s">
        <v>9460</v>
      </c>
      <c r="C4901" s="214" t="s">
        <v>92</v>
      </c>
      <c r="D4901" s="215" t="s">
        <v>2181</v>
      </c>
    </row>
    <row r="4902" spans="1:4" ht="13.5" x14ac:dyDescent="0.25">
      <c r="A4902" s="213">
        <v>104005</v>
      </c>
      <c r="B4902" s="214" t="s">
        <v>9461</v>
      </c>
      <c r="C4902" s="214" t="s">
        <v>92</v>
      </c>
      <c r="D4902" s="215" t="s">
        <v>9462</v>
      </c>
    </row>
    <row r="4903" spans="1:4" ht="13.5" x14ac:dyDescent="0.25">
      <c r="A4903" s="213">
        <v>104006</v>
      </c>
      <c r="B4903" s="214" t="s">
        <v>9463</v>
      </c>
      <c r="C4903" s="214" t="s">
        <v>92</v>
      </c>
      <c r="D4903" s="215" t="s">
        <v>8412</v>
      </c>
    </row>
    <row r="4904" spans="1:4" ht="13.5" x14ac:dyDescent="0.25">
      <c r="A4904" s="213">
        <v>104007</v>
      </c>
      <c r="B4904" s="214" t="s">
        <v>9464</v>
      </c>
      <c r="C4904" s="214" t="s">
        <v>92</v>
      </c>
      <c r="D4904" s="215" t="s">
        <v>3282</v>
      </c>
    </row>
    <row r="4905" spans="1:4" ht="13.5" x14ac:dyDescent="0.25">
      <c r="A4905" s="213">
        <v>104008</v>
      </c>
      <c r="B4905" s="214" t="s">
        <v>9465</v>
      </c>
      <c r="C4905" s="214" t="s">
        <v>92</v>
      </c>
      <c r="D4905" s="215" t="s">
        <v>8881</v>
      </c>
    </row>
    <row r="4906" spans="1:4" ht="13.5" x14ac:dyDescent="0.25">
      <c r="A4906" s="213">
        <v>104009</v>
      </c>
      <c r="B4906" s="214" t="s">
        <v>9466</v>
      </c>
      <c r="C4906" s="214" t="s">
        <v>92</v>
      </c>
      <c r="D4906" s="215" t="s">
        <v>9467</v>
      </c>
    </row>
    <row r="4907" spans="1:4" ht="13.5" x14ac:dyDescent="0.25">
      <c r="A4907" s="213">
        <v>104011</v>
      </c>
      <c r="B4907" s="214" t="s">
        <v>9468</v>
      </c>
      <c r="C4907" s="214" t="s">
        <v>92</v>
      </c>
      <c r="D4907" s="215" t="s">
        <v>9469</v>
      </c>
    </row>
    <row r="4908" spans="1:4" ht="13.5" x14ac:dyDescent="0.25">
      <c r="A4908" s="213">
        <v>104012</v>
      </c>
      <c r="B4908" s="214" t="s">
        <v>9470</v>
      </c>
      <c r="C4908" s="214" t="s">
        <v>92</v>
      </c>
      <c r="D4908" s="215" t="s">
        <v>9240</v>
      </c>
    </row>
    <row r="4909" spans="1:4" ht="13.5" x14ac:dyDescent="0.25">
      <c r="A4909" s="213">
        <v>104014</v>
      </c>
      <c r="B4909" s="214" t="s">
        <v>9471</v>
      </c>
      <c r="C4909" s="214" t="s">
        <v>92</v>
      </c>
      <c r="D4909" s="215" t="s">
        <v>9472</v>
      </c>
    </row>
    <row r="4910" spans="1:4" ht="13.5" x14ac:dyDescent="0.25">
      <c r="A4910" s="213">
        <v>104015</v>
      </c>
      <c r="B4910" s="214" t="s">
        <v>9473</v>
      </c>
      <c r="C4910" s="214" t="s">
        <v>92</v>
      </c>
      <c r="D4910" s="215" t="s">
        <v>9474</v>
      </c>
    </row>
    <row r="4911" spans="1:4" ht="13.5" x14ac:dyDescent="0.25">
      <c r="A4911" s="213">
        <v>104016</v>
      </c>
      <c r="B4911" s="214" t="s">
        <v>9475</v>
      </c>
      <c r="C4911" s="214" t="s">
        <v>92</v>
      </c>
      <c r="D4911" s="215" t="s">
        <v>9476</v>
      </c>
    </row>
    <row r="4912" spans="1:4" ht="13.5" x14ac:dyDescent="0.25">
      <c r="A4912" s="213">
        <v>104017</v>
      </c>
      <c r="B4912" s="214" t="s">
        <v>9477</v>
      </c>
      <c r="C4912" s="214" t="s">
        <v>92</v>
      </c>
      <c r="D4912" s="215" t="s">
        <v>9478</v>
      </c>
    </row>
    <row r="4913" spans="1:4" ht="13.5" x14ac:dyDescent="0.25">
      <c r="A4913" s="213">
        <v>104018</v>
      </c>
      <c r="B4913" s="214" t="s">
        <v>9477</v>
      </c>
      <c r="C4913" s="214" t="s">
        <v>92</v>
      </c>
      <c r="D4913" s="215" t="s">
        <v>5164</v>
      </c>
    </row>
    <row r="4914" spans="1:4" ht="13.5" x14ac:dyDescent="0.25">
      <c r="A4914" s="213">
        <v>104019</v>
      </c>
      <c r="B4914" s="214" t="s">
        <v>9479</v>
      </c>
      <c r="C4914" s="214" t="s">
        <v>92</v>
      </c>
      <c r="D4914" s="215" t="s">
        <v>8896</v>
      </c>
    </row>
    <row r="4915" spans="1:4" ht="13.5" x14ac:dyDescent="0.25">
      <c r="A4915" s="213">
        <v>104020</v>
      </c>
      <c r="B4915" s="214" t="s">
        <v>9480</v>
      </c>
      <c r="C4915" s="214" t="s">
        <v>92</v>
      </c>
      <c r="D4915" s="215" t="s">
        <v>8523</v>
      </c>
    </row>
    <row r="4916" spans="1:4" ht="13.5" x14ac:dyDescent="0.25">
      <c r="A4916" s="213">
        <v>104022</v>
      </c>
      <c r="B4916" s="214" t="s">
        <v>9481</v>
      </c>
      <c r="C4916" s="214" t="s">
        <v>92</v>
      </c>
      <c r="D4916" s="215" t="s">
        <v>9482</v>
      </c>
    </row>
    <row r="4917" spans="1:4" ht="13.5" x14ac:dyDescent="0.25">
      <c r="A4917" s="213">
        <v>104023</v>
      </c>
      <c r="B4917" s="214" t="s">
        <v>9483</v>
      </c>
      <c r="C4917" s="214" t="s">
        <v>92</v>
      </c>
      <c r="D4917" s="215" t="s">
        <v>1121</v>
      </c>
    </row>
    <row r="4918" spans="1:4" ht="13.5" x14ac:dyDescent="0.25">
      <c r="A4918" s="213">
        <v>104024</v>
      </c>
      <c r="B4918" s="214" t="s">
        <v>9484</v>
      </c>
      <c r="C4918" s="214" t="s">
        <v>92</v>
      </c>
      <c r="D4918" s="215" t="s">
        <v>9485</v>
      </c>
    </row>
    <row r="4919" spans="1:4" ht="13.5" x14ac:dyDescent="0.25">
      <c r="A4919" s="213">
        <v>104025</v>
      </c>
      <c r="B4919" s="214" t="s">
        <v>9486</v>
      </c>
      <c r="C4919" s="214" t="s">
        <v>92</v>
      </c>
      <c r="D4919" s="215" t="s">
        <v>9487</v>
      </c>
    </row>
    <row r="4920" spans="1:4" ht="13.5" x14ac:dyDescent="0.25">
      <c r="A4920" s="213">
        <v>104026</v>
      </c>
      <c r="B4920" s="214" t="s">
        <v>9488</v>
      </c>
      <c r="C4920" s="214" t="s">
        <v>92</v>
      </c>
      <c r="D4920" s="215" t="s">
        <v>9489</v>
      </c>
    </row>
    <row r="4921" spans="1:4" ht="13.5" x14ac:dyDescent="0.25">
      <c r="A4921" s="213">
        <v>104027</v>
      </c>
      <c r="B4921" s="214" t="s">
        <v>9490</v>
      </c>
      <c r="C4921" s="214" t="s">
        <v>92</v>
      </c>
      <c r="D4921" s="215" t="s">
        <v>9491</v>
      </c>
    </row>
    <row r="4922" spans="1:4" ht="13.5" x14ac:dyDescent="0.25">
      <c r="A4922" s="213">
        <v>104028</v>
      </c>
      <c r="B4922" s="214" t="s">
        <v>9492</v>
      </c>
      <c r="C4922" s="214" t="s">
        <v>92</v>
      </c>
      <c r="D4922" s="215" t="s">
        <v>9493</v>
      </c>
    </row>
    <row r="4923" spans="1:4" ht="13.5" x14ac:dyDescent="0.25">
      <c r="A4923" s="213">
        <v>104029</v>
      </c>
      <c r="B4923" s="214" t="s">
        <v>9494</v>
      </c>
      <c r="C4923" s="214" t="s">
        <v>92</v>
      </c>
      <c r="D4923" s="215" t="s">
        <v>9495</v>
      </c>
    </row>
    <row r="4924" spans="1:4" ht="13.5" x14ac:dyDescent="0.25">
      <c r="A4924" s="213">
        <v>104030</v>
      </c>
      <c r="B4924" s="214" t="s">
        <v>9496</v>
      </c>
      <c r="C4924" s="214" t="s">
        <v>92</v>
      </c>
      <c r="D4924" s="215" t="s">
        <v>9497</v>
      </c>
    </row>
    <row r="4925" spans="1:4" ht="13.5" x14ac:dyDescent="0.25">
      <c r="A4925" s="213">
        <v>104159</v>
      </c>
      <c r="B4925" s="214" t="s">
        <v>9498</v>
      </c>
      <c r="C4925" s="214" t="s">
        <v>92</v>
      </c>
      <c r="D4925" s="215" t="s">
        <v>9499</v>
      </c>
    </row>
    <row r="4926" spans="1:4" ht="13.5" x14ac:dyDescent="0.25">
      <c r="A4926" s="213">
        <v>104167</v>
      </c>
      <c r="B4926" s="214" t="s">
        <v>9500</v>
      </c>
      <c r="C4926" s="214" t="s">
        <v>92</v>
      </c>
      <c r="D4926" s="215" t="s">
        <v>9501</v>
      </c>
    </row>
    <row r="4927" spans="1:4" ht="13.5" x14ac:dyDescent="0.25">
      <c r="A4927" s="213">
        <v>104168</v>
      </c>
      <c r="B4927" s="214" t="s">
        <v>9502</v>
      </c>
      <c r="C4927" s="214" t="s">
        <v>92</v>
      </c>
      <c r="D4927" s="215" t="s">
        <v>9503</v>
      </c>
    </row>
    <row r="4928" spans="1:4" ht="13.5" x14ac:dyDescent="0.25">
      <c r="A4928" s="213">
        <v>104169</v>
      </c>
      <c r="B4928" s="214" t="s">
        <v>9504</v>
      </c>
      <c r="C4928" s="214" t="s">
        <v>92</v>
      </c>
      <c r="D4928" s="215" t="s">
        <v>9505</v>
      </c>
    </row>
    <row r="4929" spans="1:4" ht="13.5" x14ac:dyDescent="0.25">
      <c r="A4929" s="213">
        <v>104170</v>
      </c>
      <c r="B4929" s="214" t="s">
        <v>9506</v>
      </c>
      <c r="C4929" s="214" t="s">
        <v>92</v>
      </c>
      <c r="D4929" s="215" t="s">
        <v>9507</v>
      </c>
    </row>
    <row r="4930" spans="1:4" ht="13.5" x14ac:dyDescent="0.25">
      <c r="A4930" s="213">
        <v>104171</v>
      </c>
      <c r="B4930" s="214" t="s">
        <v>9508</v>
      </c>
      <c r="C4930" s="214" t="s">
        <v>92</v>
      </c>
      <c r="D4930" s="215" t="s">
        <v>9509</v>
      </c>
    </row>
    <row r="4931" spans="1:4" ht="13.5" x14ac:dyDescent="0.25">
      <c r="A4931" s="213">
        <v>104172</v>
      </c>
      <c r="B4931" s="214" t="s">
        <v>9510</v>
      </c>
      <c r="C4931" s="214" t="s">
        <v>92</v>
      </c>
      <c r="D4931" s="215" t="s">
        <v>9511</v>
      </c>
    </row>
    <row r="4932" spans="1:4" ht="13.5" x14ac:dyDescent="0.25">
      <c r="A4932" s="213">
        <v>104173</v>
      </c>
      <c r="B4932" s="214" t="s">
        <v>9512</v>
      </c>
      <c r="C4932" s="214" t="s">
        <v>92</v>
      </c>
      <c r="D4932" s="215" t="s">
        <v>9513</v>
      </c>
    </row>
    <row r="4933" spans="1:4" ht="13.5" x14ac:dyDescent="0.25">
      <c r="A4933" s="213">
        <v>104174</v>
      </c>
      <c r="B4933" s="214" t="s">
        <v>9514</v>
      </c>
      <c r="C4933" s="214" t="s">
        <v>92</v>
      </c>
      <c r="D4933" s="215" t="s">
        <v>9515</v>
      </c>
    </row>
    <row r="4934" spans="1:4" ht="13.5" x14ac:dyDescent="0.25">
      <c r="A4934" s="213">
        <v>104175</v>
      </c>
      <c r="B4934" s="214" t="s">
        <v>9516</v>
      </c>
      <c r="C4934" s="214" t="s">
        <v>92</v>
      </c>
      <c r="D4934" s="215" t="s">
        <v>5989</v>
      </c>
    </row>
    <row r="4935" spans="1:4" ht="13.5" x14ac:dyDescent="0.25">
      <c r="A4935" s="213">
        <v>104176</v>
      </c>
      <c r="B4935" s="214" t="s">
        <v>9517</v>
      </c>
      <c r="C4935" s="214" t="s">
        <v>92</v>
      </c>
      <c r="D4935" s="215" t="s">
        <v>9518</v>
      </c>
    </row>
    <row r="4936" spans="1:4" ht="13.5" x14ac:dyDescent="0.25">
      <c r="A4936" s="213">
        <v>104177</v>
      </c>
      <c r="B4936" s="214" t="s">
        <v>9519</v>
      </c>
      <c r="C4936" s="214" t="s">
        <v>92</v>
      </c>
      <c r="D4936" s="215" t="s">
        <v>9520</v>
      </c>
    </row>
    <row r="4937" spans="1:4" ht="13.5" x14ac:dyDescent="0.25">
      <c r="A4937" s="213">
        <v>104178</v>
      </c>
      <c r="B4937" s="214" t="s">
        <v>9521</v>
      </c>
      <c r="C4937" s="214" t="s">
        <v>92</v>
      </c>
      <c r="D4937" s="215" t="s">
        <v>9522</v>
      </c>
    </row>
    <row r="4938" spans="1:4" ht="13.5" x14ac:dyDescent="0.25">
      <c r="A4938" s="213">
        <v>104179</v>
      </c>
      <c r="B4938" s="214" t="s">
        <v>9523</v>
      </c>
      <c r="C4938" s="214" t="s">
        <v>92</v>
      </c>
      <c r="D4938" s="215" t="s">
        <v>6043</v>
      </c>
    </row>
    <row r="4939" spans="1:4" ht="13.5" x14ac:dyDescent="0.25">
      <c r="A4939" s="213">
        <v>104191</v>
      </c>
      <c r="B4939" s="214" t="s">
        <v>9524</v>
      </c>
      <c r="C4939" s="214" t="s">
        <v>92</v>
      </c>
      <c r="D4939" s="215" t="s">
        <v>9525</v>
      </c>
    </row>
    <row r="4940" spans="1:4" ht="13.5" x14ac:dyDescent="0.25">
      <c r="A4940" s="213">
        <v>104192</v>
      </c>
      <c r="B4940" s="214" t="s">
        <v>9526</v>
      </c>
      <c r="C4940" s="214" t="s">
        <v>92</v>
      </c>
      <c r="D4940" s="215" t="s">
        <v>2441</v>
      </c>
    </row>
    <row r="4941" spans="1:4" ht="13.5" x14ac:dyDescent="0.25">
      <c r="A4941" s="213">
        <v>104193</v>
      </c>
      <c r="B4941" s="214" t="s">
        <v>9527</v>
      </c>
      <c r="C4941" s="214" t="s">
        <v>92</v>
      </c>
      <c r="D4941" s="215" t="s">
        <v>9528</v>
      </c>
    </row>
    <row r="4942" spans="1:4" ht="13.5" x14ac:dyDescent="0.25">
      <c r="A4942" s="213">
        <v>104196</v>
      </c>
      <c r="B4942" s="214" t="s">
        <v>9529</v>
      </c>
      <c r="C4942" s="214" t="s">
        <v>92</v>
      </c>
      <c r="D4942" s="215" t="s">
        <v>9530</v>
      </c>
    </row>
    <row r="4943" spans="1:4" ht="13.5" x14ac:dyDescent="0.25">
      <c r="A4943" s="213">
        <v>104197</v>
      </c>
      <c r="B4943" s="214" t="s">
        <v>9531</v>
      </c>
      <c r="C4943" s="214" t="s">
        <v>92</v>
      </c>
      <c r="D4943" s="215" t="s">
        <v>9532</v>
      </c>
    </row>
    <row r="4944" spans="1:4" ht="13.5" x14ac:dyDescent="0.25">
      <c r="A4944" s="213">
        <v>104198</v>
      </c>
      <c r="B4944" s="214" t="s">
        <v>9533</v>
      </c>
      <c r="C4944" s="214" t="s">
        <v>92</v>
      </c>
      <c r="D4944" s="215" t="s">
        <v>9534</v>
      </c>
    </row>
    <row r="4945" spans="1:4" ht="13.5" x14ac:dyDescent="0.25">
      <c r="A4945" s="213">
        <v>104199</v>
      </c>
      <c r="B4945" s="214" t="s">
        <v>9535</v>
      </c>
      <c r="C4945" s="214" t="s">
        <v>92</v>
      </c>
      <c r="D4945" s="215" t="s">
        <v>9536</v>
      </c>
    </row>
    <row r="4946" spans="1:4" ht="13.5" x14ac:dyDescent="0.25">
      <c r="A4946" s="213">
        <v>104200</v>
      </c>
      <c r="B4946" s="214" t="s">
        <v>9537</v>
      </c>
      <c r="C4946" s="214" t="s">
        <v>92</v>
      </c>
      <c r="D4946" s="215" t="s">
        <v>9538</v>
      </c>
    </row>
    <row r="4947" spans="1:4" ht="13.5" x14ac:dyDescent="0.25">
      <c r="A4947" s="213">
        <v>104201</v>
      </c>
      <c r="B4947" s="214" t="s">
        <v>9539</v>
      </c>
      <c r="C4947" s="214" t="s">
        <v>92</v>
      </c>
      <c r="D4947" s="215" t="s">
        <v>9540</v>
      </c>
    </row>
    <row r="4948" spans="1:4" ht="13.5" x14ac:dyDescent="0.25">
      <c r="A4948" s="213">
        <v>104202</v>
      </c>
      <c r="B4948" s="214" t="s">
        <v>9541</v>
      </c>
      <c r="C4948" s="214" t="s">
        <v>92</v>
      </c>
      <c r="D4948" s="215" t="s">
        <v>5923</v>
      </c>
    </row>
    <row r="4949" spans="1:4" ht="13.5" x14ac:dyDescent="0.25">
      <c r="A4949" s="213">
        <v>104317</v>
      </c>
      <c r="B4949" s="214" t="s">
        <v>9542</v>
      </c>
      <c r="C4949" s="214" t="s">
        <v>92</v>
      </c>
      <c r="D4949" s="215" t="s">
        <v>9543</v>
      </c>
    </row>
    <row r="4950" spans="1:4" ht="13.5" x14ac:dyDescent="0.25">
      <c r="A4950" s="213">
        <v>104318</v>
      </c>
      <c r="B4950" s="214" t="s">
        <v>9544</v>
      </c>
      <c r="C4950" s="214" t="s">
        <v>92</v>
      </c>
      <c r="D4950" s="215" t="s">
        <v>7544</v>
      </c>
    </row>
    <row r="4951" spans="1:4" ht="13.5" x14ac:dyDescent="0.25">
      <c r="A4951" s="213">
        <v>104319</v>
      </c>
      <c r="B4951" s="214" t="s">
        <v>9545</v>
      </c>
      <c r="C4951" s="214" t="s">
        <v>92</v>
      </c>
      <c r="D4951" s="215" t="s">
        <v>7452</v>
      </c>
    </row>
    <row r="4952" spans="1:4" ht="13.5" x14ac:dyDescent="0.25">
      <c r="A4952" s="213">
        <v>104320</v>
      </c>
      <c r="B4952" s="214" t="s">
        <v>9546</v>
      </c>
      <c r="C4952" s="214" t="s">
        <v>92</v>
      </c>
      <c r="D4952" s="215" t="s">
        <v>5650</v>
      </c>
    </row>
    <row r="4953" spans="1:4" ht="13.5" x14ac:dyDescent="0.25">
      <c r="A4953" s="213">
        <v>104321</v>
      </c>
      <c r="B4953" s="214" t="s">
        <v>9547</v>
      </c>
      <c r="C4953" s="214" t="s">
        <v>92</v>
      </c>
      <c r="D4953" s="215" t="s">
        <v>9548</v>
      </c>
    </row>
    <row r="4954" spans="1:4" ht="13.5" x14ac:dyDescent="0.25">
      <c r="A4954" s="213">
        <v>104322</v>
      </c>
      <c r="B4954" s="214" t="s">
        <v>9549</v>
      </c>
      <c r="C4954" s="214" t="s">
        <v>92</v>
      </c>
      <c r="D4954" s="215" t="s">
        <v>9550</v>
      </c>
    </row>
    <row r="4955" spans="1:4" ht="13.5" x14ac:dyDescent="0.25">
      <c r="A4955" s="213">
        <v>104323</v>
      </c>
      <c r="B4955" s="214" t="s">
        <v>9551</v>
      </c>
      <c r="C4955" s="214" t="s">
        <v>92</v>
      </c>
      <c r="D4955" s="215" t="s">
        <v>9552</v>
      </c>
    </row>
    <row r="4956" spans="1:4" ht="13.5" x14ac:dyDescent="0.25">
      <c r="A4956" s="213">
        <v>104324</v>
      </c>
      <c r="B4956" s="214" t="s">
        <v>9553</v>
      </c>
      <c r="C4956" s="214" t="s">
        <v>92</v>
      </c>
      <c r="D4956" s="215" t="s">
        <v>9554</v>
      </c>
    </row>
    <row r="4957" spans="1:4" ht="13.5" x14ac:dyDescent="0.25">
      <c r="A4957" s="213">
        <v>104341</v>
      </c>
      <c r="B4957" s="214" t="s">
        <v>9555</v>
      </c>
      <c r="C4957" s="214" t="s">
        <v>92</v>
      </c>
      <c r="D4957" s="215" t="s">
        <v>9556</v>
      </c>
    </row>
    <row r="4958" spans="1:4" ht="13.5" x14ac:dyDescent="0.25">
      <c r="A4958" s="213">
        <v>104343</v>
      </c>
      <c r="B4958" s="214" t="s">
        <v>9557</v>
      </c>
      <c r="C4958" s="214" t="s">
        <v>92</v>
      </c>
      <c r="D4958" s="215" t="s">
        <v>2189</v>
      </c>
    </row>
    <row r="4959" spans="1:4" ht="13.5" x14ac:dyDescent="0.25">
      <c r="A4959" s="213">
        <v>104344</v>
      </c>
      <c r="B4959" s="214" t="s">
        <v>9558</v>
      </c>
      <c r="C4959" s="214" t="s">
        <v>92</v>
      </c>
      <c r="D4959" s="215" t="s">
        <v>9559</v>
      </c>
    </row>
    <row r="4960" spans="1:4" ht="13.5" x14ac:dyDescent="0.25">
      <c r="A4960" s="213">
        <v>104345</v>
      </c>
      <c r="B4960" s="214" t="s">
        <v>9560</v>
      </c>
      <c r="C4960" s="214" t="s">
        <v>92</v>
      </c>
      <c r="D4960" s="215" t="s">
        <v>9561</v>
      </c>
    </row>
    <row r="4961" spans="1:4" ht="13.5" x14ac:dyDescent="0.25">
      <c r="A4961" s="213">
        <v>104346</v>
      </c>
      <c r="B4961" s="214" t="s">
        <v>9562</v>
      </c>
      <c r="C4961" s="214" t="s">
        <v>92</v>
      </c>
      <c r="D4961" s="215" t="s">
        <v>9563</v>
      </c>
    </row>
    <row r="4962" spans="1:4" ht="13.5" x14ac:dyDescent="0.25">
      <c r="A4962" s="213">
        <v>104347</v>
      </c>
      <c r="B4962" s="214" t="s">
        <v>9564</v>
      </c>
      <c r="C4962" s="214" t="s">
        <v>92</v>
      </c>
      <c r="D4962" s="215" t="s">
        <v>9039</v>
      </c>
    </row>
    <row r="4963" spans="1:4" ht="13.5" x14ac:dyDescent="0.25">
      <c r="A4963" s="213">
        <v>104348</v>
      </c>
      <c r="B4963" s="214" t="s">
        <v>9565</v>
      </c>
      <c r="C4963" s="214" t="s">
        <v>92</v>
      </c>
      <c r="D4963" s="215" t="s">
        <v>2122</v>
      </c>
    </row>
    <row r="4964" spans="1:4" ht="13.5" x14ac:dyDescent="0.25">
      <c r="A4964" s="213">
        <v>104350</v>
      </c>
      <c r="B4964" s="214" t="s">
        <v>9566</v>
      </c>
      <c r="C4964" s="214" t="s">
        <v>92</v>
      </c>
      <c r="D4964" s="215" t="s">
        <v>8119</v>
      </c>
    </row>
    <row r="4965" spans="1:4" ht="13.5" x14ac:dyDescent="0.25">
      <c r="A4965" s="213">
        <v>104351</v>
      </c>
      <c r="B4965" s="214" t="s">
        <v>9567</v>
      </c>
      <c r="C4965" s="214" t="s">
        <v>92</v>
      </c>
      <c r="D4965" s="215" t="s">
        <v>9568</v>
      </c>
    </row>
    <row r="4966" spans="1:4" ht="13.5" x14ac:dyDescent="0.25">
      <c r="A4966" s="213">
        <v>104352</v>
      </c>
      <c r="B4966" s="214" t="s">
        <v>9569</v>
      </c>
      <c r="C4966" s="214" t="s">
        <v>92</v>
      </c>
      <c r="D4966" s="215" t="s">
        <v>9570</v>
      </c>
    </row>
    <row r="4967" spans="1:4" ht="13.5" x14ac:dyDescent="0.25">
      <c r="A4967" s="213">
        <v>104353</v>
      </c>
      <c r="B4967" s="214" t="s">
        <v>9571</v>
      </c>
      <c r="C4967" s="214" t="s">
        <v>92</v>
      </c>
      <c r="D4967" s="215" t="s">
        <v>9572</v>
      </c>
    </row>
    <row r="4968" spans="1:4" ht="13.5" x14ac:dyDescent="0.25">
      <c r="A4968" s="213">
        <v>104354</v>
      </c>
      <c r="B4968" s="214" t="s">
        <v>9573</v>
      </c>
      <c r="C4968" s="214" t="s">
        <v>92</v>
      </c>
      <c r="D4968" s="215" t="s">
        <v>9574</v>
      </c>
    </row>
    <row r="4969" spans="1:4" ht="13.5" x14ac:dyDescent="0.25">
      <c r="A4969" s="213">
        <v>104355</v>
      </c>
      <c r="B4969" s="214" t="s">
        <v>9575</v>
      </c>
      <c r="C4969" s="214" t="s">
        <v>92</v>
      </c>
      <c r="D4969" s="215" t="s">
        <v>9576</v>
      </c>
    </row>
    <row r="4970" spans="1:4" ht="13.5" x14ac:dyDescent="0.25">
      <c r="A4970" s="213">
        <v>104356</v>
      </c>
      <c r="B4970" s="214" t="s">
        <v>9577</v>
      </c>
      <c r="C4970" s="214" t="s">
        <v>92</v>
      </c>
      <c r="D4970" s="215" t="s">
        <v>9578</v>
      </c>
    </row>
    <row r="4971" spans="1:4" ht="13.5" x14ac:dyDescent="0.25">
      <c r="A4971" s="213">
        <v>104357</v>
      </c>
      <c r="B4971" s="214" t="s">
        <v>9579</v>
      </c>
      <c r="C4971" s="214" t="s">
        <v>92</v>
      </c>
      <c r="D4971" s="215" t="s">
        <v>9298</v>
      </c>
    </row>
    <row r="4972" spans="1:4" ht="13.5" x14ac:dyDescent="0.25">
      <c r="A4972" s="213">
        <v>104576</v>
      </c>
      <c r="B4972" s="214" t="s">
        <v>9580</v>
      </c>
      <c r="C4972" s="214" t="s">
        <v>92</v>
      </c>
      <c r="D4972" s="215" t="s">
        <v>8926</v>
      </c>
    </row>
    <row r="4973" spans="1:4" ht="13.5" x14ac:dyDescent="0.25">
      <c r="A4973" s="213">
        <v>104577</v>
      </c>
      <c r="B4973" s="214" t="s">
        <v>9581</v>
      </c>
      <c r="C4973" s="214" t="s">
        <v>92</v>
      </c>
      <c r="D4973" s="215" t="s">
        <v>7278</v>
      </c>
    </row>
    <row r="4974" spans="1:4" ht="13.5" x14ac:dyDescent="0.25">
      <c r="A4974" s="213">
        <v>104578</v>
      </c>
      <c r="B4974" s="214" t="s">
        <v>9582</v>
      </c>
      <c r="C4974" s="214" t="s">
        <v>92</v>
      </c>
      <c r="D4974" s="215" t="s">
        <v>8934</v>
      </c>
    </row>
    <row r="4975" spans="1:4" ht="13.5" x14ac:dyDescent="0.25">
      <c r="A4975" s="213">
        <v>104579</v>
      </c>
      <c r="B4975" s="214" t="s">
        <v>9583</v>
      </c>
      <c r="C4975" s="214" t="s">
        <v>92</v>
      </c>
      <c r="D4975" s="215" t="s">
        <v>5697</v>
      </c>
    </row>
    <row r="4976" spans="1:4" ht="13.5" x14ac:dyDescent="0.25">
      <c r="A4976" s="213">
        <v>104581</v>
      </c>
      <c r="B4976" s="214" t="s">
        <v>9584</v>
      </c>
      <c r="C4976" s="214" t="s">
        <v>92</v>
      </c>
      <c r="D4976" s="215" t="s">
        <v>2513</v>
      </c>
    </row>
    <row r="4977" spans="1:4" ht="13.5" x14ac:dyDescent="0.25">
      <c r="A4977" s="213">
        <v>104582</v>
      </c>
      <c r="B4977" s="214" t="s">
        <v>9585</v>
      </c>
      <c r="C4977" s="214" t="s">
        <v>92</v>
      </c>
      <c r="D4977" s="215" t="s">
        <v>9586</v>
      </c>
    </row>
    <row r="4978" spans="1:4" ht="13.5" x14ac:dyDescent="0.25">
      <c r="A4978" s="213">
        <v>104583</v>
      </c>
      <c r="B4978" s="214" t="s">
        <v>9587</v>
      </c>
      <c r="C4978" s="214" t="s">
        <v>92</v>
      </c>
      <c r="D4978" s="215" t="s">
        <v>9588</v>
      </c>
    </row>
    <row r="4979" spans="1:4" ht="13.5" x14ac:dyDescent="0.25">
      <c r="A4979" s="213">
        <v>104584</v>
      </c>
      <c r="B4979" s="214" t="s">
        <v>9589</v>
      </c>
      <c r="C4979" s="214" t="s">
        <v>92</v>
      </c>
      <c r="D4979" s="215" t="s">
        <v>9590</v>
      </c>
    </row>
    <row r="4980" spans="1:4" ht="13.5" x14ac:dyDescent="0.25">
      <c r="A4980" s="213">
        <v>97895</v>
      </c>
      <c r="B4980" s="214" t="s">
        <v>9591</v>
      </c>
      <c r="C4980" s="214" t="s">
        <v>92</v>
      </c>
      <c r="D4980" s="215" t="s">
        <v>9592</v>
      </c>
    </row>
    <row r="4981" spans="1:4" ht="13.5" x14ac:dyDescent="0.25">
      <c r="A4981" s="213">
        <v>97896</v>
      </c>
      <c r="B4981" s="214" t="s">
        <v>9593</v>
      </c>
      <c r="C4981" s="214" t="s">
        <v>92</v>
      </c>
      <c r="D4981" s="215" t="s">
        <v>9594</v>
      </c>
    </row>
    <row r="4982" spans="1:4" ht="13.5" x14ac:dyDescent="0.25">
      <c r="A4982" s="213">
        <v>97897</v>
      </c>
      <c r="B4982" s="214" t="s">
        <v>9595</v>
      </c>
      <c r="C4982" s="214" t="s">
        <v>92</v>
      </c>
      <c r="D4982" s="215" t="s">
        <v>9596</v>
      </c>
    </row>
    <row r="4983" spans="1:4" ht="13.5" x14ac:dyDescent="0.25">
      <c r="A4983" s="213">
        <v>97898</v>
      </c>
      <c r="B4983" s="214" t="s">
        <v>9597</v>
      </c>
      <c r="C4983" s="214" t="s">
        <v>92</v>
      </c>
      <c r="D4983" s="215" t="s">
        <v>9598</v>
      </c>
    </row>
    <row r="4984" spans="1:4" ht="13.5" x14ac:dyDescent="0.25">
      <c r="A4984" s="213">
        <v>97900</v>
      </c>
      <c r="B4984" s="214" t="s">
        <v>9599</v>
      </c>
      <c r="C4984" s="214" t="s">
        <v>92</v>
      </c>
      <c r="D4984" s="215" t="s">
        <v>9600</v>
      </c>
    </row>
    <row r="4985" spans="1:4" ht="13.5" x14ac:dyDescent="0.25">
      <c r="A4985" s="213">
        <v>97901</v>
      </c>
      <c r="B4985" s="214" t="s">
        <v>9601</v>
      </c>
      <c r="C4985" s="214" t="s">
        <v>92</v>
      </c>
      <c r="D4985" s="215" t="s">
        <v>9602</v>
      </c>
    </row>
    <row r="4986" spans="1:4" ht="13.5" x14ac:dyDescent="0.25">
      <c r="A4986" s="213">
        <v>97902</v>
      </c>
      <c r="B4986" s="214" t="s">
        <v>9603</v>
      </c>
      <c r="C4986" s="214" t="s">
        <v>92</v>
      </c>
      <c r="D4986" s="215" t="s">
        <v>9604</v>
      </c>
    </row>
    <row r="4987" spans="1:4" ht="13.5" x14ac:dyDescent="0.25">
      <c r="A4987" s="213">
        <v>97903</v>
      </c>
      <c r="B4987" s="214" t="s">
        <v>9605</v>
      </c>
      <c r="C4987" s="214" t="s">
        <v>92</v>
      </c>
      <c r="D4987" s="215" t="s">
        <v>9606</v>
      </c>
    </row>
    <row r="4988" spans="1:4" ht="13.5" x14ac:dyDescent="0.25">
      <c r="A4988" s="213">
        <v>97904</v>
      </c>
      <c r="B4988" s="214" t="s">
        <v>9607</v>
      </c>
      <c r="C4988" s="214" t="s">
        <v>92</v>
      </c>
      <c r="D4988" s="215" t="s">
        <v>9608</v>
      </c>
    </row>
    <row r="4989" spans="1:4" ht="13.5" x14ac:dyDescent="0.25">
      <c r="A4989" s="213">
        <v>97905</v>
      </c>
      <c r="B4989" s="214" t="s">
        <v>9609</v>
      </c>
      <c r="C4989" s="214" t="s">
        <v>92</v>
      </c>
      <c r="D4989" s="215" t="s">
        <v>9610</v>
      </c>
    </row>
    <row r="4990" spans="1:4" ht="13.5" x14ac:dyDescent="0.25">
      <c r="A4990" s="213">
        <v>97906</v>
      </c>
      <c r="B4990" s="214" t="s">
        <v>9611</v>
      </c>
      <c r="C4990" s="214" t="s">
        <v>92</v>
      </c>
      <c r="D4990" s="215" t="s">
        <v>9612</v>
      </c>
    </row>
    <row r="4991" spans="1:4" ht="13.5" x14ac:dyDescent="0.25">
      <c r="A4991" s="213">
        <v>97907</v>
      </c>
      <c r="B4991" s="214" t="s">
        <v>9613</v>
      </c>
      <c r="C4991" s="214" t="s">
        <v>92</v>
      </c>
      <c r="D4991" s="215" t="s">
        <v>9614</v>
      </c>
    </row>
    <row r="4992" spans="1:4" ht="13.5" x14ac:dyDescent="0.25">
      <c r="A4992" s="213">
        <v>97908</v>
      </c>
      <c r="B4992" s="214" t="s">
        <v>9615</v>
      </c>
      <c r="C4992" s="214" t="s">
        <v>92</v>
      </c>
      <c r="D4992" s="215" t="s">
        <v>9616</v>
      </c>
    </row>
    <row r="4993" spans="1:4" ht="13.5" x14ac:dyDescent="0.25">
      <c r="A4993" s="213">
        <v>98102</v>
      </c>
      <c r="B4993" s="214" t="s">
        <v>9617</v>
      </c>
      <c r="C4993" s="214" t="s">
        <v>92</v>
      </c>
      <c r="D4993" s="215" t="s">
        <v>9618</v>
      </c>
    </row>
    <row r="4994" spans="1:4" ht="13.5" x14ac:dyDescent="0.25">
      <c r="A4994" s="213">
        <v>98104</v>
      </c>
      <c r="B4994" s="214" t="s">
        <v>9619</v>
      </c>
      <c r="C4994" s="214" t="s">
        <v>92</v>
      </c>
      <c r="D4994" s="215" t="s">
        <v>5965</v>
      </c>
    </row>
    <row r="4995" spans="1:4" ht="13.5" x14ac:dyDescent="0.25">
      <c r="A4995" s="213">
        <v>98105</v>
      </c>
      <c r="B4995" s="214" t="s">
        <v>9620</v>
      </c>
      <c r="C4995" s="214" t="s">
        <v>92</v>
      </c>
      <c r="D4995" s="215" t="s">
        <v>9621</v>
      </c>
    </row>
    <row r="4996" spans="1:4" ht="13.5" x14ac:dyDescent="0.25">
      <c r="A4996" s="213">
        <v>98106</v>
      </c>
      <c r="B4996" s="214" t="s">
        <v>9622</v>
      </c>
      <c r="C4996" s="214" t="s">
        <v>92</v>
      </c>
      <c r="D4996" s="215" t="s">
        <v>9623</v>
      </c>
    </row>
    <row r="4997" spans="1:4" ht="13.5" x14ac:dyDescent="0.25">
      <c r="A4997" s="213">
        <v>98107</v>
      </c>
      <c r="B4997" s="214" t="s">
        <v>9624</v>
      </c>
      <c r="C4997" s="214" t="s">
        <v>92</v>
      </c>
      <c r="D4997" s="215" t="s">
        <v>9625</v>
      </c>
    </row>
    <row r="4998" spans="1:4" ht="13.5" x14ac:dyDescent="0.25">
      <c r="A4998" s="213">
        <v>98108</v>
      </c>
      <c r="B4998" s="214" t="s">
        <v>9626</v>
      </c>
      <c r="C4998" s="214" t="s">
        <v>92</v>
      </c>
      <c r="D4998" s="215" t="s">
        <v>9627</v>
      </c>
    </row>
    <row r="4999" spans="1:4" ht="13.5" x14ac:dyDescent="0.25">
      <c r="A4999" s="213">
        <v>99250</v>
      </c>
      <c r="B4999" s="214" t="s">
        <v>9628</v>
      </c>
      <c r="C4999" s="214" t="s">
        <v>92</v>
      </c>
      <c r="D4999" s="215" t="s">
        <v>9629</v>
      </c>
    </row>
    <row r="5000" spans="1:4" ht="13.5" x14ac:dyDescent="0.25">
      <c r="A5000" s="213">
        <v>99251</v>
      </c>
      <c r="B5000" s="214" t="s">
        <v>9630</v>
      </c>
      <c r="C5000" s="214" t="s">
        <v>92</v>
      </c>
      <c r="D5000" s="215" t="s">
        <v>9631</v>
      </c>
    </row>
    <row r="5001" spans="1:4" ht="13.5" x14ac:dyDescent="0.25">
      <c r="A5001" s="213">
        <v>99253</v>
      </c>
      <c r="B5001" s="214" t="s">
        <v>9632</v>
      </c>
      <c r="C5001" s="214" t="s">
        <v>92</v>
      </c>
      <c r="D5001" s="215" t="s">
        <v>9633</v>
      </c>
    </row>
    <row r="5002" spans="1:4" ht="13.5" x14ac:dyDescent="0.25">
      <c r="A5002" s="213">
        <v>99255</v>
      </c>
      <c r="B5002" s="214" t="s">
        <v>9634</v>
      </c>
      <c r="C5002" s="214" t="s">
        <v>92</v>
      </c>
      <c r="D5002" s="215" t="s">
        <v>9635</v>
      </c>
    </row>
    <row r="5003" spans="1:4" ht="13.5" x14ac:dyDescent="0.25">
      <c r="A5003" s="213">
        <v>99257</v>
      </c>
      <c r="B5003" s="214" t="s">
        <v>9636</v>
      </c>
      <c r="C5003" s="214" t="s">
        <v>92</v>
      </c>
      <c r="D5003" s="215" t="s">
        <v>9637</v>
      </c>
    </row>
    <row r="5004" spans="1:4" ht="13.5" x14ac:dyDescent="0.25">
      <c r="A5004" s="213">
        <v>99258</v>
      </c>
      <c r="B5004" s="214" t="s">
        <v>9638</v>
      </c>
      <c r="C5004" s="214" t="s">
        <v>92</v>
      </c>
      <c r="D5004" s="215" t="s">
        <v>9639</v>
      </c>
    </row>
    <row r="5005" spans="1:4" ht="13.5" x14ac:dyDescent="0.25">
      <c r="A5005" s="213">
        <v>99260</v>
      </c>
      <c r="B5005" s="214" t="s">
        <v>9640</v>
      </c>
      <c r="C5005" s="214" t="s">
        <v>92</v>
      </c>
      <c r="D5005" s="215" t="s">
        <v>9641</v>
      </c>
    </row>
    <row r="5006" spans="1:4" ht="13.5" x14ac:dyDescent="0.25">
      <c r="A5006" s="213">
        <v>99262</v>
      </c>
      <c r="B5006" s="214" t="s">
        <v>9642</v>
      </c>
      <c r="C5006" s="214" t="s">
        <v>92</v>
      </c>
      <c r="D5006" s="215" t="s">
        <v>9643</v>
      </c>
    </row>
    <row r="5007" spans="1:4" ht="13.5" x14ac:dyDescent="0.25">
      <c r="A5007" s="213">
        <v>99264</v>
      </c>
      <c r="B5007" s="214" t="s">
        <v>9644</v>
      </c>
      <c r="C5007" s="214" t="s">
        <v>92</v>
      </c>
      <c r="D5007" s="215" t="s">
        <v>9645</v>
      </c>
    </row>
    <row r="5008" spans="1:4" ht="13.5" x14ac:dyDescent="0.25">
      <c r="A5008" s="213">
        <v>102587</v>
      </c>
      <c r="B5008" s="214" t="s">
        <v>9646</v>
      </c>
      <c r="C5008" s="214" t="s">
        <v>92</v>
      </c>
      <c r="D5008" s="215" t="s">
        <v>9647</v>
      </c>
    </row>
    <row r="5009" spans="1:4" ht="13.5" x14ac:dyDescent="0.25">
      <c r="A5009" s="213">
        <v>102588</v>
      </c>
      <c r="B5009" s="214" t="s">
        <v>9648</v>
      </c>
      <c r="C5009" s="214" t="s">
        <v>92</v>
      </c>
      <c r="D5009" s="215" t="s">
        <v>9649</v>
      </c>
    </row>
    <row r="5010" spans="1:4" ht="13.5" x14ac:dyDescent="0.25">
      <c r="A5010" s="213">
        <v>102589</v>
      </c>
      <c r="B5010" s="214" t="s">
        <v>9650</v>
      </c>
      <c r="C5010" s="214" t="s">
        <v>92</v>
      </c>
      <c r="D5010" s="215" t="s">
        <v>9651</v>
      </c>
    </row>
    <row r="5011" spans="1:4" ht="13.5" x14ac:dyDescent="0.25">
      <c r="A5011" s="213">
        <v>102590</v>
      </c>
      <c r="B5011" s="214" t="s">
        <v>9652</v>
      </c>
      <c r="C5011" s="214" t="s">
        <v>92</v>
      </c>
      <c r="D5011" s="215" t="s">
        <v>1767</v>
      </c>
    </row>
    <row r="5012" spans="1:4" ht="13.5" x14ac:dyDescent="0.25">
      <c r="A5012" s="213">
        <v>102591</v>
      </c>
      <c r="B5012" s="214" t="s">
        <v>9653</v>
      </c>
      <c r="C5012" s="214" t="s">
        <v>92</v>
      </c>
      <c r="D5012" s="215" t="s">
        <v>9654</v>
      </c>
    </row>
    <row r="5013" spans="1:4" ht="13.5" x14ac:dyDescent="0.25">
      <c r="A5013" s="213">
        <v>102592</v>
      </c>
      <c r="B5013" s="214" t="s">
        <v>9655</v>
      </c>
      <c r="C5013" s="214" t="s">
        <v>92</v>
      </c>
      <c r="D5013" s="215" t="s">
        <v>2731</v>
      </c>
    </row>
    <row r="5014" spans="1:4" ht="13.5" x14ac:dyDescent="0.25">
      <c r="A5014" s="213">
        <v>102593</v>
      </c>
      <c r="B5014" s="214" t="s">
        <v>9656</v>
      </c>
      <c r="C5014" s="214" t="s">
        <v>92</v>
      </c>
      <c r="D5014" s="215" t="s">
        <v>9657</v>
      </c>
    </row>
    <row r="5015" spans="1:4" ht="13.5" x14ac:dyDescent="0.25">
      <c r="A5015" s="213">
        <v>102594</v>
      </c>
      <c r="B5015" s="214" t="s">
        <v>9658</v>
      </c>
      <c r="C5015" s="214" t="s">
        <v>92</v>
      </c>
      <c r="D5015" s="215" t="s">
        <v>1261</v>
      </c>
    </row>
    <row r="5016" spans="1:4" ht="13.5" x14ac:dyDescent="0.25">
      <c r="A5016" s="213">
        <v>102595</v>
      </c>
      <c r="B5016" s="214" t="s">
        <v>9659</v>
      </c>
      <c r="C5016" s="214" t="s">
        <v>92</v>
      </c>
      <c r="D5016" s="215" t="s">
        <v>9660</v>
      </c>
    </row>
    <row r="5017" spans="1:4" ht="13.5" x14ac:dyDescent="0.25">
      <c r="A5017" s="213">
        <v>102596</v>
      </c>
      <c r="B5017" s="214" t="s">
        <v>9661</v>
      </c>
      <c r="C5017" s="214" t="s">
        <v>92</v>
      </c>
      <c r="D5017" s="215" t="s">
        <v>9662</v>
      </c>
    </row>
    <row r="5018" spans="1:4" ht="13.5" x14ac:dyDescent="0.25">
      <c r="A5018" s="213">
        <v>102597</v>
      </c>
      <c r="B5018" s="214" t="s">
        <v>9663</v>
      </c>
      <c r="C5018" s="214" t="s">
        <v>92</v>
      </c>
      <c r="D5018" s="215" t="s">
        <v>2038</v>
      </c>
    </row>
    <row r="5019" spans="1:4" ht="13.5" x14ac:dyDescent="0.25">
      <c r="A5019" s="213">
        <v>102598</v>
      </c>
      <c r="B5019" s="214" t="s">
        <v>9664</v>
      </c>
      <c r="C5019" s="214" t="s">
        <v>92</v>
      </c>
      <c r="D5019" s="215" t="s">
        <v>8070</v>
      </c>
    </row>
    <row r="5020" spans="1:4" ht="13.5" x14ac:dyDescent="0.25">
      <c r="A5020" s="213">
        <v>102599</v>
      </c>
      <c r="B5020" s="214" t="s">
        <v>9665</v>
      </c>
      <c r="C5020" s="214" t="s">
        <v>92</v>
      </c>
      <c r="D5020" s="215" t="s">
        <v>9534</v>
      </c>
    </row>
    <row r="5021" spans="1:4" ht="13.5" x14ac:dyDescent="0.25">
      <c r="A5021" s="213">
        <v>102600</v>
      </c>
      <c r="B5021" s="214" t="s">
        <v>9666</v>
      </c>
      <c r="C5021" s="214" t="s">
        <v>92</v>
      </c>
      <c r="D5021" s="215" t="s">
        <v>9667</v>
      </c>
    </row>
    <row r="5022" spans="1:4" ht="13.5" x14ac:dyDescent="0.25">
      <c r="A5022" s="213">
        <v>102601</v>
      </c>
      <c r="B5022" s="214" t="s">
        <v>9668</v>
      </c>
      <c r="C5022" s="214" t="s">
        <v>92</v>
      </c>
      <c r="D5022" s="215" t="s">
        <v>9669</v>
      </c>
    </row>
    <row r="5023" spans="1:4" ht="13.5" x14ac:dyDescent="0.25">
      <c r="A5023" s="213">
        <v>102602</v>
      </c>
      <c r="B5023" s="214" t="s">
        <v>9670</v>
      </c>
      <c r="C5023" s="214" t="s">
        <v>92</v>
      </c>
      <c r="D5023" s="215" t="s">
        <v>5128</v>
      </c>
    </row>
    <row r="5024" spans="1:4" ht="13.5" x14ac:dyDescent="0.25">
      <c r="A5024" s="213">
        <v>102603</v>
      </c>
      <c r="B5024" s="214" t="s">
        <v>9671</v>
      </c>
      <c r="C5024" s="214" t="s">
        <v>92</v>
      </c>
      <c r="D5024" s="215" t="s">
        <v>9672</v>
      </c>
    </row>
    <row r="5025" spans="1:4" ht="13.5" x14ac:dyDescent="0.25">
      <c r="A5025" s="213">
        <v>102604</v>
      </c>
      <c r="B5025" s="214" t="s">
        <v>9673</v>
      </c>
      <c r="C5025" s="214" t="s">
        <v>92</v>
      </c>
      <c r="D5025" s="215" t="s">
        <v>7845</v>
      </c>
    </row>
    <row r="5026" spans="1:4" ht="13.5" x14ac:dyDescent="0.25">
      <c r="A5026" s="213">
        <v>102605</v>
      </c>
      <c r="B5026" s="214" t="s">
        <v>9674</v>
      </c>
      <c r="C5026" s="214" t="s">
        <v>92</v>
      </c>
      <c r="D5026" s="215" t="s">
        <v>9675</v>
      </c>
    </row>
    <row r="5027" spans="1:4" ht="13.5" x14ac:dyDescent="0.25">
      <c r="A5027" s="213">
        <v>102606</v>
      </c>
      <c r="B5027" s="214" t="s">
        <v>9676</v>
      </c>
      <c r="C5027" s="214" t="s">
        <v>92</v>
      </c>
      <c r="D5027" s="215" t="s">
        <v>9677</v>
      </c>
    </row>
    <row r="5028" spans="1:4" ht="13.5" x14ac:dyDescent="0.25">
      <c r="A5028" s="213">
        <v>102607</v>
      </c>
      <c r="B5028" s="214" t="s">
        <v>9678</v>
      </c>
      <c r="C5028" s="214" t="s">
        <v>92</v>
      </c>
      <c r="D5028" s="215" t="s">
        <v>9679</v>
      </c>
    </row>
    <row r="5029" spans="1:4" ht="13.5" x14ac:dyDescent="0.25">
      <c r="A5029" s="213">
        <v>102608</v>
      </c>
      <c r="B5029" s="214" t="s">
        <v>9680</v>
      </c>
      <c r="C5029" s="214" t="s">
        <v>92</v>
      </c>
      <c r="D5029" s="215" t="s">
        <v>9681</v>
      </c>
    </row>
    <row r="5030" spans="1:4" ht="13.5" x14ac:dyDescent="0.25">
      <c r="A5030" s="213">
        <v>102609</v>
      </c>
      <c r="B5030" s="214" t="s">
        <v>9682</v>
      </c>
      <c r="C5030" s="214" t="s">
        <v>92</v>
      </c>
      <c r="D5030" s="215" t="s">
        <v>9683</v>
      </c>
    </row>
    <row r="5031" spans="1:4" ht="13.5" x14ac:dyDescent="0.25">
      <c r="A5031" s="213">
        <v>102610</v>
      </c>
      <c r="B5031" s="214" t="s">
        <v>9684</v>
      </c>
      <c r="C5031" s="214" t="s">
        <v>92</v>
      </c>
      <c r="D5031" s="215" t="s">
        <v>9685</v>
      </c>
    </row>
    <row r="5032" spans="1:4" ht="13.5" x14ac:dyDescent="0.25">
      <c r="A5032" s="213">
        <v>102611</v>
      </c>
      <c r="B5032" s="214" t="s">
        <v>9686</v>
      </c>
      <c r="C5032" s="214" t="s">
        <v>92</v>
      </c>
      <c r="D5032" s="215" t="s">
        <v>9687</v>
      </c>
    </row>
    <row r="5033" spans="1:4" ht="13.5" x14ac:dyDescent="0.25">
      <c r="A5033" s="213">
        <v>102612</v>
      </c>
      <c r="B5033" s="214" t="s">
        <v>9688</v>
      </c>
      <c r="C5033" s="214" t="s">
        <v>92</v>
      </c>
      <c r="D5033" s="215" t="s">
        <v>9689</v>
      </c>
    </row>
    <row r="5034" spans="1:4" ht="13.5" x14ac:dyDescent="0.25">
      <c r="A5034" s="213">
        <v>102613</v>
      </c>
      <c r="B5034" s="214" t="s">
        <v>9690</v>
      </c>
      <c r="C5034" s="214" t="s">
        <v>92</v>
      </c>
      <c r="D5034" s="215" t="s">
        <v>9691</v>
      </c>
    </row>
    <row r="5035" spans="1:4" ht="13.5" x14ac:dyDescent="0.25">
      <c r="A5035" s="213">
        <v>102614</v>
      </c>
      <c r="B5035" s="214" t="s">
        <v>9692</v>
      </c>
      <c r="C5035" s="214" t="s">
        <v>92</v>
      </c>
      <c r="D5035" s="215" t="s">
        <v>9693</v>
      </c>
    </row>
    <row r="5036" spans="1:4" ht="13.5" x14ac:dyDescent="0.25">
      <c r="A5036" s="213">
        <v>102615</v>
      </c>
      <c r="B5036" s="214" t="s">
        <v>9694</v>
      </c>
      <c r="C5036" s="214" t="s">
        <v>92</v>
      </c>
      <c r="D5036" s="215" t="s">
        <v>9695</v>
      </c>
    </row>
    <row r="5037" spans="1:4" ht="13.5" x14ac:dyDescent="0.25">
      <c r="A5037" s="213">
        <v>102616</v>
      </c>
      <c r="B5037" s="214" t="s">
        <v>9696</v>
      </c>
      <c r="C5037" s="214" t="s">
        <v>92</v>
      </c>
      <c r="D5037" s="215" t="s">
        <v>9697</v>
      </c>
    </row>
    <row r="5038" spans="1:4" ht="13.5" x14ac:dyDescent="0.25">
      <c r="A5038" s="213">
        <v>102617</v>
      </c>
      <c r="B5038" s="214" t="s">
        <v>9698</v>
      </c>
      <c r="C5038" s="214" t="s">
        <v>92</v>
      </c>
      <c r="D5038" s="215" t="s">
        <v>9699</v>
      </c>
    </row>
    <row r="5039" spans="1:4" ht="13.5" x14ac:dyDescent="0.25">
      <c r="A5039" s="213">
        <v>102618</v>
      </c>
      <c r="B5039" s="214" t="s">
        <v>9700</v>
      </c>
      <c r="C5039" s="214" t="s">
        <v>92</v>
      </c>
      <c r="D5039" s="215" t="s">
        <v>9701</v>
      </c>
    </row>
    <row r="5040" spans="1:4" ht="13.5" x14ac:dyDescent="0.25">
      <c r="A5040" s="213">
        <v>102619</v>
      </c>
      <c r="B5040" s="214" t="s">
        <v>9702</v>
      </c>
      <c r="C5040" s="214" t="s">
        <v>92</v>
      </c>
      <c r="D5040" s="215" t="s">
        <v>9703</v>
      </c>
    </row>
    <row r="5041" spans="1:4" ht="13.5" x14ac:dyDescent="0.25">
      <c r="A5041" s="213">
        <v>102620</v>
      </c>
      <c r="B5041" s="214" t="s">
        <v>9704</v>
      </c>
      <c r="C5041" s="214" t="s">
        <v>92</v>
      </c>
      <c r="D5041" s="215" t="s">
        <v>9705</v>
      </c>
    </row>
    <row r="5042" spans="1:4" ht="13.5" x14ac:dyDescent="0.25">
      <c r="A5042" s="213">
        <v>102621</v>
      </c>
      <c r="B5042" s="214" t="s">
        <v>9706</v>
      </c>
      <c r="C5042" s="214" t="s">
        <v>92</v>
      </c>
      <c r="D5042" s="215" t="s">
        <v>9707</v>
      </c>
    </row>
    <row r="5043" spans="1:4" ht="13.5" x14ac:dyDescent="0.25">
      <c r="A5043" s="213">
        <v>102622</v>
      </c>
      <c r="B5043" s="214" t="s">
        <v>9708</v>
      </c>
      <c r="C5043" s="214" t="s">
        <v>92</v>
      </c>
      <c r="D5043" s="215" t="s">
        <v>9709</v>
      </c>
    </row>
    <row r="5044" spans="1:4" ht="13.5" x14ac:dyDescent="0.25">
      <c r="A5044" s="213">
        <v>102623</v>
      </c>
      <c r="B5044" s="214" t="s">
        <v>9710</v>
      </c>
      <c r="C5044" s="214" t="s">
        <v>92</v>
      </c>
      <c r="D5044" s="215" t="s">
        <v>9711</v>
      </c>
    </row>
    <row r="5045" spans="1:4" ht="13.5" x14ac:dyDescent="0.25">
      <c r="A5045" s="213">
        <v>89482</v>
      </c>
      <c r="B5045" s="214" t="s">
        <v>9712</v>
      </c>
      <c r="C5045" s="214" t="s">
        <v>92</v>
      </c>
      <c r="D5045" s="215" t="s">
        <v>9713</v>
      </c>
    </row>
    <row r="5046" spans="1:4" ht="13.5" x14ac:dyDescent="0.25">
      <c r="A5046" s="213">
        <v>89491</v>
      </c>
      <c r="B5046" s="214" t="s">
        <v>9714</v>
      </c>
      <c r="C5046" s="214" t="s">
        <v>92</v>
      </c>
      <c r="D5046" s="215" t="s">
        <v>9715</v>
      </c>
    </row>
    <row r="5047" spans="1:4" ht="13.5" x14ac:dyDescent="0.25">
      <c r="A5047" s="213">
        <v>89495</v>
      </c>
      <c r="B5047" s="214" t="s">
        <v>9716</v>
      </c>
      <c r="C5047" s="214" t="s">
        <v>92</v>
      </c>
      <c r="D5047" s="215" t="s">
        <v>9717</v>
      </c>
    </row>
    <row r="5048" spans="1:4" ht="13.5" x14ac:dyDescent="0.25">
      <c r="A5048" s="213">
        <v>89707</v>
      </c>
      <c r="B5048" s="214" t="s">
        <v>9718</v>
      </c>
      <c r="C5048" s="214" t="s">
        <v>92</v>
      </c>
      <c r="D5048" s="215" t="s">
        <v>9719</v>
      </c>
    </row>
    <row r="5049" spans="1:4" ht="13.5" x14ac:dyDescent="0.25">
      <c r="A5049" s="213">
        <v>89708</v>
      </c>
      <c r="B5049" s="214" t="s">
        <v>9720</v>
      </c>
      <c r="C5049" s="214" t="s">
        <v>92</v>
      </c>
      <c r="D5049" s="215" t="s">
        <v>9721</v>
      </c>
    </row>
    <row r="5050" spans="1:4" ht="13.5" x14ac:dyDescent="0.25">
      <c r="A5050" s="213">
        <v>89709</v>
      </c>
      <c r="B5050" s="214" t="s">
        <v>9722</v>
      </c>
      <c r="C5050" s="214" t="s">
        <v>92</v>
      </c>
      <c r="D5050" s="215" t="s">
        <v>9723</v>
      </c>
    </row>
    <row r="5051" spans="1:4" ht="13.5" x14ac:dyDescent="0.25">
      <c r="A5051" s="213">
        <v>89710</v>
      </c>
      <c r="B5051" s="214" t="s">
        <v>9724</v>
      </c>
      <c r="C5051" s="214" t="s">
        <v>92</v>
      </c>
      <c r="D5051" s="215" t="s">
        <v>9725</v>
      </c>
    </row>
    <row r="5052" spans="1:4" ht="13.5" x14ac:dyDescent="0.25">
      <c r="A5052" s="213">
        <v>104326</v>
      </c>
      <c r="B5052" s="214" t="s">
        <v>9726</v>
      </c>
      <c r="C5052" s="214" t="s">
        <v>92</v>
      </c>
      <c r="D5052" s="215" t="s">
        <v>9727</v>
      </c>
    </row>
    <row r="5053" spans="1:4" ht="13.5" x14ac:dyDescent="0.25">
      <c r="A5053" s="213">
        <v>104327</v>
      </c>
      <c r="B5053" s="214" t="s">
        <v>9728</v>
      </c>
      <c r="C5053" s="214" t="s">
        <v>92</v>
      </c>
      <c r="D5053" s="215" t="s">
        <v>9729</v>
      </c>
    </row>
    <row r="5054" spans="1:4" ht="13.5" x14ac:dyDescent="0.25">
      <c r="A5054" s="213">
        <v>104328</v>
      </c>
      <c r="B5054" s="214" t="s">
        <v>9730</v>
      </c>
      <c r="C5054" s="214" t="s">
        <v>92</v>
      </c>
      <c r="D5054" s="215" t="s">
        <v>9731</v>
      </c>
    </row>
    <row r="5055" spans="1:4" ht="13.5" x14ac:dyDescent="0.25">
      <c r="A5055" s="213">
        <v>104329</v>
      </c>
      <c r="B5055" s="214" t="s">
        <v>9732</v>
      </c>
      <c r="C5055" s="214" t="s">
        <v>92</v>
      </c>
      <c r="D5055" s="215" t="s">
        <v>9733</v>
      </c>
    </row>
    <row r="5056" spans="1:4" ht="13.5" x14ac:dyDescent="0.25">
      <c r="A5056" s="213">
        <v>86872</v>
      </c>
      <c r="B5056" s="214" t="s">
        <v>9734</v>
      </c>
      <c r="C5056" s="214" t="s">
        <v>92</v>
      </c>
      <c r="D5056" s="215" t="s">
        <v>9735</v>
      </c>
    </row>
    <row r="5057" spans="1:4" ht="13.5" x14ac:dyDescent="0.25">
      <c r="A5057" s="213">
        <v>86874</v>
      </c>
      <c r="B5057" s="214" t="s">
        <v>9736</v>
      </c>
      <c r="C5057" s="214" t="s">
        <v>92</v>
      </c>
      <c r="D5057" s="215" t="s">
        <v>9737</v>
      </c>
    </row>
    <row r="5058" spans="1:4" ht="13.5" x14ac:dyDescent="0.25">
      <c r="A5058" s="213">
        <v>86875</v>
      </c>
      <c r="B5058" s="214" t="s">
        <v>9738</v>
      </c>
      <c r="C5058" s="214" t="s">
        <v>92</v>
      </c>
      <c r="D5058" s="215" t="s">
        <v>9739</v>
      </c>
    </row>
    <row r="5059" spans="1:4" ht="13.5" x14ac:dyDescent="0.25">
      <c r="A5059" s="213">
        <v>86876</v>
      </c>
      <c r="B5059" s="214" t="s">
        <v>9740</v>
      </c>
      <c r="C5059" s="214" t="s">
        <v>92</v>
      </c>
      <c r="D5059" s="215" t="s">
        <v>9741</v>
      </c>
    </row>
    <row r="5060" spans="1:4" ht="13.5" x14ac:dyDescent="0.25">
      <c r="A5060" s="213">
        <v>86877</v>
      </c>
      <c r="B5060" s="214" t="s">
        <v>9742</v>
      </c>
      <c r="C5060" s="214" t="s">
        <v>92</v>
      </c>
      <c r="D5060" s="215" t="s">
        <v>9743</v>
      </c>
    </row>
    <row r="5061" spans="1:4" ht="13.5" x14ac:dyDescent="0.25">
      <c r="A5061" s="213">
        <v>86878</v>
      </c>
      <c r="B5061" s="214" t="s">
        <v>9744</v>
      </c>
      <c r="C5061" s="214" t="s">
        <v>92</v>
      </c>
      <c r="D5061" s="215" t="s">
        <v>9745</v>
      </c>
    </row>
    <row r="5062" spans="1:4" ht="13.5" x14ac:dyDescent="0.25">
      <c r="A5062" s="213">
        <v>86879</v>
      </c>
      <c r="B5062" s="214" t="s">
        <v>9746</v>
      </c>
      <c r="C5062" s="214" t="s">
        <v>92</v>
      </c>
      <c r="D5062" s="215" t="s">
        <v>9747</v>
      </c>
    </row>
    <row r="5063" spans="1:4" ht="13.5" x14ac:dyDescent="0.25">
      <c r="A5063" s="213">
        <v>86880</v>
      </c>
      <c r="B5063" s="214" t="s">
        <v>9748</v>
      </c>
      <c r="C5063" s="214" t="s">
        <v>92</v>
      </c>
      <c r="D5063" s="215" t="s">
        <v>9749</v>
      </c>
    </row>
    <row r="5064" spans="1:4" ht="13.5" x14ac:dyDescent="0.25">
      <c r="A5064" s="213">
        <v>86881</v>
      </c>
      <c r="B5064" s="214" t="s">
        <v>9750</v>
      </c>
      <c r="C5064" s="214" t="s">
        <v>92</v>
      </c>
      <c r="D5064" s="215" t="s">
        <v>9751</v>
      </c>
    </row>
    <row r="5065" spans="1:4" ht="13.5" x14ac:dyDescent="0.25">
      <c r="A5065" s="213">
        <v>86882</v>
      </c>
      <c r="B5065" s="214" t="s">
        <v>9752</v>
      </c>
      <c r="C5065" s="214" t="s">
        <v>92</v>
      </c>
      <c r="D5065" s="215" t="s">
        <v>9753</v>
      </c>
    </row>
    <row r="5066" spans="1:4" ht="13.5" x14ac:dyDescent="0.25">
      <c r="A5066" s="213">
        <v>86883</v>
      </c>
      <c r="B5066" s="214" t="s">
        <v>9754</v>
      </c>
      <c r="C5066" s="214" t="s">
        <v>92</v>
      </c>
      <c r="D5066" s="215" t="s">
        <v>8840</v>
      </c>
    </row>
    <row r="5067" spans="1:4" ht="13.5" x14ac:dyDescent="0.25">
      <c r="A5067" s="213">
        <v>86884</v>
      </c>
      <c r="B5067" s="214" t="s">
        <v>9755</v>
      </c>
      <c r="C5067" s="214" t="s">
        <v>92</v>
      </c>
      <c r="D5067" s="215" t="s">
        <v>9756</v>
      </c>
    </row>
    <row r="5068" spans="1:4" ht="13.5" x14ac:dyDescent="0.25">
      <c r="A5068" s="213">
        <v>86885</v>
      </c>
      <c r="B5068" s="214" t="s">
        <v>9757</v>
      </c>
      <c r="C5068" s="214" t="s">
        <v>92</v>
      </c>
      <c r="D5068" s="215" t="s">
        <v>2335</v>
      </c>
    </row>
    <row r="5069" spans="1:4" ht="13.5" x14ac:dyDescent="0.25">
      <c r="A5069" s="213">
        <v>86886</v>
      </c>
      <c r="B5069" s="214" t="s">
        <v>9758</v>
      </c>
      <c r="C5069" s="214" t="s">
        <v>92</v>
      </c>
      <c r="D5069" s="215" t="s">
        <v>9759</v>
      </c>
    </row>
    <row r="5070" spans="1:4" ht="13.5" x14ac:dyDescent="0.25">
      <c r="A5070" s="213">
        <v>86887</v>
      </c>
      <c r="B5070" s="214" t="s">
        <v>9760</v>
      </c>
      <c r="C5070" s="214" t="s">
        <v>92</v>
      </c>
      <c r="D5070" s="215" t="s">
        <v>9761</v>
      </c>
    </row>
    <row r="5071" spans="1:4" ht="13.5" x14ac:dyDescent="0.25">
      <c r="A5071" s="213">
        <v>86888</v>
      </c>
      <c r="B5071" s="214" t="s">
        <v>9762</v>
      </c>
      <c r="C5071" s="214" t="s">
        <v>92</v>
      </c>
      <c r="D5071" s="215" t="s">
        <v>9763</v>
      </c>
    </row>
    <row r="5072" spans="1:4" ht="13.5" x14ac:dyDescent="0.25">
      <c r="A5072" s="213">
        <v>86889</v>
      </c>
      <c r="B5072" s="214" t="s">
        <v>9764</v>
      </c>
      <c r="C5072" s="214" t="s">
        <v>92</v>
      </c>
      <c r="D5072" s="215" t="s">
        <v>9765</v>
      </c>
    </row>
    <row r="5073" spans="1:4" ht="13.5" x14ac:dyDescent="0.25">
      <c r="A5073" s="213">
        <v>86893</v>
      </c>
      <c r="B5073" s="214" t="s">
        <v>9766</v>
      </c>
      <c r="C5073" s="214" t="s">
        <v>92</v>
      </c>
      <c r="D5073" s="215" t="s">
        <v>9767</v>
      </c>
    </row>
    <row r="5074" spans="1:4" ht="13.5" x14ac:dyDescent="0.25">
      <c r="A5074" s="213">
        <v>86894</v>
      </c>
      <c r="B5074" s="214" t="s">
        <v>9768</v>
      </c>
      <c r="C5074" s="214" t="s">
        <v>92</v>
      </c>
      <c r="D5074" s="215" t="s">
        <v>9769</v>
      </c>
    </row>
    <row r="5075" spans="1:4" ht="13.5" x14ac:dyDescent="0.25">
      <c r="A5075" s="213">
        <v>86895</v>
      </c>
      <c r="B5075" s="214" t="s">
        <v>9770</v>
      </c>
      <c r="C5075" s="214" t="s">
        <v>92</v>
      </c>
      <c r="D5075" s="215" t="s">
        <v>9771</v>
      </c>
    </row>
    <row r="5076" spans="1:4" ht="13.5" x14ac:dyDescent="0.25">
      <c r="A5076" s="213">
        <v>86899</v>
      </c>
      <c r="B5076" s="214" t="s">
        <v>9772</v>
      </c>
      <c r="C5076" s="214" t="s">
        <v>92</v>
      </c>
      <c r="D5076" s="215" t="s">
        <v>9773</v>
      </c>
    </row>
    <row r="5077" spans="1:4" ht="13.5" x14ac:dyDescent="0.25">
      <c r="A5077" s="213">
        <v>86900</v>
      </c>
      <c r="B5077" s="214" t="s">
        <v>9774</v>
      </c>
      <c r="C5077" s="214" t="s">
        <v>92</v>
      </c>
      <c r="D5077" s="215" t="s">
        <v>9775</v>
      </c>
    </row>
    <row r="5078" spans="1:4" ht="13.5" x14ac:dyDescent="0.25">
      <c r="A5078" s="213">
        <v>86901</v>
      </c>
      <c r="B5078" s="214" t="s">
        <v>9776</v>
      </c>
      <c r="C5078" s="214" t="s">
        <v>92</v>
      </c>
      <c r="D5078" s="215" t="s">
        <v>9777</v>
      </c>
    </row>
    <row r="5079" spans="1:4" ht="13.5" x14ac:dyDescent="0.25">
      <c r="A5079" s="213">
        <v>86902</v>
      </c>
      <c r="B5079" s="214" t="s">
        <v>9778</v>
      </c>
      <c r="C5079" s="214" t="s">
        <v>92</v>
      </c>
      <c r="D5079" s="215" t="s">
        <v>9779</v>
      </c>
    </row>
    <row r="5080" spans="1:4" ht="13.5" x14ac:dyDescent="0.25">
      <c r="A5080" s="213">
        <v>86903</v>
      </c>
      <c r="B5080" s="214" t="s">
        <v>9780</v>
      </c>
      <c r="C5080" s="214" t="s">
        <v>92</v>
      </c>
      <c r="D5080" s="215" t="s">
        <v>9781</v>
      </c>
    </row>
    <row r="5081" spans="1:4" ht="13.5" x14ac:dyDescent="0.25">
      <c r="A5081" s="213">
        <v>86904</v>
      </c>
      <c r="B5081" s="214" t="s">
        <v>9782</v>
      </c>
      <c r="C5081" s="214" t="s">
        <v>92</v>
      </c>
      <c r="D5081" s="215" t="s">
        <v>9783</v>
      </c>
    </row>
    <row r="5082" spans="1:4" ht="13.5" x14ac:dyDescent="0.25">
      <c r="A5082" s="213">
        <v>86905</v>
      </c>
      <c r="B5082" s="214" t="s">
        <v>9784</v>
      </c>
      <c r="C5082" s="214" t="s">
        <v>92</v>
      </c>
      <c r="D5082" s="215" t="s">
        <v>9785</v>
      </c>
    </row>
    <row r="5083" spans="1:4" ht="13.5" x14ac:dyDescent="0.25">
      <c r="A5083" s="213">
        <v>86906</v>
      </c>
      <c r="B5083" s="214" t="s">
        <v>9786</v>
      </c>
      <c r="C5083" s="214" t="s">
        <v>92</v>
      </c>
      <c r="D5083" s="215" t="s">
        <v>9787</v>
      </c>
    </row>
    <row r="5084" spans="1:4" ht="13.5" x14ac:dyDescent="0.25">
      <c r="A5084" s="213">
        <v>86908</v>
      </c>
      <c r="B5084" s="214" t="s">
        <v>9788</v>
      </c>
      <c r="C5084" s="214" t="s">
        <v>92</v>
      </c>
      <c r="D5084" s="215" t="s">
        <v>9789</v>
      </c>
    </row>
    <row r="5085" spans="1:4" ht="13.5" x14ac:dyDescent="0.25">
      <c r="A5085" s="213">
        <v>86909</v>
      </c>
      <c r="B5085" s="214" t="s">
        <v>9790</v>
      </c>
      <c r="C5085" s="214" t="s">
        <v>92</v>
      </c>
      <c r="D5085" s="215" t="s">
        <v>9791</v>
      </c>
    </row>
    <row r="5086" spans="1:4" ht="13.5" x14ac:dyDescent="0.25">
      <c r="A5086" s="213">
        <v>86910</v>
      </c>
      <c r="B5086" s="214" t="s">
        <v>9792</v>
      </c>
      <c r="C5086" s="214" t="s">
        <v>92</v>
      </c>
      <c r="D5086" s="215" t="s">
        <v>9793</v>
      </c>
    </row>
    <row r="5087" spans="1:4" ht="13.5" x14ac:dyDescent="0.25">
      <c r="A5087" s="213">
        <v>86911</v>
      </c>
      <c r="B5087" s="214" t="s">
        <v>9794</v>
      </c>
      <c r="C5087" s="214" t="s">
        <v>92</v>
      </c>
      <c r="D5087" s="215" t="s">
        <v>9795</v>
      </c>
    </row>
    <row r="5088" spans="1:4" ht="13.5" x14ac:dyDescent="0.25">
      <c r="A5088" s="213">
        <v>86913</v>
      </c>
      <c r="B5088" s="214" t="s">
        <v>9796</v>
      </c>
      <c r="C5088" s="214" t="s">
        <v>92</v>
      </c>
      <c r="D5088" s="215" t="s">
        <v>9797</v>
      </c>
    </row>
    <row r="5089" spans="1:4" ht="13.5" x14ac:dyDescent="0.25">
      <c r="A5089" s="213">
        <v>86914</v>
      </c>
      <c r="B5089" s="214" t="s">
        <v>9798</v>
      </c>
      <c r="C5089" s="214" t="s">
        <v>92</v>
      </c>
      <c r="D5089" s="215" t="s">
        <v>3797</v>
      </c>
    </row>
    <row r="5090" spans="1:4" ht="13.5" x14ac:dyDescent="0.25">
      <c r="A5090" s="213">
        <v>86915</v>
      </c>
      <c r="B5090" s="214" t="s">
        <v>9799</v>
      </c>
      <c r="C5090" s="214" t="s">
        <v>92</v>
      </c>
      <c r="D5090" s="215" t="s">
        <v>9800</v>
      </c>
    </row>
    <row r="5091" spans="1:4" ht="13.5" x14ac:dyDescent="0.25">
      <c r="A5091" s="213">
        <v>86916</v>
      </c>
      <c r="B5091" s="214" t="s">
        <v>9801</v>
      </c>
      <c r="C5091" s="214" t="s">
        <v>92</v>
      </c>
      <c r="D5091" s="215" t="s">
        <v>9802</v>
      </c>
    </row>
    <row r="5092" spans="1:4" ht="13.5" x14ac:dyDescent="0.25">
      <c r="A5092" s="213">
        <v>86919</v>
      </c>
      <c r="B5092" s="214" t="s">
        <v>9803</v>
      </c>
      <c r="C5092" s="214" t="s">
        <v>92</v>
      </c>
      <c r="D5092" s="215" t="s">
        <v>9804</v>
      </c>
    </row>
    <row r="5093" spans="1:4" ht="13.5" x14ac:dyDescent="0.25">
      <c r="A5093" s="213">
        <v>86920</v>
      </c>
      <c r="B5093" s="214" t="s">
        <v>9805</v>
      </c>
      <c r="C5093" s="214" t="s">
        <v>92</v>
      </c>
      <c r="D5093" s="215" t="s">
        <v>9806</v>
      </c>
    </row>
    <row r="5094" spans="1:4" ht="13.5" x14ac:dyDescent="0.25">
      <c r="A5094" s="213">
        <v>86921</v>
      </c>
      <c r="B5094" s="214" t="s">
        <v>9807</v>
      </c>
      <c r="C5094" s="214" t="s">
        <v>92</v>
      </c>
      <c r="D5094" s="215" t="s">
        <v>9808</v>
      </c>
    </row>
    <row r="5095" spans="1:4" ht="13.5" x14ac:dyDescent="0.25">
      <c r="A5095" s="213">
        <v>86922</v>
      </c>
      <c r="B5095" s="214" t="s">
        <v>9809</v>
      </c>
      <c r="C5095" s="214" t="s">
        <v>92</v>
      </c>
      <c r="D5095" s="215" t="s">
        <v>9810</v>
      </c>
    </row>
    <row r="5096" spans="1:4" ht="13.5" x14ac:dyDescent="0.25">
      <c r="A5096" s="213">
        <v>86923</v>
      </c>
      <c r="B5096" s="214" t="s">
        <v>9811</v>
      </c>
      <c r="C5096" s="214" t="s">
        <v>92</v>
      </c>
      <c r="D5096" s="215" t="s">
        <v>9812</v>
      </c>
    </row>
    <row r="5097" spans="1:4" ht="13.5" x14ac:dyDescent="0.25">
      <c r="A5097" s="213">
        <v>86924</v>
      </c>
      <c r="B5097" s="214" t="s">
        <v>9813</v>
      </c>
      <c r="C5097" s="214" t="s">
        <v>92</v>
      </c>
      <c r="D5097" s="215" t="s">
        <v>9814</v>
      </c>
    </row>
    <row r="5098" spans="1:4" ht="13.5" x14ac:dyDescent="0.25">
      <c r="A5098" s="213">
        <v>86925</v>
      </c>
      <c r="B5098" s="214" t="s">
        <v>9815</v>
      </c>
      <c r="C5098" s="214" t="s">
        <v>92</v>
      </c>
      <c r="D5098" s="215" t="s">
        <v>9816</v>
      </c>
    </row>
    <row r="5099" spans="1:4" ht="13.5" x14ac:dyDescent="0.25">
      <c r="A5099" s="213">
        <v>86926</v>
      </c>
      <c r="B5099" s="214" t="s">
        <v>9817</v>
      </c>
      <c r="C5099" s="214" t="s">
        <v>92</v>
      </c>
      <c r="D5099" s="215" t="s">
        <v>9818</v>
      </c>
    </row>
    <row r="5100" spans="1:4" ht="13.5" x14ac:dyDescent="0.25">
      <c r="A5100" s="213">
        <v>86927</v>
      </c>
      <c r="B5100" s="214" t="s">
        <v>9819</v>
      </c>
      <c r="C5100" s="214" t="s">
        <v>92</v>
      </c>
      <c r="D5100" s="215" t="s">
        <v>9820</v>
      </c>
    </row>
    <row r="5101" spans="1:4" ht="13.5" x14ac:dyDescent="0.25">
      <c r="A5101" s="213">
        <v>86928</v>
      </c>
      <c r="B5101" s="214" t="s">
        <v>9821</v>
      </c>
      <c r="C5101" s="214" t="s">
        <v>92</v>
      </c>
      <c r="D5101" s="215" t="s">
        <v>9822</v>
      </c>
    </row>
    <row r="5102" spans="1:4" ht="13.5" x14ac:dyDescent="0.25">
      <c r="A5102" s="213">
        <v>86929</v>
      </c>
      <c r="B5102" s="214" t="s">
        <v>9823</v>
      </c>
      <c r="C5102" s="214" t="s">
        <v>92</v>
      </c>
      <c r="D5102" s="215" t="s">
        <v>9824</v>
      </c>
    </row>
    <row r="5103" spans="1:4" ht="13.5" x14ac:dyDescent="0.25">
      <c r="A5103" s="213">
        <v>86930</v>
      </c>
      <c r="B5103" s="214" t="s">
        <v>9825</v>
      </c>
      <c r="C5103" s="214" t="s">
        <v>92</v>
      </c>
      <c r="D5103" s="215" t="s">
        <v>9826</v>
      </c>
    </row>
    <row r="5104" spans="1:4" ht="13.5" x14ac:dyDescent="0.25">
      <c r="A5104" s="213">
        <v>86931</v>
      </c>
      <c r="B5104" s="214" t="s">
        <v>9827</v>
      </c>
      <c r="C5104" s="214" t="s">
        <v>92</v>
      </c>
      <c r="D5104" s="215" t="s">
        <v>9828</v>
      </c>
    </row>
    <row r="5105" spans="1:4" ht="13.5" x14ac:dyDescent="0.25">
      <c r="A5105" s="213">
        <v>86932</v>
      </c>
      <c r="B5105" s="214" t="s">
        <v>9829</v>
      </c>
      <c r="C5105" s="214" t="s">
        <v>92</v>
      </c>
      <c r="D5105" s="215" t="s">
        <v>9830</v>
      </c>
    </row>
    <row r="5106" spans="1:4" ht="13.5" x14ac:dyDescent="0.25">
      <c r="A5106" s="213">
        <v>86933</v>
      </c>
      <c r="B5106" s="214" t="s">
        <v>9831</v>
      </c>
      <c r="C5106" s="214" t="s">
        <v>92</v>
      </c>
      <c r="D5106" s="215" t="s">
        <v>9832</v>
      </c>
    </row>
    <row r="5107" spans="1:4" ht="13.5" x14ac:dyDescent="0.25">
      <c r="A5107" s="213">
        <v>86934</v>
      </c>
      <c r="B5107" s="214" t="s">
        <v>9833</v>
      </c>
      <c r="C5107" s="214" t="s">
        <v>92</v>
      </c>
      <c r="D5107" s="215" t="s">
        <v>9834</v>
      </c>
    </row>
    <row r="5108" spans="1:4" ht="13.5" x14ac:dyDescent="0.25">
      <c r="A5108" s="213">
        <v>86935</v>
      </c>
      <c r="B5108" s="214" t="s">
        <v>9835</v>
      </c>
      <c r="C5108" s="214" t="s">
        <v>92</v>
      </c>
      <c r="D5108" s="215" t="s">
        <v>9836</v>
      </c>
    </row>
    <row r="5109" spans="1:4" ht="13.5" x14ac:dyDescent="0.25">
      <c r="A5109" s="213">
        <v>86936</v>
      </c>
      <c r="B5109" s="214" t="s">
        <v>9837</v>
      </c>
      <c r="C5109" s="214" t="s">
        <v>92</v>
      </c>
      <c r="D5109" s="215" t="s">
        <v>9838</v>
      </c>
    </row>
    <row r="5110" spans="1:4" ht="13.5" x14ac:dyDescent="0.25">
      <c r="A5110" s="213">
        <v>86937</v>
      </c>
      <c r="B5110" s="214" t="s">
        <v>9839</v>
      </c>
      <c r="C5110" s="214" t="s">
        <v>92</v>
      </c>
      <c r="D5110" s="215" t="s">
        <v>9840</v>
      </c>
    </row>
    <row r="5111" spans="1:4" ht="13.5" x14ac:dyDescent="0.25">
      <c r="A5111" s="213">
        <v>86938</v>
      </c>
      <c r="B5111" s="214" t="s">
        <v>9841</v>
      </c>
      <c r="C5111" s="214" t="s">
        <v>92</v>
      </c>
      <c r="D5111" s="215" t="s">
        <v>9842</v>
      </c>
    </row>
    <row r="5112" spans="1:4" ht="13.5" x14ac:dyDescent="0.25">
      <c r="A5112" s="213">
        <v>86939</v>
      </c>
      <c r="B5112" s="214" t="s">
        <v>9843</v>
      </c>
      <c r="C5112" s="214" t="s">
        <v>92</v>
      </c>
      <c r="D5112" s="215" t="s">
        <v>9844</v>
      </c>
    </row>
    <row r="5113" spans="1:4" ht="13.5" x14ac:dyDescent="0.25">
      <c r="A5113" s="213">
        <v>86940</v>
      </c>
      <c r="B5113" s="214" t="s">
        <v>9845</v>
      </c>
      <c r="C5113" s="214" t="s">
        <v>92</v>
      </c>
      <c r="D5113" s="215" t="s">
        <v>9846</v>
      </c>
    </row>
    <row r="5114" spans="1:4" ht="13.5" x14ac:dyDescent="0.25">
      <c r="A5114" s="213">
        <v>86941</v>
      </c>
      <c r="B5114" s="214" t="s">
        <v>9847</v>
      </c>
      <c r="C5114" s="214" t="s">
        <v>92</v>
      </c>
      <c r="D5114" s="215" t="s">
        <v>9848</v>
      </c>
    </row>
    <row r="5115" spans="1:4" ht="13.5" x14ac:dyDescent="0.25">
      <c r="A5115" s="213">
        <v>86942</v>
      </c>
      <c r="B5115" s="214" t="s">
        <v>9849</v>
      </c>
      <c r="C5115" s="214" t="s">
        <v>92</v>
      </c>
      <c r="D5115" s="215" t="s">
        <v>9850</v>
      </c>
    </row>
    <row r="5116" spans="1:4" ht="13.5" x14ac:dyDescent="0.25">
      <c r="A5116" s="213">
        <v>86943</v>
      </c>
      <c r="B5116" s="214" t="s">
        <v>9851</v>
      </c>
      <c r="C5116" s="214" t="s">
        <v>92</v>
      </c>
      <c r="D5116" s="215" t="s">
        <v>9852</v>
      </c>
    </row>
    <row r="5117" spans="1:4" ht="13.5" x14ac:dyDescent="0.25">
      <c r="A5117" s="213">
        <v>86947</v>
      </c>
      <c r="B5117" s="214" t="s">
        <v>9853</v>
      </c>
      <c r="C5117" s="214" t="s">
        <v>92</v>
      </c>
      <c r="D5117" s="215" t="s">
        <v>9854</v>
      </c>
    </row>
    <row r="5118" spans="1:4" ht="13.5" x14ac:dyDescent="0.25">
      <c r="A5118" s="213">
        <v>93396</v>
      </c>
      <c r="B5118" s="214" t="s">
        <v>9855</v>
      </c>
      <c r="C5118" s="214" t="s">
        <v>92</v>
      </c>
      <c r="D5118" s="215" t="s">
        <v>9856</v>
      </c>
    </row>
    <row r="5119" spans="1:4" ht="13.5" x14ac:dyDescent="0.25">
      <c r="A5119" s="213">
        <v>93441</v>
      </c>
      <c r="B5119" s="214" t="s">
        <v>9857</v>
      </c>
      <c r="C5119" s="214" t="s">
        <v>92</v>
      </c>
      <c r="D5119" s="215" t="s">
        <v>9858</v>
      </c>
    </row>
    <row r="5120" spans="1:4" ht="13.5" x14ac:dyDescent="0.25">
      <c r="A5120" s="213">
        <v>93442</v>
      </c>
      <c r="B5120" s="214" t="s">
        <v>9859</v>
      </c>
      <c r="C5120" s="214" t="s">
        <v>92</v>
      </c>
      <c r="D5120" s="215" t="s">
        <v>9860</v>
      </c>
    </row>
    <row r="5121" spans="1:4" ht="13.5" x14ac:dyDescent="0.25">
      <c r="A5121" s="213">
        <v>95469</v>
      </c>
      <c r="B5121" s="214" t="s">
        <v>9861</v>
      </c>
      <c r="C5121" s="214" t="s">
        <v>92</v>
      </c>
      <c r="D5121" s="215" t="s">
        <v>9862</v>
      </c>
    </row>
    <row r="5122" spans="1:4" ht="13.5" x14ac:dyDescent="0.25">
      <c r="A5122" s="213">
        <v>95470</v>
      </c>
      <c r="B5122" s="214" t="s">
        <v>9863</v>
      </c>
      <c r="C5122" s="214" t="s">
        <v>92</v>
      </c>
      <c r="D5122" s="215" t="s">
        <v>9864</v>
      </c>
    </row>
    <row r="5123" spans="1:4" ht="13.5" x14ac:dyDescent="0.25">
      <c r="A5123" s="213">
        <v>95471</v>
      </c>
      <c r="B5123" s="214" t="s">
        <v>9865</v>
      </c>
      <c r="C5123" s="214" t="s">
        <v>92</v>
      </c>
      <c r="D5123" s="215" t="s">
        <v>9866</v>
      </c>
    </row>
    <row r="5124" spans="1:4" ht="13.5" x14ac:dyDescent="0.25">
      <c r="A5124" s="213">
        <v>95472</v>
      </c>
      <c r="B5124" s="214" t="s">
        <v>9867</v>
      </c>
      <c r="C5124" s="214" t="s">
        <v>92</v>
      </c>
      <c r="D5124" s="215" t="s">
        <v>9868</v>
      </c>
    </row>
    <row r="5125" spans="1:4" ht="13.5" x14ac:dyDescent="0.25">
      <c r="A5125" s="213">
        <v>95542</v>
      </c>
      <c r="B5125" s="214" t="s">
        <v>9869</v>
      </c>
      <c r="C5125" s="214" t="s">
        <v>92</v>
      </c>
      <c r="D5125" s="215" t="s">
        <v>9870</v>
      </c>
    </row>
    <row r="5126" spans="1:4" ht="13.5" x14ac:dyDescent="0.25">
      <c r="A5126" s="213">
        <v>95543</v>
      </c>
      <c r="B5126" s="214" t="s">
        <v>9871</v>
      </c>
      <c r="C5126" s="214" t="s">
        <v>92</v>
      </c>
      <c r="D5126" s="215" t="s">
        <v>9872</v>
      </c>
    </row>
    <row r="5127" spans="1:4" ht="13.5" x14ac:dyDescent="0.25">
      <c r="A5127" s="213">
        <v>95544</v>
      </c>
      <c r="B5127" s="214" t="s">
        <v>9873</v>
      </c>
      <c r="C5127" s="214" t="s">
        <v>92</v>
      </c>
      <c r="D5127" s="215" t="s">
        <v>9874</v>
      </c>
    </row>
    <row r="5128" spans="1:4" ht="13.5" x14ac:dyDescent="0.25">
      <c r="A5128" s="213">
        <v>95545</v>
      </c>
      <c r="B5128" s="214" t="s">
        <v>9875</v>
      </c>
      <c r="C5128" s="214" t="s">
        <v>92</v>
      </c>
      <c r="D5128" s="215" t="s">
        <v>5330</v>
      </c>
    </row>
    <row r="5129" spans="1:4" ht="13.5" x14ac:dyDescent="0.25">
      <c r="A5129" s="213">
        <v>95546</v>
      </c>
      <c r="B5129" s="214" t="s">
        <v>9876</v>
      </c>
      <c r="C5129" s="214" t="s">
        <v>92</v>
      </c>
      <c r="D5129" s="215" t="s">
        <v>9877</v>
      </c>
    </row>
    <row r="5130" spans="1:4" ht="13.5" x14ac:dyDescent="0.25">
      <c r="A5130" s="213">
        <v>95547</v>
      </c>
      <c r="B5130" s="214" t="s">
        <v>9878</v>
      </c>
      <c r="C5130" s="214" t="s">
        <v>92</v>
      </c>
      <c r="D5130" s="215" t="s">
        <v>9879</v>
      </c>
    </row>
    <row r="5131" spans="1:4" ht="13.5" x14ac:dyDescent="0.25">
      <c r="A5131" s="213">
        <v>100848</v>
      </c>
      <c r="B5131" s="214" t="s">
        <v>9880</v>
      </c>
      <c r="C5131" s="214" t="s">
        <v>92</v>
      </c>
      <c r="D5131" s="215" t="s">
        <v>9881</v>
      </c>
    </row>
    <row r="5132" spans="1:4" ht="13.5" x14ac:dyDescent="0.25">
      <c r="A5132" s="213">
        <v>100849</v>
      </c>
      <c r="B5132" s="214" t="s">
        <v>9882</v>
      </c>
      <c r="C5132" s="214" t="s">
        <v>92</v>
      </c>
      <c r="D5132" s="215" t="s">
        <v>9449</v>
      </c>
    </row>
    <row r="5133" spans="1:4" ht="13.5" x14ac:dyDescent="0.25">
      <c r="A5133" s="213">
        <v>100851</v>
      </c>
      <c r="B5133" s="214" t="s">
        <v>9883</v>
      </c>
      <c r="C5133" s="214" t="s">
        <v>92</v>
      </c>
      <c r="D5133" s="215" t="s">
        <v>9884</v>
      </c>
    </row>
    <row r="5134" spans="1:4" ht="13.5" x14ac:dyDescent="0.25">
      <c r="A5134" s="213">
        <v>100852</v>
      </c>
      <c r="B5134" s="214" t="s">
        <v>9885</v>
      </c>
      <c r="C5134" s="214" t="s">
        <v>92</v>
      </c>
      <c r="D5134" s="215" t="s">
        <v>9886</v>
      </c>
    </row>
    <row r="5135" spans="1:4" ht="13.5" x14ac:dyDescent="0.25">
      <c r="A5135" s="213">
        <v>100853</v>
      </c>
      <c r="B5135" s="214" t="s">
        <v>9887</v>
      </c>
      <c r="C5135" s="214" t="s">
        <v>92</v>
      </c>
      <c r="D5135" s="215" t="s">
        <v>9888</v>
      </c>
    </row>
    <row r="5136" spans="1:4" ht="13.5" x14ac:dyDescent="0.25">
      <c r="A5136" s="213">
        <v>100854</v>
      </c>
      <c r="B5136" s="214" t="s">
        <v>9889</v>
      </c>
      <c r="C5136" s="214" t="s">
        <v>92</v>
      </c>
      <c r="D5136" s="215" t="s">
        <v>9890</v>
      </c>
    </row>
    <row r="5137" spans="1:4" ht="13.5" x14ac:dyDescent="0.25">
      <c r="A5137" s="213">
        <v>100856</v>
      </c>
      <c r="B5137" s="214" t="s">
        <v>9891</v>
      </c>
      <c r="C5137" s="214" t="s">
        <v>92</v>
      </c>
      <c r="D5137" s="215" t="s">
        <v>8049</v>
      </c>
    </row>
    <row r="5138" spans="1:4" ht="13.5" x14ac:dyDescent="0.25">
      <c r="A5138" s="213">
        <v>100857</v>
      </c>
      <c r="B5138" s="214" t="s">
        <v>9892</v>
      </c>
      <c r="C5138" s="214" t="s">
        <v>92</v>
      </c>
      <c r="D5138" s="215" t="s">
        <v>9893</v>
      </c>
    </row>
    <row r="5139" spans="1:4" ht="13.5" x14ac:dyDescent="0.25">
      <c r="A5139" s="213">
        <v>100858</v>
      </c>
      <c r="B5139" s="214" t="s">
        <v>9894</v>
      </c>
      <c r="C5139" s="214" t="s">
        <v>92</v>
      </c>
      <c r="D5139" s="215" t="s">
        <v>9895</v>
      </c>
    </row>
    <row r="5140" spans="1:4" ht="13.5" x14ac:dyDescent="0.25">
      <c r="A5140" s="213">
        <v>100859</v>
      </c>
      <c r="B5140" s="214" t="s">
        <v>9896</v>
      </c>
      <c r="C5140" s="214" t="s">
        <v>92</v>
      </c>
      <c r="D5140" s="215" t="s">
        <v>9897</v>
      </c>
    </row>
    <row r="5141" spans="1:4" ht="13.5" x14ac:dyDescent="0.25">
      <c r="A5141" s="213">
        <v>100860</v>
      </c>
      <c r="B5141" s="214" t="s">
        <v>9898</v>
      </c>
      <c r="C5141" s="214" t="s">
        <v>92</v>
      </c>
      <c r="D5141" s="215" t="s">
        <v>9899</v>
      </c>
    </row>
    <row r="5142" spans="1:4" ht="13.5" x14ac:dyDescent="0.25">
      <c r="A5142" s="213">
        <v>100861</v>
      </c>
      <c r="B5142" s="214" t="s">
        <v>9900</v>
      </c>
      <c r="C5142" s="214" t="s">
        <v>92</v>
      </c>
      <c r="D5142" s="215" t="s">
        <v>8393</v>
      </c>
    </row>
    <row r="5143" spans="1:4" ht="13.5" x14ac:dyDescent="0.25">
      <c r="A5143" s="213">
        <v>100862</v>
      </c>
      <c r="B5143" s="214" t="s">
        <v>9901</v>
      </c>
      <c r="C5143" s="214" t="s">
        <v>92</v>
      </c>
      <c r="D5143" s="215" t="s">
        <v>2374</v>
      </c>
    </row>
    <row r="5144" spans="1:4" ht="13.5" x14ac:dyDescent="0.25">
      <c r="A5144" s="213">
        <v>100863</v>
      </c>
      <c r="B5144" s="214" t="s">
        <v>9902</v>
      </c>
      <c r="C5144" s="214" t="s">
        <v>92</v>
      </c>
      <c r="D5144" s="215" t="s">
        <v>9903</v>
      </c>
    </row>
    <row r="5145" spans="1:4" ht="13.5" x14ac:dyDescent="0.25">
      <c r="A5145" s="213">
        <v>100864</v>
      </c>
      <c r="B5145" s="214" t="s">
        <v>9904</v>
      </c>
      <c r="C5145" s="214" t="s">
        <v>92</v>
      </c>
      <c r="D5145" s="215" t="s">
        <v>9905</v>
      </c>
    </row>
    <row r="5146" spans="1:4" ht="13.5" x14ac:dyDescent="0.25">
      <c r="A5146" s="213">
        <v>100865</v>
      </c>
      <c r="B5146" s="214" t="s">
        <v>9906</v>
      </c>
      <c r="C5146" s="214" t="s">
        <v>92</v>
      </c>
      <c r="D5146" s="215" t="s">
        <v>9907</v>
      </c>
    </row>
    <row r="5147" spans="1:4" ht="13.5" x14ac:dyDescent="0.25">
      <c r="A5147" s="213">
        <v>100866</v>
      </c>
      <c r="B5147" s="214" t="s">
        <v>9908</v>
      </c>
      <c r="C5147" s="214" t="s">
        <v>92</v>
      </c>
      <c r="D5147" s="215" t="s">
        <v>9909</v>
      </c>
    </row>
    <row r="5148" spans="1:4" ht="13.5" x14ac:dyDescent="0.25">
      <c r="A5148" s="213">
        <v>100867</v>
      </c>
      <c r="B5148" s="214" t="s">
        <v>9910</v>
      </c>
      <c r="C5148" s="214" t="s">
        <v>92</v>
      </c>
      <c r="D5148" s="215" t="s">
        <v>9911</v>
      </c>
    </row>
    <row r="5149" spans="1:4" ht="13.5" x14ac:dyDescent="0.25">
      <c r="A5149" s="213">
        <v>100868</v>
      </c>
      <c r="B5149" s="214" t="s">
        <v>9912</v>
      </c>
      <c r="C5149" s="214" t="s">
        <v>92</v>
      </c>
      <c r="D5149" s="215" t="s">
        <v>9913</v>
      </c>
    </row>
    <row r="5150" spans="1:4" ht="13.5" x14ac:dyDescent="0.25">
      <c r="A5150" s="213">
        <v>100869</v>
      </c>
      <c r="B5150" s="214" t="s">
        <v>9914</v>
      </c>
      <c r="C5150" s="214" t="s">
        <v>92</v>
      </c>
      <c r="D5150" s="215" t="s">
        <v>9915</v>
      </c>
    </row>
    <row r="5151" spans="1:4" ht="13.5" x14ac:dyDescent="0.25">
      <c r="A5151" s="213">
        <v>100870</v>
      </c>
      <c r="B5151" s="214" t="s">
        <v>9916</v>
      </c>
      <c r="C5151" s="214" t="s">
        <v>92</v>
      </c>
      <c r="D5151" s="215" t="s">
        <v>9917</v>
      </c>
    </row>
    <row r="5152" spans="1:4" ht="13.5" x14ac:dyDescent="0.25">
      <c r="A5152" s="213">
        <v>100871</v>
      </c>
      <c r="B5152" s="214" t="s">
        <v>9918</v>
      </c>
      <c r="C5152" s="214" t="s">
        <v>92</v>
      </c>
      <c r="D5152" s="215" t="s">
        <v>9919</v>
      </c>
    </row>
    <row r="5153" spans="1:4" ht="13.5" x14ac:dyDescent="0.25">
      <c r="A5153" s="213">
        <v>100872</v>
      </c>
      <c r="B5153" s="214" t="s">
        <v>9920</v>
      </c>
      <c r="C5153" s="214" t="s">
        <v>92</v>
      </c>
      <c r="D5153" s="215" t="s">
        <v>9921</v>
      </c>
    </row>
    <row r="5154" spans="1:4" ht="13.5" x14ac:dyDescent="0.25">
      <c r="A5154" s="213">
        <v>100873</v>
      </c>
      <c r="B5154" s="214" t="s">
        <v>9922</v>
      </c>
      <c r="C5154" s="214" t="s">
        <v>92</v>
      </c>
      <c r="D5154" s="215" t="s">
        <v>9923</v>
      </c>
    </row>
    <row r="5155" spans="1:4" ht="13.5" x14ac:dyDescent="0.25">
      <c r="A5155" s="213">
        <v>100874</v>
      </c>
      <c r="B5155" s="214" t="s">
        <v>9924</v>
      </c>
      <c r="C5155" s="214" t="s">
        <v>92</v>
      </c>
      <c r="D5155" s="215" t="s">
        <v>9909</v>
      </c>
    </row>
    <row r="5156" spans="1:4" ht="13.5" x14ac:dyDescent="0.25">
      <c r="A5156" s="213">
        <v>100875</v>
      </c>
      <c r="B5156" s="214" t="s">
        <v>9925</v>
      </c>
      <c r="C5156" s="214" t="s">
        <v>92</v>
      </c>
      <c r="D5156" s="215" t="s">
        <v>9926</v>
      </c>
    </row>
    <row r="5157" spans="1:4" ht="13.5" x14ac:dyDescent="0.25">
      <c r="A5157" s="213">
        <v>100878</v>
      </c>
      <c r="B5157" s="214" t="s">
        <v>9927</v>
      </c>
      <c r="C5157" s="214" t="s">
        <v>92</v>
      </c>
      <c r="D5157" s="215" t="s">
        <v>9928</v>
      </c>
    </row>
    <row r="5158" spans="1:4" ht="13.5" x14ac:dyDescent="0.25">
      <c r="A5158" s="213">
        <v>98052</v>
      </c>
      <c r="B5158" s="214" t="s">
        <v>9929</v>
      </c>
      <c r="C5158" s="214" t="s">
        <v>92</v>
      </c>
      <c r="D5158" s="215" t="s">
        <v>9930</v>
      </c>
    </row>
    <row r="5159" spans="1:4" ht="13.5" x14ac:dyDescent="0.25">
      <c r="A5159" s="213">
        <v>98053</v>
      </c>
      <c r="B5159" s="214" t="s">
        <v>9931</v>
      </c>
      <c r="C5159" s="214" t="s">
        <v>92</v>
      </c>
      <c r="D5159" s="215" t="s">
        <v>9932</v>
      </c>
    </row>
    <row r="5160" spans="1:4" ht="13.5" x14ac:dyDescent="0.25">
      <c r="A5160" s="213">
        <v>98054</v>
      </c>
      <c r="B5160" s="214" t="s">
        <v>9933</v>
      </c>
      <c r="C5160" s="214" t="s">
        <v>92</v>
      </c>
      <c r="D5160" s="215" t="s">
        <v>9934</v>
      </c>
    </row>
    <row r="5161" spans="1:4" ht="13.5" x14ac:dyDescent="0.25">
      <c r="A5161" s="213">
        <v>98055</v>
      </c>
      <c r="B5161" s="214" t="s">
        <v>9935</v>
      </c>
      <c r="C5161" s="214" t="s">
        <v>92</v>
      </c>
      <c r="D5161" s="215" t="s">
        <v>9936</v>
      </c>
    </row>
    <row r="5162" spans="1:4" ht="13.5" x14ac:dyDescent="0.25">
      <c r="A5162" s="213">
        <v>98056</v>
      </c>
      <c r="B5162" s="214" t="s">
        <v>9937</v>
      </c>
      <c r="C5162" s="214" t="s">
        <v>92</v>
      </c>
      <c r="D5162" s="215" t="s">
        <v>9938</v>
      </c>
    </row>
    <row r="5163" spans="1:4" ht="13.5" x14ac:dyDescent="0.25">
      <c r="A5163" s="213">
        <v>98057</v>
      </c>
      <c r="B5163" s="214" t="s">
        <v>9939</v>
      </c>
      <c r="C5163" s="214" t="s">
        <v>92</v>
      </c>
      <c r="D5163" s="215" t="s">
        <v>9940</v>
      </c>
    </row>
    <row r="5164" spans="1:4" ht="13.5" x14ac:dyDescent="0.25">
      <c r="A5164" s="213">
        <v>98058</v>
      </c>
      <c r="B5164" s="214" t="s">
        <v>9941</v>
      </c>
      <c r="C5164" s="214" t="s">
        <v>92</v>
      </c>
      <c r="D5164" s="215" t="s">
        <v>9942</v>
      </c>
    </row>
    <row r="5165" spans="1:4" ht="13.5" x14ac:dyDescent="0.25">
      <c r="A5165" s="213">
        <v>98059</v>
      </c>
      <c r="B5165" s="214" t="s">
        <v>9943</v>
      </c>
      <c r="C5165" s="214" t="s">
        <v>92</v>
      </c>
      <c r="D5165" s="215" t="s">
        <v>9944</v>
      </c>
    </row>
    <row r="5166" spans="1:4" ht="13.5" x14ac:dyDescent="0.25">
      <c r="A5166" s="213">
        <v>98060</v>
      </c>
      <c r="B5166" s="214" t="s">
        <v>9945</v>
      </c>
      <c r="C5166" s="214" t="s">
        <v>92</v>
      </c>
      <c r="D5166" s="215" t="s">
        <v>9946</v>
      </c>
    </row>
    <row r="5167" spans="1:4" ht="13.5" x14ac:dyDescent="0.25">
      <c r="A5167" s="213">
        <v>98061</v>
      </c>
      <c r="B5167" s="214" t="s">
        <v>9947</v>
      </c>
      <c r="C5167" s="214" t="s">
        <v>92</v>
      </c>
      <c r="D5167" s="215" t="s">
        <v>9948</v>
      </c>
    </row>
    <row r="5168" spans="1:4" ht="13.5" x14ac:dyDescent="0.25">
      <c r="A5168" s="213">
        <v>98062</v>
      </c>
      <c r="B5168" s="214" t="s">
        <v>9949</v>
      </c>
      <c r="C5168" s="214" t="s">
        <v>92</v>
      </c>
      <c r="D5168" s="215" t="s">
        <v>9950</v>
      </c>
    </row>
    <row r="5169" spans="1:4" ht="13.5" x14ac:dyDescent="0.25">
      <c r="A5169" s="213">
        <v>98063</v>
      </c>
      <c r="B5169" s="214" t="s">
        <v>9951</v>
      </c>
      <c r="C5169" s="214" t="s">
        <v>92</v>
      </c>
      <c r="D5169" s="215" t="s">
        <v>9952</v>
      </c>
    </row>
    <row r="5170" spans="1:4" ht="13.5" x14ac:dyDescent="0.25">
      <c r="A5170" s="213">
        <v>98064</v>
      </c>
      <c r="B5170" s="214" t="s">
        <v>9953</v>
      </c>
      <c r="C5170" s="214" t="s">
        <v>92</v>
      </c>
      <c r="D5170" s="215" t="s">
        <v>9954</v>
      </c>
    </row>
    <row r="5171" spans="1:4" ht="13.5" x14ac:dyDescent="0.25">
      <c r="A5171" s="213">
        <v>98065</v>
      </c>
      <c r="B5171" s="214" t="s">
        <v>9955</v>
      </c>
      <c r="C5171" s="214" t="s">
        <v>92</v>
      </c>
      <c r="D5171" s="215" t="s">
        <v>9956</v>
      </c>
    </row>
    <row r="5172" spans="1:4" ht="13.5" x14ac:dyDescent="0.25">
      <c r="A5172" s="213">
        <v>98066</v>
      </c>
      <c r="B5172" s="214" t="s">
        <v>9957</v>
      </c>
      <c r="C5172" s="214" t="s">
        <v>92</v>
      </c>
      <c r="D5172" s="215" t="s">
        <v>9958</v>
      </c>
    </row>
    <row r="5173" spans="1:4" ht="13.5" x14ac:dyDescent="0.25">
      <c r="A5173" s="213">
        <v>98067</v>
      </c>
      <c r="B5173" s="214" t="s">
        <v>9959</v>
      </c>
      <c r="C5173" s="214" t="s">
        <v>92</v>
      </c>
      <c r="D5173" s="215" t="s">
        <v>9960</v>
      </c>
    </row>
    <row r="5174" spans="1:4" ht="13.5" x14ac:dyDescent="0.25">
      <c r="A5174" s="213">
        <v>98068</v>
      </c>
      <c r="B5174" s="214" t="s">
        <v>9961</v>
      </c>
      <c r="C5174" s="214" t="s">
        <v>92</v>
      </c>
      <c r="D5174" s="215" t="s">
        <v>9962</v>
      </c>
    </row>
    <row r="5175" spans="1:4" ht="13.5" x14ac:dyDescent="0.25">
      <c r="A5175" s="213">
        <v>98069</v>
      </c>
      <c r="B5175" s="214" t="s">
        <v>9963</v>
      </c>
      <c r="C5175" s="214" t="s">
        <v>92</v>
      </c>
      <c r="D5175" s="215" t="s">
        <v>9964</v>
      </c>
    </row>
    <row r="5176" spans="1:4" ht="13.5" x14ac:dyDescent="0.25">
      <c r="A5176" s="213">
        <v>98070</v>
      </c>
      <c r="B5176" s="214" t="s">
        <v>9965</v>
      </c>
      <c r="C5176" s="214" t="s">
        <v>92</v>
      </c>
      <c r="D5176" s="215" t="s">
        <v>9966</v>
      </c>
    </row>
    <row r="5177" spans="1:4" ht="13.5" x14ac:dyDescent="0.25">
      <c r="A5177" s="213">
        <v>98071</v>
      </c>
      <c r="B5177" s="214" t="s">
        <v>9967</v>
      </c>
      <c r="C5177" s="214" t="s">
        <v>92</v>
      </c>
      <c r="D5177" s="215" t="s">
        <v>9968</v>
      </c>
    </row>
    <row r="5178" spans="1:4" ht="13.5" x14ac:dyDescent="0.25">
      <c r="A5178" s="213">
        <v>98072</v>
      </c>
      <c r="B5178" s="214" t="s">
        <v>9969</v>
      </c>
      <c r="C5178" s="214" t="s">
        <v>92</v>
      </c>
      <c r="D5178" s="215" t="s">
        <v>9970</v>
      </c>
    </row>
    <row r="5179" spans="1:4" ht="13.5" x14ac:dyDescent="0.25">
      <c r="A5179" s="213">
        <v>98073</v>
      </c>
      <c r="B5179" s="214" t="s">
        <v>9971</v>
      </c>
      <c r="C5179" s="214" t="s">
        <v>92</v>
      </c>
      <c r="D5179" s="215" t="s">
        <v>9972</v>
      </c>
    </row>
    <row r="5180" spans="1:4" ht="13.5" x14ac:dyDescent="0.25">
      <c r="A5180" s="213">
        <v>98074</v>
      </c>
      <c r="B5180" s="214" t="s">
        <v>9973</v>
      </c>
      <c r="C5180" s="214" t="s">
        <v>92</v>
      </c>
      <c r="D5180" s="215" t="s">
        <v>9974</v>
      </c>
    </row>
    <row r="5181" spans="1:4" ht="13.5" x14ac:dyDescent="0.25">
      <c r="A5181" s="213">
        <v>98075</v>
      </c>
      <c r="B5181" s="214" t="s">
        <v>9975</v>
      </c>
      <c r="C5181" s="214" t="s">
        <v>92</v>
      </c>
      <c r="D5181" s="215" t="s">
        <v>9976</v>
      </c>
    </row>
    <row r="5182" spans="1:4" ht="13.5" x14ac:dyDescent="0.25">
      <c r="A5182" s="213">
        <v>98076</v>
      </c>
      <c r="B5182" s="214" t="s">
        <v>9977</v>
      </c>
      <c r="C5182" s="214" t="s">
        <v>92</v>
      </c>
      <c r="D5182" s="215" t="s">
        <v>9978</v>
      </c>
    </row>
    <row r="5183" spans="1:4" ht="13.5" x14ac:dyDescent="0.25">
      <c r="A5183" s="213">
        <v>98077</v>
      </c>
      <c r="B5183" s="214" t="s">
        <v>9979</v>
      </c>
      <c r="C5183" s="214" t="s">
        <v>92</v>
      </c>
      <c r="D5183" s="215" t="s">
        <v>9980</v>
      </c>
    </row>
    <row r="5184" spans="1:4" ht="13.5" x14ac:dyDescent="0.25">
      <c r="A5184" s="213">
        <v>98078</v>
      </c>
      <c r="B5184" s="214" t="s">
        <v>9981</v>
      </c>
      <c r="C5184" s="214" t="s">
        <v>92</v>
      </c>
      <c r="D5184" s="215" t="s">
        <v>9982</v>
      </c>
    </row>
    <row r="5185" spans="1:4" ht="13.5" x14ac:dyDescent="0.25">
      <c r="A5185" s="213">
        <v>98079</v>
      </c>
      <c r="B5185" s="214" t="s">
        <v>9983</v>
      </c>
      <c r="C5185" s="214" t="s">
        <v>92</v>
      </c>
      <c r="D5185" s="215" t="s">
        <v>9984</v>
      </c>
    </row>
    <row r="5186" spans="1:4" ht="13.5" x14ac:dyDescent="0.25">
      <c r="A5186" s="213">
        <v>98080</v>
      </c>
      <c r="B5186" s="214" t="s">
        <v>9985</v>
      </c>
      <c r="C5186" s="214" t="s">
        <v>92</v>
      </c>
      <c r="D5186" s="215" t="s">
        <v>9986</v>
      </c>
    </row>
    <row r="5187" spans="1:4" ht="13.5" x14ac:dyDescent="0.25">
      <c r="A5187" s="213">
        <v>98081</v>
      </c>
      <c r="B5187" s="214" t="s">
        <v>9987</v>
      </c>
      <c r="C5187" s="214" t="s">
        <v>92</v>
      </c>
      <c r="D5187" s="215" t="s">
        <v>9988</v>
      </c>
    </row>
    <row r="5188" spans="1:4" ht="13.5" x14ac:dyDescent="0.25">
      <c r="A5188" s="213">
        <v>98082</v>
      </c>
      <c r="B5188" s="214" t="s">
        <v>9989</v>
      </c>
      <c r="C5188" s="214" t="s">
        <v>92</v>
      </c>
      <c r="D5188" s="215" t="s">
        <v>9990</v>
      </c>
    </row>
    <row r="5189" spans="1:4" ht="13.5" x14ac:dyDescent="0.25">
      <c r="A5189" s="213">
        <v>98083</v>
      </c>
      <c r="B5189" s="214" t="s">
        <v>9991</v>
      </c>
      <c r="C5189" s="214" t="s">
        <v>92</v>
      </c>
      <c r="D5189" s="215" t="s">
        <v>9992</v>
      </c>
    </row>
    <row r="5190" spans="1:4" ht="13.5" x14ac:dyDescent="0.25">
      <c r="A5190" s="213">
        <v>98084</v>
      </c>
      <c r="B5190" s="214" t="s">
        <v>9993</v>
      </c>
      <c r="C5190" s="214" t="s">
        <v>92</v>
      </c>
      <c r="D5190" s="215" t="s">
        <v>9994</v>
      </c>
    </row>
    <row r="5191" spans="1:4" ht="13.5" x14ac:dyDescent="0.25">
      <c r="A5191" s="213">
        <v>98085</v>
      </c>
      <c r="B5191" s="214" t="s">
        <v>9995</v>
      </c>
      <c r="C5191" s="214" t="s">
        <v>92</v>
      </c>
      <c r="D5191" s="215" t="s">
        <v>9996</v>
      </c>
    </row>
    <row r="5192" spans="1:4" ht="13.5" x14ac:dyDescent="0.25">
      <c r="A5192" s="213">
        <v>98086</v>
      </c>
      <c r="B5192" s="214" t="s">
        <v>9997</v>
      </c>
      <c r="C5192" s="214" t="s">
        <v>92</v>
      </c>
      <c r="D5192" s="215" t="s">
        <v>9998</v>
      </c>
    </row>
    <row r="5193" spans="1:4" ht="13.5" x14ac:dyDescent="0.25">
      <c r="A5193" s="213">
        <v>98087</v>
      </c>
      <c r="B5193" s="214" t="s">
        <v>9999</v>
      </c>
      <c r="C5193" s="214" t="s">
        <v>92</v>
      </c>
      <c r="D5193" s="215" t="s">
        <v>10000</v>
      </c>
    </row>
    <row r="5194" spans="1:4" ht="13.5" x14ac:dyDescent="0.25">
      <c r="A5194" s="213">
        <v>98088</v>
      </c>
      <c r="B5194" s="214" t="s">
        <v>10001</v>
      </c>
      <c r="C5194" s="214" t="s">
        <v>92</v>
      </c>
      <c r="D5194" s="215" t="s">
        <v>10002</v>
      </c>
    </row>
    <row r="5195" spans="1:4" ht="13.5" x14ac:dyDescent="0.25">
      <c r="A5195" s="213">
        <v>98089</v>
      </c>
      <c r="B5195" s="214" t="s">
        <v>10003</v>
      </c>
      <c r="C5195" s="214" t="s">
        <v>92</v>
      </c>
      <c r="D5195" s="215" t="s">
        <v>10004</v>
      </c>
    </row>
    <row r="5196" spans="1:4" ht="13.5" x14ac:dyDescent="0.25">
      <c r="A5196" s="213">
        <v>98090</v>
      </c>
      <c r="B5196" s="214" t="s">
        <v>10005</v>
      </c>
      <c r="C5196" s="214" t="s">
        <v>92</v>
      </c>
      <c r="D5196" s="215" t="s">
        <v>10006</v>
      </c>
    </row>
    <row r="5197" spans="1:4" ht="13.5" x14ac:dyDescent="0.25">
      <c r="A5197" s="213">
        <v>98091</v>
      </c>
      <c r="B5197" s="214" t="s">
        <v>10007</v>
      </c>
      <c r="C5197" s="214" t="s">
        <v>92</v>
      </c>
      <c r="D5197" s="215" t="s">
        <v>10008</v>
      </c>
    </row>
    <row r="5198" spans="1:4" ht="13.5" x14ac:dyDescent="0.25">
      <c r="A5198" s="213">
        <v>98092</v>
      </c>
      <c r="B5198" s="214" t="s">
        <v>10009</v>
      </c>
      <c r="C5198" s="214" t="s">
        <v>92</v>
      </c>
      <c r="D5198" s="215" t="s">
        <v>10010</v>
      </c>
    </row>
    <row r="5199" spans="1:4" ht="13.5" x14ac:dyDescent="0.25">
      <c r="A5199" s="213">
        <v>98093</v>
      </c>
      <c r="B5199" s="214" t="s">
        <v>10011</v>
      </c>
      <c r="C5199" s="214" t="s">
        <v>92</v>
      </c>
      <c r="D5199" s="215" t="s">
        <v>10012</v>
      </c>
    </row>
    <row r="5200" spans="1:4" ht="13.5" x14ac:dyDescent="0.25">
      <c r="A5200" s="213">
        <v>98094</v>
      </c>
      <c r="B5200" s="214" t="s">
        <v>10013</v>
      </c>
      <c r="C5200" s="214" t="s">
        <v>92</v>
      </c>
      <c r="D5200" s="215" t="s">
        <v>10014</v>
      </c>
    </row>
    <row r="5201" spans="1:4" ht="13.5" x14ac:dyDescent="0.25">
      <c r="A5201" s="213">
        <v>98099</v>
      </c>
      <c r="B5201" s="214" t="s">
        <v>10015</v>
      </c>
      <c r="C5201" s="214" t="s">
        <v>92</v>
      </c>
      <c r="D5201" s="215" t="s">
        <v>10016</v>
      </c>
    </row>
    <row r="5202" spans="1:4" ht="13.5" x14ac:dyDescent="0.25">
      <c r="A5202" s="213">
        <v>98100</v>
      </c>
      <c r="B5202" s="214" t="s">
        <v>10017</v>
      </c>
      <c r="C5202" s="214" t="s">
        <v>92</v>
      </c>
      <c r="D5202" s="215" t="s">
        <v>10018</v>
      </c>
    </row>
    <row r="5203" spans="1:4" ht="13.5" x14ac:dyDescent="0.25">
      <c r="A5203" s="213">
        <v>98101</v>
      </c>
      <c r="B5203" s="214" t="s">
        <v>10019</v>
      </c>
      <c r="C5203" s="214" t="s">
        <v>92</v>
      </c>
      <c r="D5203" s="215" t="s">
        <v>10020</v>
      </c>
    </row>
    <row r="5204" spans="1:4" ht="13.5" x14ac:dyDescent="0.25">
      <c r="A5204" s="213">
        <v>98109</v>
      </c>
      <c r="B5204" s="214" t="s">
        <v>10021</v>
      </c>
      <c r="C5204" s="214" t="s">
        <v>92</v>
      </c>
      <c r="D5204" s="215" t="s">
        <v>10022</v>
      </c>
    </row>
    <row r="5205" spans="1:4" ht="13.5" x14ac:dyDescent="0.25">
      <c r="A5205" s="213">
        <v>98110</v>
      </c>
      <c r="B5205" s="214" t="s">
        <v>10023</v>
      </c>
      <c r="C5205" s="214" t="s">
        <v>92</v>
      </c>
      <c r="D5205" s="215" t="s">
        <v>10024</v>
      </c>
    </row>
    <row r="5206" spans="1:4" ht="13.5" x14ac:dyDescent="0.25">
      <c r="A5206" s="213">
        <v>98111</v>
      </c>
      <c r="B5206" s="214" t="s">
        <v>10025</v>
      </c>
      <c r="C5206" s="214" t="s">
        <v>92</v>
      </c>
      <c r="D5206" s="215" t="s">
        <v>10026</v>
      </c>
    </row>
    <row r="5207" spans="1:4" ht="13.5" x14ac:dyDescent="0.25">
      <c r="A5207" s="213">
        <v>98112</v>
      </c>
      <c r="B5207" s="214" t="s">
        <v>10027</v>
      </c>
      <c r="C5207" s="214" t="s">
        <v>92</v>
      </c>
      <c r="D5207" s="215" t="s">
        <v>10028</v>
      </c>
    </row>
    <row r="5208" spans="1:4" ht="13.5" x14ac:dyDescent="0.25">
      <c r="A5208" s="213">
        <v>98114</v>
      </c>
      <c r="B5208" s="214" t="s">
        <v>10029</v>
      </c>
      <c r="C5208" s="214" t="s">
        <v>92</v>
      </c>
      <c r="D5208" s="215" t="s">
        <v>10030</v>
      </c>
    </row>
    <row r="5209" spans="1:4" ht="13.5" x14ac:dyDescent="0.25">
      <c r="A5209" s="213">
        <v>98115</v>
      </c>
      <c r="B5209" s="214" t="s">
        <v>10031</v>
      </c>
      <c r="C5209" s="214" t="s">
        <v>92</v>
      </c>
      <c r="D5209" s="215" t="s">
        <v>10032</v>
      </c>
    </row>
    <row r="5210" spans="1:4" ht="13.5" x14ac:dyDescent="0.25">
      <c r="A5210" s="213">
        <v>89957</v>
      </c>
      <c r="B5210" s="214" t="s">
        <v>898</v>
      </c>
      <c r="C5210" s="214" t="s">
        <v>92</v>
      </c>
      <c r="D5210" s="215" t="s">
        <v>10033</v>
      </c>
    </row>
    <row r="5211" spans="1:4" ht="13.5" x14ac:dyDescent="0.25">
      <c r="A5211" s="213">
        <v>89959</v>
      </c>
      <c r="B5211" s="214" t="s">
        <v>899</v>
      </c>
      <c r="C5211" s="214" t="s">
        <v>92</v>
      </c>
      <c r="D5211" s="215" t="s">
        <v>4808</v>
      </c>
    </row>
    <row r="5212" spans="1:4" ht="13.5" x14ac:dyDescent="0.25">
      <c r="A5212" s="213">
        <v>89349</v>
      </c>
      <c r="B5212" s="214" t="s">
        <v>10034</v>
      </c>
      <c r="C5212" s="214" t="s">
        <v>92</v>
      </c>
      <c r="D5212" s="215" t="s">
        <v>10035</v>
      </c>
    </row>
    <row r="5213" spans="1:4" ht="13.5" x14ac:dyDescent="0.25">
      <c r="A5213" s="213">
        <v>89351</v>
      </c>
      <c r="B5213" s="214" t="s">
        <v>10036</v>
      </c>
      <c r="C5213" s="214" t="s">
        <v>92</v>
      </c>
      <c r="D5213" s="215" t="s">
        <v>10037</v>
      </c>
    </row>
    <row r="5214" spans="1:4" ht="13.5" x14ac:dyDescent="0.25">
      <c r="A5214" s="213">
        <v>89352</v>
      </c>
      <c r="B5214" s="214" t="s">
        <v>10038</v>
      </c>
      <c r="C5214" s="214" t="s">
        <v>92</v>
      </c>
      <c r="D5214" s="215" t="s">
        <v>5930</v>
      </c>
    </row>
    <row r="5215" spans="1:4" ht="13.5" x14ac:dyDescent="0.25">
      <c r="A5215" s="213">
        <v>89353</v>
      </c>
      <c r="B5215" s="214" t="s">
        <v>10039</v>
      </c>
      <c r="C5215" s="214" t="s">
        <v>92</v>
      </c>
      <c r="D5215" s="215" t="s">
        <v>10040</v>
      </c>
    </row>
    <row r="5216" spans="1:4" ht="13.5" x14ac:dyDescent="0.25">
      <c r="A5216" s="213">
        <v>89354</v>
      </c>
      <c r="B5216" s="214" t="s">
        <v>10041</v>
      </c>
      <c r="C5216" s="214" t="s">
        <v>92</v>
      </c>
      <c r="D5216" s="215" t="s">
        <v>10042</v>
      </c>
    </row>
    <row r="5217" spans="1:4" ht="13.5" x14ac:dyDescent="0.25">
      <c r="A5217" s="213">
        <v>89969</v>
      </c>
      <c r="B5217" s="214" t="s">
        <v>900</v>
      </c>
      <c r="C5217" s="214" t="s">
        <v>92</v>
      </c>
      <c r="D5217" s="215" t="s">
        <v>10043</v>
      </c>
    </row>
    <row r="5218" spans="1:4" ht="13.5" x14ac:dyDescent="0.25">
      <c r="A5218" s="213">
        <v>89970</v>
      </c>
      <c r="B5218" s="214" t="s">
        <v>901</v>
      </c>
      <c r="C5218" s="214" t="s">
        <v>92</v>
      </c>
      <c r="D5218" s="215" t="s">
        <v>10044</v>
      </c>
    </row>
    <row r="5219" spans="1:4" ht="13.5" x14ac:dyDescent="0.25">
      <c r="A5219" s="213">
        <v>89971</v>
      </c>
      <c r="B5219" s="214" t="s">
        <v>902</v>
      </c>
      <c r="C5219" s="214" t="s">
        <v>92</v>
      </c>
      <c r="D5219" s="215" t="s">
        <v>10045</v>
      </c>
    </row>
    <row r="5220" spans="1:4" ht="13.5" x14ac:dyDescent="0.25">
      <c r="A5220" s="213">
        <v>89972</v>
      </c>
      <c r="B5220" s="214" t="s">
        <v>903</v>
      </c>
      <c r="C5220" s="214" t="s">
        <v>92</v>
      </c>
      <c r="D5220" s="215" t="s">
        <v>10046</v>
      </c>
    </row>
    <row r="5221" spans="1:4" ht="13.5" x14ac:dyDescent="0.25">
      <c r="A5221" s="213">
        <v>89973</v>
      </c>
      <c r="B5221" s="214" t="s">
        <v>904</v>
      </c>
      <c r="C5221" s="214" t="s">
        <v>92</v>
      </c>
      <c r="D5221" s="215" t="s">
        <v>10047</v>
      </c>
    </row>
    <row r="5222" spans="1:4" ht="13.5" x14ac:dyDescent="0.25">
      <c r="A5222" s="213">
        <v>89974</v>
      </c>
      <c r="B5222" s="214" t="s">
        <v>905</v>
      </c>
      <c r="C5222" s="214" t="s">
        <v>92</v>
      </c>
      <c r="D5222" s="215" t="s">
        <v>10048</v>
      </c>
    </row>
    <row r="5223" spans="1:4" ht="13.5" x14ac:dyDescent="0.25">
      <c r="A5223" s="213">
        <v>89984</v>
      </c>
      <c r="B5223" s="214" t="s">
        <v>10049</v>
      </c>
      <c r="C5223" s="214" t="s">
        <v>92</v>
      </c>
      <c r="D5223" s="215" t="s">
        <v>10050</v>
      </c>
    </row>
    <row r="5224" spans="1:4" ht="13.5" x14ac:dyDescent="0.25">
      <c r="A5224" s="213">
        <v>89985</v>
      </c>
      <c r="B5224" s="214" t="s">
        <v>10051</v>
      </c>
      <c r="C5224" s="214" t="s">
        <v>92</v>
      </c>
      <c r="D5224" s="215" t="s">
        <v>10052</v>
      </c>
    </row>
    <row r="5225" spans="1:4" ht="13.5" x14ac:dyDescent="0.25">
      <c r="A5225" s="213">
        <v>89986</v>
      </c>
      <c r="B5225" s="214" t="s">
        <v>10053</v>
      </c>
      <c r="C5225" s="214" t="s">
        <v>92</v>
      </c>
      <c r="D5225" s="215" t="s">
        <v>10054</v>
      </c>
    </row>
    <row r="5226" spans="1:4" ht="13.5" x14ac:dyDescent="0.25">
      <c r="A5226" s="213">
        <v>89987</v>
      </c>
      <c r="B5226" s="214" t="s">
        <v>10055</v>
      </c>
      <c r="C5226" s="214" t="s">
        <v>92</v>
      </c>
      <c r="D5226" s="215" t="s">
        <v>10056</v>
      </c>
    </row>
    <row r="5227" spans="1:4" ht="13.5" x14ac:dyDescent="0.25">
      <c r="A5227" s="213">
        <v>90371</v>
      </c>
      <c r="B5227" s="214" t="s">
        <v>10057</v>
      </c>
      <c r="C5227" s="214" t="s">
        <v>92</v>
      </c>
      <c r="D5227" s="215" t="s">
        <v>5868</v>
      </c>
    </row>
    <row r="5228" spans="1:4" ht="13.5" x14ac:dyDescent="0.25">
      <c r="A5228" s="213">
        <v>94489</v>
      </c>
      <c r="B5228" s="214" t="s">
        <v>10058</v>
      </c>
      <c r="C5228" s="214" t="s">
        <v>92</v>
      </c>
      <c r="D5228" s="215" t="s">
        <v>8603</v>
      </c>
    </row>
    <row r="5229" spans="1:4" ht="13.5" x14ac:dyDescent="0.25">
      <c r="A5229" s="213">
        <v>94490</v>
      </c>
      <c r="B5229" s="214" t="s">
        <v>10059</v>
      </c>
      <c r="C5229" s="214" t="s">
        <v>92</v>
      </c>
      <c r="D5229" s="215" t="s">
        <v>10060</v>
      </c>
    </row>
    <row r="5230" spans="1:4" ht="13.5" x14ac:dyDescent="0.25">
      <c r="A5230" s="213">
        <v>94491</v>
      </c>
      <c r="B5230" s="214" t="s">
        <v>10061</v>
      </c>
      <c r="C5230" s="214" t="s">
        <v>92</v>
      </c>
      <c r="D5230" s="215" t="s">
        <v>8608</v>
      </c>
    </row>
    <row r="5231" spans="1:4" ht="13.5" x14ac:dyDescent="0.25">
      <c r="A5231" s="213">
        <v>94492</v>
      </c>
      <c r="B5231" s="214" t="s">
        <v>10062</v>
      </c>
      <c r="C5231" s="214" t="s">
        <v>92</v>
      </c>
      <c r="D5231" s="215" t="s">
        <v>10063</v>
      </c>
    </row>
    <row r="5232" spans="1:4" ht="13.5" x14ac:dyDescent="0.25">
      <c r="A5232" s="213">
        <v>94493</v>
      </c>
      <c r="B5232" s="214" t="s">
        <v>10064</v>
      </c>
      <c r="C5232" s="214" t="s">
        <v>92</v>
      </c>
      <c r="D5232" s="215" t="s">
        <v>10065</v>
      </c>
    </row>
    <row r="5233" spans="1:4" ht="13.5" x14ac:dyDescent="0.25">
      <c r="A5233" s="213">
        <v>94495</v>
      </c>
      <c r="B5233" s="214" t="s">
        <v>10066</v>
      </c>
      <c r="C5233" s="214" t="s">
        <v>92</v>
      </c>
      <c r="D5233" s="215" t="s">
        <v>10067</v>
      </c>
    </row>
    <row r="5234" spans="1:4" ht="13.5" x14ac:dyDescent="0.25">
      <c r="A5234" s="213">
        <v>94496</v>
      </c>
      <c r="B5234" s="214" t="s">
        <v>10068</v>
      </c>
      <c r="C5234" s="214" t="s">
        <v>92</v>
      </c>
      <c r="D5234" s="215" t="s">
        <v>10069</v>
      </c>
    </row>
    <row r="5235" spans="1:4" ht="13.5" x14ac:dyDescent="0.25">
      <c r="A5235" s="213">
        <v>94497</v>
      </c>
      <c r="B5235" s="214" t="s">
        <v>10070</v>
      </c>
      <c r="C5235" s="214" t="s">
        <v>92</v>
      </c>
      <c r="D5235" s="215" t="s">
        <v>10071</v>
      </c>
    </row>
    <row r="5236" spans="1:4" ht="13.5" x14ac:dyDescent="0.25">
      <c r="A5236" s="213">
        <v>94498</v>
      </c>
      <c r="B5236" s="214" t="s">
        <v>10072</v>
      </c>
      <c r="C5236" s="214" t="s">
        <v>92</v>
      </c>
      <c r="D5236" s="215" t="s">
        <v>10073</v>
      </c>
    </row>
    <row r="5237" spans="1:4" ht="13.5" x14ac:dyDescent="0.25">
      <c r="A5237" s="213">
        <v>94499</v>
      </c>
      <c r="B5237" s="214" t="s">
        <v>10074</v>
      </c>
      <c r="C5237" s="214" t="s">
        <v>92</v>
      </c>
      <c r="D5237" s="215" t="s">
        <v>10075</v>
      </c>
    </row>
    <row r="5238" spans="1:4" ht="13.5" x14ac:dyDescent="0.25">
      <c r="A5238" s="213">
        <v>94500</v>
      </c>
      <c r="B5238" s="214" t="s">
        <v>10076</v>
      </c>
      <c r="C5238" s="214" t="s">
        <v>92</v>
      </c>
      <c r="D5238" s="215" t="s">
        <v>10077</v>
      </c>
    </row>
    <row r="5239" spans="1:4" ht="13.5" x14ac:dyDescent="0.25">
      <c r="A5239" s="213">
        <v>94501</v>
      </c>
      <c r="B5239" s="214" t="s">
        <v>10078</v>
      </c>
      <c r="C5239" s="214" t="s">
        <v>92</v>
      </c>
      <c r="D5239" s="215" t="s">
        <v>10079</v>
      </c>
    </row>
    <row r="5240" spans="1:4" ht="13.5" x14ac:dyDescent="0.25">
      <c r="A5240" s="213">
        <v>94792</v>
      </c>
      <c r="B5240" s="214" t="s">
        <v>10080</v>
      </c>
      <c r="C5240" s="214" t="s">
        <v>92</v>
      </c>
      <c r="D5240" s="215" t="s">
        <v>10081</v>
      </c>
    </row>
    <row r="5241" spans="1:4" ht="13.5" x14ac:dyDescent="0.25">
      <c r="A5241" s="213">
        <v>94793</v>
      </c>
      <c r="B5241" s="214" t="s">
        <v>10082</v>
      </c>
      <c r="C5241" s="214" t="s">
        <v>92</v>
      </c>
      <c r="D5241" s="215" t="s">
        <v>10083</v>
      </c>
    </row>
    <row r="5242" spans="1:4" ht="13.5" x14ac:dyDescent="0.25">
      <c r="A5242" s="213">
        <v>94794</v>
      </c>
      <c r="B5242" s="214" t="s">
        <v>10084</v>
      </c>
      <c r="C5242" s="214" t="s">
        <v>92</v>
      </c>
      <c r="D5242" s="215" t="s">
        <v>10085</v>
      </c>
    </row>
    <row r="5243" spans="1:4" ht="13.5" x14ac:dyDescent="0.25">
      <c r="A5243" s="213">
        <v>94795</v>
      </c>
      <c r="B5243" s="214" t="s">
        <v>10086</v>
      </c>
      <c r="C5243" s="214" t="s">
        <v>92</v>
      </c>
      <c r="D5243" s="215" t="s">
        <v>10087</v>
      </c>
    </row>
    <row r="5244" spans="1:4" ht="13.5" x14ac:dyDescent="0.25">
      <c r="A5244" s="213">
        <v>94796</v>
      </c>
      <c r="B5244" s="214" t="s">
        <v>10088</v>
      </c>
      <c r="C5244" s="214" t="s">
        <v>92</v>
      </c>
      <c r="D5244" s="215" t="s">
        <v>10089</v>
      </c>
    </row>
    <row r="5245" spans="1:4" ht="13.5" x14ac:dyDescent="0.25">
      <c r="A5245" s="213">
        <v>94797</v>
      </c>
      <c r="B5245" s="214" t="s">
        <v>10090</v>
      </c>
      <c r="C5245" s="214" t="s">
        <v>92</v>
      </c>
      <c r="D5245" s="215" t="s">
        <v>10091</v>
      </c>
    </row>
    <row r="5246" spans="1:4" ht="13.5" x14ac:dyDescent="0.25">
      <c r="A5246" s="213">
        <v>94798</v>
      </c>
      <c r="B5246" s="214" t="s">
        <v>10092</v>
      </c>
      <c r="C5246" s="214" t="s">
        <v>92</v>
      </c>
      <c r="D5246" s="215" t="s">
        <v>9639</v>
      </c>
    </row>
    <row r="5247" spans="1:4" ht="13.5" x14ac:dyDescent="0.25">
      <c r="A5247" s="213">
        <v>94799</v>
      </c>
      <c r="B5247" s="214" t="s">
        <v>10093</v>
      </c>
      <c r="C5247" s="214" t="s">
        <v>92</v>
      </c>
      <c r="D5247" s="215" t="s">
        <v>10094</v>
      </c>
    </row>
    <row r="5248" spans="1:4" ht="13.5" x14ac:dyDescent="0.25">
      <c r="A5248" s="213">
        <v>94800</v>
      </c>
      <c r="B5248" s="214" t="s">
        <v>10095</v>
      </c>
      <c r="C5248" s="214" t="s">
        <v>92</v>
      </c>
      <c r="D5248" s="215" t="s">
        <v>10096</v>
      </c>
    </row>
    <row r="5249" spans="1:4" ht="13.5" x14ac:dyDescent="0.25">
      <c r="A5249" s="213">
        <v>95248</v>
      </c>
      <c r="B5249" s="214" t="s">
        <v>10097</v>
      </c>
      <c r="C5249" s="214" t="s">
        <v>92</v>
      </c>
      <c r="D5249" s="215" t="s">
        <v>2437</v>
      </c>
    </row>
    <row r="5250" spans="1:4" ht="13.5" x14ac:dyDescent="0.25">
      <c r="A5250" s="213">
        <v>95249</v>
      </c>
      <c r="B5250" s="214" t="s">
        <v>10098</v>
      </c>
      <c r="C5250" s="214" t="s">
        <v>92</v>
      </c>
      <c r="D5250" s="215" t="s">
        <v>10099</v>
      </c>
    </row>
    <row r="5251" spans="1:4" ht="13.5" x14ac:dyDescent="0.25">
      <c r="A5251" s="213">
        <v>95250</v>
      </c>
      <c r="B5251" s="214" t="s">
        <v>10100</v>
      </c>
      <c r="C5251" s="214" t="s">
        <v>92</v>
      </c>
      <c r="D5251" s="215" t="s">
        <v>10101</v>
      </c>
    </row>
    <row r="5252" spans="1:4" ht="13.5" x14ac:dyDescent="0.25">
      <c r="A5252" s="213">
        <v>95251</v>
      </c>
      <c r="B5252" s="214" t="s">
        <v>10102</v>
      </c>
      <c r="C5252" s="214" t="s">
        <v>92</v>
      </c>
      <c r="D5252" s="215" t="s">
        <v>10103</v>
      </c>
    </row>
    <row r="5253" spans="1:4" ht="13.5" x14ac:dyDescent="0.25">
      <c r="A5253" s="213">
        <v>95252</v>
      </c>
      <c r="B5253" s="214" t="s">
        <v>10104</v>
      </c>
      <c r="C5253" s="214" t="s">
        <v>92</v>
      </c>
      <c r="D5253" s="215" t="s">
        <v>10105</v>
      </c>
    </row>
    <row r="5254" spans="1:4" ht="13.5" x14ac:dyDescent="0.25">
      <c r="A5254" s="213">
        <v>95253</v>
      </c>
      <c r="B5254" s="214" t="s">
        <v>10106</v>
      </c>
      <c r="C5254" s="214" t="s">
        <v>92</v>
      </c>
      <c r="D5254" s="215" t="s">
        <v>10107</v>
      </c>
    </row>
    <row r="5255" spans="1:4" ht="13.5" x14ac:dyDescent="0.25">
      <c r="A5255" s="213">
        <v>99619</v>
      </c>
      <c r="B5255" s="214" t="s">
        <v>10108</v>
      </c>
      <c r="C5255" s="214" t="s">
        <v>92</v>
      </c>
      <c r="D5255" s="215" t="s">
        <v>10109</v>
      </c>
    </row>
    <row r="5256" spans="1:4" ht="13.5" x14ac:dyDescent="0.25">
      <c r="A5256" s="213">
        <v>99620</v>
      </c>
      <c r="B5256" s="214" t="s">
        <v>10110</v>
      </c>
      <c r="C5256" s="214" t="s">
        <v>92</v>
      </c>
      <c r="D5256" s="215" t="s">
        <v>10111</v>
      </c>
    </row>
    <row r="5257" spans="1:4" ht="13.5" x14ac:dyDescent="0.25">
      <c r="A5257" s="213">
        <v>99621</v>
      </c>
      <c r="B5257" s="214" t="s">
        <v>10112</v>
      </c>
      <c r="C5257" s="214" t="s">
        <v>92</v>
      </c>
      <c r="D5257" s="215" t="s">
        <v>10113</v>
      </c>
    </row>
    <row r="5258" spans="1:4" ht="13.5" x14ac:dyDescent="0.25">
      <c r="A5258" s="213">
        <v>99622</v>
      </c>
      <c r="B5258" s="214" t="s">
        <v>10114</v>
      </c>
      <c r="C5258" s="214" t="s">
        <v>92</v>
      </c>
      <c r="D5258" s="215" t="s">
        <v>10115</v>
      </c>
    </row>
    <row r="5259" spans="1:4" ht="13.5" x14ac:dyDescent="0.25">
      <c r="A5259" s="213">
        <v>99623</v>
      </c>
      <c r="B5259" s="214" t="s">
        <v>10116</v>
      </c>
      <c r="C5259" s="214" t="s">
        <v>92</v>
      </c>
      <c r="D5259" s="215" t="s">
        <v>10117</v>
      </c>
    </row>
    <row r="5260" spans="1:4" ht="13.5" x14ac:dyDescent="0.25">
      <c r="A5260" s="213">
        <v>99624</v>
      </c>
      <c r="B5260" s="214" t="s">
        <v>10118</v>
      </c>
      <c r="C5260" s="214" t="s">
        <v>92</v>
      </c>
      <c r="D5260" s="215" t="s">
        <v>10119</v>
      </c>
    </row>
    <row r="5261" spans="1:4" ht="13.5" x14ac:dyDescent="0.25">
      <c r="A5261" s="213">
        <v>99625</v>
      </c>
      <c r="B5261" s="214" t="s">
        <v>10120</v>
      </c>
      <c r="C5261" s="214" t="s">
        <v>92</v>
      </c>
      <c r="D5261" s="215" t="s">
        <v>10121</v>
      </c>
    </row>
    <row r="5262" spans="1:4" ht="13.5" x14ac:dyDescent="0.25">
      <c r="A5262" s="213">
        <v>99626</v>
      </c>
      <c r="B5262" s="214" t="s">
        <v>10122</v>
      </c>
      <c r="C5262" s="214" t="s">
        <v>92</v>
      </c>
      <c r="D5262" s="215" t="s">
        <v>10123</v>
      </c>
    </row>
    <row r="5263" spans="1:4" ht="13.5" x14ac:dyDescent="0.25">
      <c r="A5263" s="213">
        <v>99627</v>
      </c>
      <c r="B5263" s="214" t="s">
        <v>10124</v>
      </c>
      <c r="C5263" s="214" t="s">
        <v>92</v>
      </c>
      <c r="D5263" s="215" t="s">
        <v>10125</v>
      </c>
    </row>
    <row r="5264" spans="1:4" ht="13.5" x14ac:dyDescent="0.25">
      <c r="A5264" s="213">
        <v>99628</v>
      </c>
      <c r="B5264" s="214" t="s">
        <v>10126</v>
      </c>
      <c r="C5264" s="214" t="s">
        <v>92</v>
      </c>
      <c r="D5264" s="215" t="s">
        <v>6424</v>
      </c>
    </row>
    <row r="5265" spans="1:4" ht="13.5" x14ac:dyDescent="0.25">
      <c r="A5265" s="213">
        <v>99629</v>
      </c>
      <c r="B5265" s="214" t="s">
        <v>10127</v>
      </c>
      <c r="C5265" s="214" t="s">
        <v>92</v>
      </c>
      <c r="D5265" s="215" t="s">
        <v>10128</v>
      </c>
    </row>
    <row r="5266" spans="1:4" ht="13.5" x14ac:dyDescent="0.25">
      <c r="A5266" s="213">
        <v>99630</v>
      </c>
      <c r="B5266" s="214" t="s">
        <v>10129</v>
      </c>
      <c r="C5266" s="214" t="s">
        <v>92</v>
      </c>
      <c r="D5266" s="215" t="s">
        <v>10130</v>
      </c>
    </row>
    <row r="5267" spans="1:4" ht="13.5" x14ac:dyDescent="0.25">
      <c r="A5267" s="213">
        <v>99631</v>
      </c>
      <c r="B5267" s="214" t="s">
        <v>10131</v>
      </c>
      <c r="C5267" s="214" t="s">
        <v>92</v>
      </c>
      <c r="D5267" s="215" t="s">
        <v>10132</v>
      </c>
    </row>
    <row r="5268" spans="1:4" ht="13.5" x14ac:dyDescent="0.25">
      <c r="A5268" s="213">
        <v>99632</v>
      </c>
      <c r="B5268" s="214" t="s">
        <v>10133</v>
      </c>
      <c r="C5268" s="214" t="s">
        <v>92</v>
      </c>
      <c r="D5268" s="215" t="s">
        <v>10134</v>
      </c>
    </row>
    <row r="5269" spans="1:4" ht="13.5" x14ac:dyDescent="0.25">
      <c r="A5269" s="213">
        <v>99633</v>
      </c>
      <c r="B5269" s="214" t="s">
        <v>10135</v>
      </c>
      <c r="C5269" s="214" t="s">
        <v>92</v>
      </c>
      <c r="D5269" s="215" t="s">
        <v>10136</v>
      </c>
    </row>
    <row r="5270" spans="1:4" ht="13.5" x14ac:dyDescent="0.25">
      <c r="A5270" s="213">
        <v>99634</v>
      </c>
      <c r="B5270" s="214" t="s">
        <v>10137</v>
      </c>
      <c r="C5270" s="214" t="s">
        <v>92</v>
      </c>
      <c r="D5270" s="215" t="s">
        <v>10138</v>
      </c>
    </row>
    <row r="5271" spans="1:4" ht="13.5" x14ac:dyDescent="0.25">
      <c r="A5271" s="213">
        <v>99635</v>
      </c>
      <c r="B5271" s="214" t="s">
        <v>10139</v>
      </c>
      <c r="C5271" s="214" t="s">
        <v>92</v>
      </c>
      <c r="D5271" s="215" t="s">
        <v>9862</v>
      </c>
    </row>
    <row r="5272" spans="1:4" ht="13.5" x14ac:dyDescent="0.25">
      <c r="A5272" s="213">
        <v>103008</v>
      </c>
      <c r="B5272" s="214" t="s">
        <v>10140</v>
      </c>
      <c r="C5272" s="214" t="s">
        <v>92</v>
      </c>
      <c r="D5272" s="215" t="s">
        <v>10141</v>
      </c>
    </row>
    <row r="5273" spans="1:4" ht="13.5" x14ac:dyDescent="0.25">
      <c r="A5273" s="213">
        <v>103009</v>
      </c>
      <c r="B5273" s="214" t="s">
        <v>10142</v>
      </c>
      <c r="C5273" s="214" t="s">
        <v>92</v>
      </c>
      <c r="D5273" s="215" t="s">
        <v>10143</v>
      </c>
    </row>
    <row r="5274" spans="1:4" ht="13.5" x14ac:dyDescent="0.25">
      <c r="A5274" s="213">
        <v>103010</v>
      </c>
      <c r="B5274" s="214" t="s">
        <v>10144</v>
      </c>
      <c r="C5274" s="214" t="s">
        <v>92</v>
      </c>
      <c r="D5274" s="215" t="s">
        <v>10145</v>
      </c>
    </row>
    <row r="5275" spans="1:4" ht="13.5" x14ac:dyDescent="0.25">
      <c r="A5275" s="213">
        <v>103011</v>
      </c>
      <c r="B5275" s="214" t="s">
        <v>10146</v>
      </c>
      <c r="C5275" s="214" t="s">
        <v>92</v>
      </c>
      <c r="D5275" s="215" t="s">
        <v>9795</v>
      </c>
    </row>
    <row r="5276" spans="1:4" ht="13.5" x14ac:dyDescent="0.25">
      <c r="A5276" s="213">
        <v>103012</v>
      </c>
      <c r="B5276" s="214" t="s">
        <v>10147</v>
      </c>
      <c r="C5276" s="214" t="s">
        <v>92</v>
      </c>
      <c r="D5276" s="215" t="s">
        <v>10148</v>
      </c>
    </row>
    <row r="5277" spans="1:4" ht="13.5" x14ac:dyDescent="0.25">
      <c r="A5277" s="213">
        <v>103013</v>
      </c>
      <c r="B5277" s="214" t="s">
        <v>10149</v>
      </c>
      <c r="C5277" s="214" t="s">
        <v>92</v>
      </c>
      <c r="D5277" s="215" t="s">
        <v>10150</v>
      </c>
    </row>
    <row r="5278" spans="1:4" ht="13.5" x14ac:dyDescent="0.25">
      <c r="A5278" s="213">
        <v>103014</v>
      </c>
      <c r="B5278" s="214" t="s">
        <v>10151</v>
      </c>
      <c r="C5278" s="214" t="s">
        <v>92</v>
      </c>
      <c r="D5278" s="215" t="s">
        <v>10152</v>
      </c>
    </row>
    <row r="5279" spans="1:4" ht="13.5" x14ac:dyDescent="0.25">
      <c r="A5279" s="213">
        <v>103015</v>
      </c>
      <c r="B5279" s="214" t="s">
        <v>10153</v>
      </c>
      <c r="C5279" s="214" t="s">
        <v>92</v>
      </c>
      <c r="D5279" s="215" t="s">
        <v>10154</v>
      </c>
    </row>
    <row r="5280" spans="1:4" ht="13.5" x14ac:dyDescent="0.25">
      <c r="A5280" s="213">
        <v>103016</v>
      </c>
      <c r="B5280" s="214" t="s">
        <v>10155</v>
      </c>
      <c r="C5280" s="214" t="s">
        <v>92</v>
      </c>
      <c r="D5280" s="215" t="s">
        <v>10156</v>
      </c>
    </row>
    <row r="5281" spans="1:4" ht="13.5" x14ac:dyDescent="0.25">
      <c r="A5281" s="213">
        <v>103017</v>
      </c>
      <c r="B5281" s="214" t="s">
        <v>10157</v>
      </c>
      <c r="C5281" s="214" t="s">
        <v>92</v>
      </c>
      <c r="D5281" s="215" t="s">
        <v>10158</v>
      </c>
    </row>
    <row r="5282" spans="1:4" ht="13.5" x14ac:dyDescent="0.25">
      <c r="A5282" s="213">
        <v>103018</v>
      </c>
      <c r="B5282" s="214" t="s">
        <v>10159</v>
      </c>
      <c r="C5282" s="214" t="s">
        <v>92</v>
      </c>
      <c r="D5282" s="215" t="s">
        <v>10160</v>
      </c>
    </row>
    <row r="5283" spans="1:4" ht="13.5" x14ac:dyDescent="0.25">
      <c r="A5283" s="213">
        <v>103019</v>
      </c>
      <c r="B5283" s="214" t="s">
        <v>10161</v>
      </c>
      <c r="C5283" s="214" t="s">
        <v>92</v>
      </c>
      <c r="D5283" s="215" t="s">
        <v>10162</v>
      </c>
    </row>
    <row r="5284" spans="1:4" ht="13.5" x14ac:dyDescent="0.25">
      <c r="A5284" s="213">
        <v>103029</v>
      </c>
      <c r="B5284" s="214" t="s">
        <v>10163</v>
      </c>
      <c r="C5284" s="214" t="s">
        <v>92</v>
      </c>
      <c r="D5284" s="215" t="s">
        <v>10164</v>
      </c>
    </row>
    <row r="5285" spans="1:4" ht="13.5" x14ac:dyDescent="0.25">
      <c r="A5285" s="213">
        <v>103036</v>
      </c>
      <c r="B5285" s="214" t="s">
        <v>10165</v>
      </c>
      <c r="C5285" s="214" t="s">
        <v>92</v>
      </c>
      <c r="D5285" s="215" t="s">
        <v>10166</v>
      </c>
    </row>
    <row r="5286" spans="1:4" ht="13.5" x14ac:dyDescent="0.25">
      <c r="A5286" s="213">
        <v>103037</v>
      </c>
      <c r="B5286" s="214" t="s">
        <v>10167</v>
      </c>
      <c r="C5286" s="214" t="s">
        <v>92</v>
      </c>
      <c r="D5286" s="215" t="s">
        <v>2433</v>
      </c>
    </row>
    <row r="5287" spans="1:4" ht="13.5" x14ac:dyDescent="0.25">
      <c r="A5287" s="213">
        <v>103038</v>
      </c>
      <c r="B5287" s="214" t="s">
        <v>10168</v>
      </c>
      <c r="C5287" s="214" t="s">
        <v>92</v>
      </c>
      <c r="D5287" s="215" t="s">
        <v>2226</v>
      </c>
    </row>
    <row r="5288" spans="1:4" ht="13.5" x14ac:dyDescent="0.25">
      <c r="A5288" s="213">
        <v>103039</v>
      </c>
      <c r="B5288" s="214" t="s">
        <v>10169</v>
      </c>
      <c r="C5288" s="214" t="s">
        <v>92</v>
      </c>
      <c r="D5288" s="215" t="s">
        <v>10170</v>
      </c>
    </row>
    <row r="5289" spans="1:4" ht="13.5" x14ac:dyDescent="0.25">
      <c r="A5289" s="213">
        <v>103040</v>
      </c>
      <c r="B5289" s="214" t="s">
        <v>10171</v>
      </c>
      <c r="C5289" s="214" t="s">
        <v>92</v>
      </c>
      <c r="D5289" s="215" t="s">
        <v>10172</v>
      </c>
    </row>
    <row r="5290" spans="1:4" ht="13.5" x14ac:dyDescent="0.25">
      <c r="A5290" s="213">
        <v>103041</v>
      </c>
      <c r="B5290" s="214" t="s">
        <v>10173</v>
      </c>
      <c r="C5290" s="214" t="s">
        <v>92</v>
      </c>
      <c r="D5290" s="215" t="s">
        <v>10174</v>
      </c>
    </row>
    <row r="5291" spans="1:4" ht="13.5" x14ac:dyDescent="0.25">
      <c r="A5291" s="213">
        <v>103042</v>
      </c>
      <c r="B5291" s="214" t="s">
        <v>10175</v>
      </c>
      <c r="C5291" s="214" t="s">
        <v>92</v>
      </c>
      <c r="D5291" s="215" t="s">
        <v>1157</v>
      </c>
    </row>
    <row r="5292" spans="1:4" ht="13.5" x14ac:dyDescent="0.25">
      <c r="A5292" s="213">
        <v>103043</v>
      </c>
      <c r="B5292" s="214" t="s">
        <v>10176</v>
      </c>
      <c r="C5292" s="214" t="s">
        <v>92</v>
      </c>
      <c r="D5292" s="215" t="s">
        <v>10177</v>
      </c>
    </row>
    <row r="5293" spans="1:4" ht="13.5" x14ac:dyDescent="0.25">
      <c r="A5293" s="213">
        <v>103044</v>
      </c>
      <c r="B5293" s="214" t="s">
        <v>10178</v>
      </c>
      <c r="C5293" s="214" t="s">
        <v>92</v>
      </c>
      <c r="D5293" s="215" t="s">
        <v>6076</v>
      </c>
    </row>
    <row r="5294" spans="1:4" ht="13.5" x14ac:dyDescent="0.25">
      <c r="A5294" s="213">
        <v>103045</v>
      </c>
      <c r="B5294" s="214" t="s">
        <v>10179</v>
      </c>
      <c r="C5294" s="214" t="s">
        <v>92</v>
      </c>
      <c r="D5294" s="215" t="s">
        <v>10180</v>
      </c>
    </row>
    <row r="5295" spans="1:4" ht="13.5" x14ac:dyDescent="0.25">
      <c r="A5295" s="213">
        <v>103046</v>
      </c>
      <c r="B5295" s="214" t="s">
        <v>10181</v>
      </c>
      <c r="C5295" s="214" t="s">
        <v>92</v>
      </c>
      <c r="D5295" s="215" t="s">
        <v>2623</v>
      </c>
    </row>
    <row r="5296" spans="1:4" ht="13.5" x14ac:dyDescent="0.25">
      <c r="A5296" s="213">
        <v>103047</v>
      </c>
      <c r="B5296" s="214" t="s">
        <v>10182</v>
      </c>
      <c r="C5296" s="214" t="s">
        <v>92</v>
      </c>
      <c r="D5296" s="215" t="s">
        <v>10183</v>
      </c>
    </row>
    <row r="5297" spans="1:4" ht="13.5" x14ac:dyDescent="0.25">
      <c r="A5297" s="213">
        <v>103048</v>
      </c>
      <c r="B5297" s="214" t="s">
        <v>10184</v>
      </c>
      <c r="C5297" s="214" t="s">
        <v>92</v>
      </c>
      <c r="D5297" s="215" t="s">
        <v>10185</v>
      </c>
    </row>
    <row r="5298" spans="1:4" ht="13.5" x14ac:dyDescent="0.25">
      <c r="A5298" s="213">
        <v>103049</v>
      </c>
      <c r="B5298" s="214" t="s">
        <v>10186</v>
      </c>
      <c r="C5298" s="214" t="s">
        <v>92</v>
      </c>
      <c r="D5298" s="215" t="s">
        <v>10187</v>
      </c>
    </row>
    <row r="5299" spans="1:4" ht="13.5" x14ac:dyDescent="0.25">
      <c r="A5299" s="213">
        <v>103050</v>
      </c>
      <c r="B5299" s="214" t="s">
        <v>10188</v>
      </c>
      <c r="C5299" s="214" t="s">
        <v>92</v>
      </c>
      <c r="D5299" s="215" t="s">
        <v>10189</v>
      </c>
    </row>
    <row r="5300" spans="1:4" ht="13.5" x14ac:dyDescent="0.25">
      <c r="A5300" s="213">
        <v>103051</v>
      </c>
      <c r="B5300" s="214" t="s">
        <v>10190</v>
      </c>
      <c r="C5300" s="214" t="s">
        <v>92</v>
      </c>
      <c r="D5300" s="215" t="s">
        <v>10191</v>
      </c>
    </row>
    <row r="5301" spans="1:4" ht="13.5" x14ac:dyDescent="0.25">
      <c r="A5301" s="213">
        <v>103052</v>
      </c>
      <c r="B5301" s="214" t="s">
        <v>10192</v>
      </c>
      <c r="C5301" s="214" t="s">
        <v>92</v>
      </c>
      <c r="D5301" s="215" t="s">
        <v>10193</v>
      </c>
    </row>
    <row r="5302" spans="1:4" ht="13.5" x14ac:dyDescent="0.25">
      <c r="A5302" s="213">
        <v>95634</v>
      </c>
      <c r="B5302" s="214" t="s">
        <v>10194</v>
      </c>
      <c r="C5302" s="214" t="s">
        <v>92</v>
      </c>
      <c r="D5302" s="215" t="s">
        <v>10195</v>
      </c>
    </row>
    <row r="5303" spans="1:4" ht="13.5" x14ac:dyDescent="0.25">
      <c r="A5303" s="213">
        <v>95635</v>
      </c>
      <c r="B5303" s="214" t="s">
        <v>10196</v>
      </c>
      <c r="C5303" s="214" t="s">
        <v>92</v>
      </c>
      <c r="D5303" s="215" t="s">
        <v>10197</v>
      </c>
    </row>
    <row r="5304" spans="1:4" ht="13.5" x14ac:dyDescent="0.25">
      <c r="A5304" s="213">
        <v>95636</v>
      </c>
      <c r="B5304" s="214" t="s">
        <v>10198</v>
      </c>
      <c r="C5304" s="214" t="s">
        <v>92</v>
      </c>
      <c r="D5304" s="215" t="s">
        <v>10199</v>
      </c>
    </row>
    <row r="5305" spans="1:4" ht="13.5" x14ac:dyDescent="0.25">
      <c r="A5305" s="213">
        <v>95637</v>
      </c>
      <c r="B5305" s="214" t="s">
        <v>10200</v>
      </c>
      <c r="C5305" s="214" t="s">
        <v>92</v>
      </c>
      <c r="D5305" s="215" t="s">
        <v>10201</v>
      </c>
    </row>
    <row r="5306" spans="1:4" ht="13.5" x14ac:dyDescent="0.25">
      <c r="A5306" s="213">
        <v>95638</v>
      </c>
      <c r="B5306" s="214" t="s">
        <v>10202</v>
      </c>
      <c r="C5306" s="214" t="s">
        <v>92</v>
      </c>
      <c r="D5306" s="215" t="s">
        <v>10203</v>
      </c>
    </row>
    <row r="5307" spans="1:4" ht="13.5" x14ac:dyDescent="0.25">
      <c r="A5307" s="213">
        <v>95639</v>
      </c>
      <c r="B5307" s="214" t="s">
        <v>10204</v>
      </c>
      <c r="C5307" s="214" t="s">
        <v>92</v>
      </c>
      <c r="D5307" s="215" t="s">
        <v>10205</v>
      </c>
    </row>
    <row r="5308" spans="1:4" ht="13.5" x14ac:dyDescent="0.25">
      <c r="A5308" s="213">
        <v>95641</v>
      </c>
      <c r="B5308" s="214" t="s">
        <v>10206</v>
      </c>
      <c r="C5308" s="214" t="s">
        <v>92</v>
      </c>
      <c r="D5308" s="215" t="s">
        <v>10207</v>
      </c>
    </row>
    <row r="5309" spans="1:4" ht="13.5" x14ac:dyDescent="0.25">
      <c r="A5309" s="213">
        <v>95642</v>
      </c>
      <c r="B5309" s="214" t="s">
        <v>10208</v>
      </c>
      <c r="C5309" s="214" t="s">
        <v>92</v>
      </c>
      <c r="D5309" s="215" t="s">
        <v>10209</v>
      </c>
    </row>
    <row r="5310" spans="1:4" ht="13.5" x14ac:dyDescent="0.25">
      <c r="A5310" s="213">
        <v>95643</v>
      </c>
      <c r="B5310" s="214" t="s">
        <v>10210</v>
      </c>
      <c r="C5310" s="214" t="s">
        <v>92</v>
      </c>
      <c r="D5310" s="215" t="s">
        <v>10211</v>
      </c>
    </row>
    <row r="5311" spans="1:4" ht="13.5" x14ac:dyDescent="0.25">
      <c r="A5311" s="213">
        <v>95644</v>
      </c>
      <c r="B5311" s="214" t="s">
        <v>10212</v>
      </c>
      <c r="C5311" s="214" t="s">
        <v>92</v>
      </c>
      <c r="D5311" s="215" t="s">
        <v>10213</v>
      </c>
    </row>
    <row r="5312" spans="1:4" ht="13.5" x14ac:dyDescent="0.25">
      <c r="A5312" s="213">
        <v>95645</v>
      </c>
      <c r="B5312" s="214" t="s">
        <v>10214</v>
      </c>
      <c r="C5312" s="214" t="s">
        <v>92</v>
      </c>
      <c r="D5312" s="215" t="s">
        <v>10215</v>
      </c>
    </row>
    <row r="5313" spans="1:4" ht="13.5" x14ac:dyDescent="0.25">
      <c r="A5313" s="213">
        <v>95646</v>
      </c>
      <c r="B5313" s="214" t="s">
        <v>10216</v>
      </c>
      <c r="C5313" s="214" t="s">
        <v>92</v>
      </c>
      <c r="D5313" s="215" t="s">
        <v>10217</v>
      </c>
    </row>
    <row r="5314" spans="1:4" ht="13.5" x14ac:dyDescent="0.25">
      <c r="A5314" s="213">
        <v>95647</v>
      </c>
      <c r="B5314" s="214" t="s">
        <v>10218</v>
      </c>
      <c r="C5314" s="214" t="s">
        <v>92</v>
      </c>
      <c r="D5314" s="215" t="s">
        <v>10219</v>
      </c>
    </row>
    <row r="5315" spans="1:4" ht="13.5" x14ac:dyDescent="0.25">
      <c r="A5315" s="213">
        <v>95648</v>
      </c>
      <c r="B5315" s="214" t="s">
        <v>10220</v>
      </c>
      <c r="C5315" s="214" t="s">
        <v>92</v>
      </c>
      <c r="D5315" s="215" t="s">
        <v>10221</v>
      </c>
    </row>
    <row r="5316" spans="1:4" ht="13.5" x14ac:dyDescent="0.25">
      <c r="A5316" s="213">
        <v>95649</v>
      </c>
      <c r="B5316" s="214" t="s">
        <v>10222</v>
      </c>
      <c r="C5316" s="214" t="s">
        <v>92</v>
      </c>
      <c r="D5316" s="215" t="s">
        <v>10223</v>
      </c>
    </row>
    <row r="5317" spans="1:4" ht="13.5" x14ac:dyDescent="0.25">
      <c r="A5317" s="213">
        <v>95650</v>
      </c>
      <c r="B5317" s="214" t="s">
        <v>10224</v>
      </c>
      <c r="C5317" s="214" t="s">
        <v>92</v>
      </c>
      <c r="D5317" s="215" t="s">
        <v>10225</v>
      </c>
    </row>
    <row r="5318" spans="1:4" ht="13.5" x14ac:dyDescent="0.25">
      <c r="A5318" s="213">
        <v>95651</v>
      </c>
      <c r="B5318" s="214" t="s">
        <v>10226</v>
      </c>
      <c r="C5318" s="214" t="s">
        <v>92</v>
      </c>
      <c r="D5318" s="215" t="s">
        <v>10227</v>
      </c>
    </row>
    <row r="5319" spans="1:4" ht="13.5" x14ac:dyDescent="0.25">
      <c r="A5319" s="213">
        <v>95652</v>
      </c>
      <c r="B5319" s="214" t="s">
        <v>10228</v>
      </c>
      <c r="C5319" s="214" t="s">
        <v>92</v>
      </c>
      <c r="D5319" s="215" t="s">
        <v>10229</v>
      </c>
    </row>
    <row r="5320" spans="1:4" ht="13.5" x14ac:dyDescent="0.25">
      <c r="A5320" s="213">
        <v>95653</v>
      </c>
      <c r="B5320" s="214" t="s">
        <v>10230</v>
      </c>
      <c r="C5320" s="214" t="s">
        <v>92</v>
      </c>
      <c r="D5320" s="215" t="s">
        <v>10231</v>
      </c>
    </row>
    <row r="5321" spans="1:4" ht="13.5" x14ac:dyDescent="0.25">
      <c r="A5321" s="213">
        <v>95654</v>
      </c>
      <c r="B5321" s="214" t="s">
        <v>10232</v>
      </c>
      <c r="C5321" s="214" t="s">
        <v>92</v>
      </c>
      <c r="D5321" s="215" t="s">
        <v>10233</v>
      </c>
    </row>
    <row r="5322" spans="1:4" ht="13.5" x14ac:dyDescent="0.25">
      <c r="A5322" s="213">
        <v>95655</v>
      </c>
      <c r="B5322" s="214" t="s">
        <v>10234</v>
      </c>
      <c r="C5322" s="214" t="s">
        <v>92</v>
      </c>
      <c r="D5322" s="215" t="s">
        <v>10235</v>
      </c>
    </row>
    <row r="5323" spans="1:4" ht="13.5" x14ac:dyDescent="0.25">
      <c r="A5323" s="213">
        <v>95657</v>
      </c>
      <c r="B5323" s="214" t="s">
        <v>10236</v>
      </c>
      <c r="C5323" s="214" t="s">
        <v>92</v>
      </c>
      <c r="D5323" s="215" t="s">
        <v>10237</v>
      </c>
    </row>
    <row r="5324" spans="1:4" ht="13.5" x14ac:dyDescent="0.25">
      <c r="A5324" s="213">
        <v>95658</v>
      </c>
      <c r="B5324" s="214" t="s">
        <v>10238</v>
      </c>
      <c r="C5324" s="214" t="s">
        <v>92</v>
      </c>
      <c r="D5324" s="215" t="s">
        <v>10239</v>
      </c>
    </row>
    <row r="5325" spans="1:4" ht="13.5" x14ac:dyDescent="0.25">
      <c r="A5325" s="213">
        <v>95659</v>
      </c>
      <c r="B5325" s="214" t="s">
        <v>10240</v>
      </c>
      <c r="C5325" s="214" t="s">
        <v>92</v>
      </c>
      <c r="D5325" s="215" t="s">
        <v>10241</v>
      </c>
    </row>
    <row r="5326" spans="1:4" ht="13.5" x14ac:dyDescent="0.25">
      <c r="A5326" s="213">
        <v>95660</v>
      </c>
      <c r="B5326" s="214" t="s">
        <v>10242</v>
      </c>
      <c r="C5326" s="214" t="s">
        <v>92</v>
      </c>
      <c r="D5326" s="215" t="s">
        <v>10243</v>
      </c>
    </row>
    <row r="5327" spans="1:4" ht="13.5" x14ac:dyDescent="0.25">
      <c r="A5327" s="213">
        <v>95661</v>
      </c>
      <c r="B5327" s="214" t="s">
        <v>10244</v>
      </c>
      <c r="C5327" s="214" t="s">
        <v>92</v>
      </c>
      <c r="D5327" s="215" t="s">
        <v>4850</v>
      </c>
    </row>
    <row r="5328" spans="1:4" ht="13.5" x14ac:dyDescent="0.25">
      <c r="A5328" s="213">
        <v>95662</v>
      </c>
      <c r="B5328" s="214" t="s">
        <v>10245</v>
      </c>
      <c r="C5328" s="214" t="s">
        <v>92</v>
      </c>
      <c r="D5328" s="215" t="s">
        <v>10246</v>
      </c>
    </row>
    <row r="5329" spans="1:4" ht="13.5" x14ac:dyDescent="0.25">
      <c r="A5329" s="213">
        <v>95663</v>
      </c>
      <c r="B5329" s="214" t="s">
        <v>10247</v>
      </c>
      <c r="C5329" s="214" t="s">
        <v>92</v>
      </c>
      <c r="D5329" s="215" t="s">
        <v>10248</v>
      </c>
    </row>
    <row r="5330" spans="1:4" ht="13.5" x14ac:dyDescent="0.25">
      <c r="A5330" s="213">
        <v>95664</v>
      </c>
      <c r="B5330" s="214" t="s">
        <v>10249</v>
      </c>
      <c r="C5330" s="214" t="s">
        <v>92</v>
      </c>
      <c r="D5330" s="215" t="s">
        <v>10250</v>
      </c>
    </row>
    <row r="5331" spans="1:4" ht="13.5" x14ac:dyDescent="0.25">
      <c r="A5331" s="213">
        <v>95665</v>
      </c>
      <c r="B5331" s="214" t="s">
        <v>10251</v>
      </c>
      <c r="C5331" s="214" t="s">
        <v>92</v>
      </c>
      <c r="D5331" s="215" t="s">
        <v>10252</v>
      </c>
    </row>
    <row r="5332" spans="1:4" ht="13.5" x14ac:dyDescent="0.25">
      <c r="A5332" s="213">
        <v>95666</v>
      </c>
      <c r="B5332" s="214" t="s">
        <v>10253</v>
      </c>
      <c r="C5332" s="214" t="s">
        <v>92</v>
      </c>
      <c r="D5332" s="215" t="s">
        <v>10254</v>
      </c>
    </row>
    <row r="5333" spans="1:4" ht="13.5" x14ac:dyDescent="0.25">
      <c r="A5333" s="213">
        <v>95667</v>
      </c>
      <c r="B5333" s="214" t="s">
        <v>10255</v>
      </c>
      <c r="C5333" s="214" t="s">
        <v>92</v>
      </c>
      <c r="D5333" s="215" t="s">
        <v>10256</v>
      </c>
    </row>
    <row r="5334" spans="1:4" ht="13.5" x14ac:dyDescent="0.25">
      <c r="A5334" s="213">
        <v>95668</v>
      </c>
      <c r="B5334" s="214" t="s">
        <v>10257</v>
      </c>
      <c r="C5334" s="214" t="s">
        <v>92</v>
      </c>
      <c r="D5334" s="215" t="s">
        <v>10258</v>
      </c>
    </row>
    <row r="5335" spans="1:4" ht="13.5" x14ac:dyDescent="0.25">
      <c r="A5335" s="213">
        <v>95669</v>
      </c>
      <c r="B5335" s="214" t="s">
        <v>10259</v>
      </c>
      <c r="C5335" s="214" t="s">
        <v>92</v>
      </c>
      <c r="D5335" s="215" t="s">
        <v>10260</v>
      </c>
    </row>
    <row r="5336" spans="1:4" ht="13.5" x14ac:dyDescent="0.25">
      <c r="A5336" s="213">
        <v>95670</v>
      </c>
      <c r="B5336" s="214" t="s">
        <v>10261</v>
      </c>
      <c r="C5336" s="214" t="s">
        <v>92</v>
      </c>
      <c r="D5336" s="215" t="s">
        <v>10262</v>
      </c>
    </row>
    <row r="5337" spans="1:4" ht="13.5" x14ac:dyDescent="0.25">
      <c r="A5337" s="213">
        <v>95671</v>
      </c>
      <c r="B5337" s="214" t="s">
        <v>10263</v>
      </c>
      <c r="C5337" s="214" t="s">
        <v>92</v>
      </c>
      <c r="D5337" s="215" t="s">
        <v>10264</v>
      </c>
    </row>
    <row r="5338" spans="1:4" ht="13.5" x14ac:dyDescent="0.25">
      <c r="A5338" s="213">
        <v>95672</v>
      </c>
      <c r="B5338" s="214" t="s">
        <v>10265</v>
      </c>
      <c r="C5338" s="214" t="s">
        <v>92</v>
      </c>
      <c r="D5338" s="215" t="s">
        <v>10266</v>
      </c>
    </row>
    <row r="5339" spans="1:4" ht="13.5" x14ac:dyDescent="0.25">
      <c r="A5339" s="213">
        <v>95673</v>
      </c>
      <c r="B5339" s="214" t="s">
        <v>10267</v>
      </c>
      <c r="C5339" s="214" t="s">
        <v>92</v>
      </c>
      <c r="D5339" s="215" t="s">
        <v>10268</v>
      </c>
    </row>
    <row r="5340" spans="1:4" ht="13.5" x14ac:dyDescent="0.25">
      <c r="A5340" s="213">
        <v>95674</v>
      </c>
      <c r="B5340" s="214" t="s">
        <v>10269</v>
      </c>
      <c r="C5340" s="214" t="s">
        <v>92</v>
      </c>
      <c r="D5340" s="215" t="s">
        <v>10270</v>
      </c>
    </row>
    <row r="5341" spans="1:4" ht="13.5" x14ac:dyDescent="0.25">
      <c r="A5341" s="213">
        <v>95675</v>
      </c>
      <c r="B5341" s="214" t="s">
        <v>10271</v>
      </c>
      <c r="C5341" s="214" t="s">
        <v>92</v>
      </c>
      <c r="D5341" s="215" t="s">
        <v>10272</v>
      </c>
    </row>
    <row r="5342" spans="1:4" ht="13.5" x14ac:dyDescent="0.25">
      <c r="A5342" s="213">
        <v>95676</v>
      </c>
      <c r="B5342" s="214" t="s">
        <v>10273</v>
      </c>
      <c r="C5342" s="214" t="s">
        <v>92</v>
      </c>
      <c r="D5342" s="215" t="s">
        <v>10274</v>
      </c>
    </row>
    <row r="5343" spans="1:4" ht="13.5" x14ac:dyDescent="0.25">
      <c r="A5343" s="213">
        <v>97741</v>
      </c>
      <c r="B5343" s="214" t="s">
        <v>10275</v>
      </c>
      <c r="C5343" s="214" t="s">
        <v>92</v>
      </c>
      <c r="D5343" s="215" t="s">
        <v>10276</v>
      </c>
    </row>
    <row r="5344" spans="1:4" ht="13.5" x14ac:dyDescent="0.25">
      <c r="A5344" s="213">
        <v>90436</v>
      </c>
      <c r="B5344" s="214" t="s">
        <v>906</v>
      </c>
      <c r="C5344" s="214" t="s">
        <v>92</v>
      </c>
      <c r="D5344" s="215" t="s">
        <v>5656</v>
      </c>
    </row>
    <row r="5345" spans="1:4" ht="13.5" x14ac:dyDescent="0.25">
      <c r="A5345" s="213">
        <v>90437</v>
      </c>
      <c r="B5345" s="214" t="s">
        <v>907</v>
      </c>
      <c r="C5345" s="214" t="s">
        <v>92</v>
      </c>
      <c r="D5345" s="215" t="s">
        <v>7985</v>
      </c>
    </row>
    <row r="5346" spans="1:4" ht="13.5" x14ac:dyDescent="0.25">
      <c r="A5346" s="213">
        <v>90438</v>
      </c>
      <c r="B5346" s="214" t="s">
        <v>908</v>
      </c>
      <c r="C5346" s="214" t="s">
        <v>92</v>
      </c>
      <c r="D5346" s="215" t="s">
        <v>10277</v>
      </c>
    </row>
    <row r="5347" spans="1:4" ht="13.5" x14ac:dyDescent="0.25">
      <c r="A5347" s="213">
        <v>90439</v>
      </c>
      <c r="B5347" s="214" t="s">
        <v>909</v>
      </c>
      <c r="C5347" s="214" t="s">
        <v>92</v>
      </c>
      <c r="D5347" s="215" t="s">
        <v>10278</v>
      </c>
    </row>
    <row r="5348" spans="1:4" ht="13.5" x14ac:dyDescent="0.25">
      <c r="A5348" s="213">
        <v>90440</v>
      </c>
      <c r="B5348" s="214" t="s">
        <v>910</v>
      </c>
      <c r="C5348" s="214" t="s">
        <v>92</v>
      </c>
      <c r="D5348" s="215" t="s">
        <v>4306</v>
      </c>
    </row>
    <row r="5349" spans="1:4" ht="13.5" x14ac:dyDescent="0.25">
      <c r="A5349" s="213">
        <v>90441</v>
      </c>
      <c r="B5349" s="214" t="s">
        <v>911</v>
      </c>
      <c r="C5349" s="214" t="s">
        <v>92</v>
      </c>
      <c r="D5349" s="215" t="s">
        <v>10279</v>
      </c>
    </row>
    <row r="5350" spans="1:4" ht="13.5" x14ac:dyDescent="0.25">
      <c r="A5350" s="213">
        <v>90443</v>
      </c>
      <c r="B5350" s="214" t="s">
        <v>912</v>
      </c>
      <c r="C5350" s="214" t="s">
        <v>91</v>
      </c>
      <c r="D5350" s="215" t="s">
        <v>10280</v>
      </c>
    </row>
    <row r="5351" spans="1:4" ht="13.5" x14ac:dyDescent="0.25">
      <c r="A5351" s="213">
        <v>90444</v>
      </c>
      <c r="B5351" s="214" t="s">
        <v>913</v>
      </c>
      <c r="C5351" s="214" t="s">
        <v>91</v>
      </c>
      <c r="D5351" s="215" t="s">
        <v>2062</v>
      </c>
    </row>
    <row r="5352" spans="1:4" ht="13.5" x14ac:dyDescent="0.25">
      <c r="A5352" s="213">
        <v>90445</v>
      </c>
      <c r="B5352" s="214" t="s">
        <v>914</v>
      </c>
      <c r="C5352" s="214" t="s">
        <v>91</v>
      </c>
      <c r="D5352" s="215" t="s">
        <v>10281</v>
      </c>
    </row>
    <row r="5353" spans="1:4" ht="13.5" x14ac:dyDescent="0.25">
      <c r="A5353" s="213">
        <v>90446</v>
      </c>
      <c r="B5353" s="214" t="s">
        <v>915</v>
      </c>
      <c r="C5353" s="214" t="s">
        <v>91</v>
      </c>
      <c r="D5353" s="215" t="s">
        <v>10282</v>
      </c>
    </row>
    <row r="5354" spans="1:4" ht="13.5" x14ac:dyDescent="0.25">
      <c r="A5354" s="213">
        <v>90447</v>
      </c>
      <c r="B5354" s="214" t="s">
        <v>916</v>
      </c>
      <c r="C5354" s="214" t="s">
        <v>91</v>
      </c>
      <c r="D5354" s="215" t="s">
        <v>2376</v>
      </c>
    </row>
    <row r="5355" spans="1:4" ht="13.5" x14ac:dyDescent="0.25">
      <c r="A5355" s="213">
        <v>90451</v>
      </c>
      <c r="B5355" s="214" t="s">
        <v>10283</v>
      </c>
      <c r="C5355" s="214" t="s">
        <v>92</v>
      </c>
      <c r="D5355" s="215" t="s">
        <v>10284</v>
      </c>
    </row>
    <row r="5356" spans="1:4" ht="13.5" x14ac:dyDescent="0.25">
      <c r="A5356" s="213">
        <v>90452</v>
      </c>
      <c r="B5356" s="214" t="s">
        <v>10285</v>
      </c>
      <c r="C5356" s="214" t="s">
        <v>92</v>
      </c>
      <c r="D5356" s="215" t="s">
        <v>10286</v>
      </c>
    </row>
    <row r="5357" spans="1:4" ht="13.5" x14ac:dyDescent="0.25">
      <c r="A5357" s="213">
        <v>90453</v>
      </c>
      <c r="B5357" s="214" t="s">
        <v>917</v>
      </c>
      <c r="C5357" s="214" t="s">
        <v>92</v>
      </c>
      <c r="D5357" s="215" t="s">
        <v>10287</v>
      </c>
    </row>
    <row r="5358" spans="1:4" ht="13.5" x14ac:dyDescent="0.25">
      <c r="A5358" s="213">
        <v>90454</v>
      </c>
      <c r="B5358" s="214" t="s">
        <v>918</v>
      </c>
      <c r="C5358" s="214" t="s">
        <v>92</v>
      </c>
      <c r="D5358" s="215" t="s">
        <v>1992</v>
      </c>
    </row>
    <row r="5359" spans="1:4" ht="13.5" x14ac:dyDescent="0.25">
      <c r="A5359" s="213">
        <v>90455</v>
      </c>
      <c r="B5359" s="214" t="s">
        <v>919</v>
      </c>
      <c r="C5359" s="214" t="s">
        <v>92</v>
      </c>
      <c r="D5359" s="215" t="s">
        <v>10288</v>
      </c>
    </row>
    <row r="5360" spans="1:4" ht="13.5" x14ac:dyDescent="0.25">
      <c r="A5360" s="213">
        <v>90456</v>
      </c>
      <c r="B5360" s="214" t="s">
        <v>920</v>
      </c>
      <c r="C5360" s="214" t="s">
        <v>92</v>
      </c>
      <c r="D5360" s="215" t="s">
        <v>1587</v>
      </c>
    </row>
    <row r="5361" spans="1:4" ht="13.5" x14ac:dyDescent="0.25">
      <c r="A5361" s="213">
        <v>90457</v>
      </c>
      <c r="B5361" s="214" t="s">
        <v>921</v>
      </c>
      <c r="C5361" s="214" t="s">
        <v>92</v>
      </c>
      <c r="D5361" s="215" t="s">
        <v>10289</v>
      </c>
    </row>
    <row r="5362" spans="1:4" ht="13.5" x14ac:dyDescent="0.25">
      <c r="A5362" s="213">
        <v>90458</v>
      </c>
      <c r="B5362" s="214" t="s">
        <v>922</v>
      </c>
      <c r="C5362" s="214" t="s">
        <v>92</v>
      </c>
      <c r="D5362" s="215" t="s">
        <v>10290</v>
      </c>
    </row>
    <row r="5363" spans="1:4" ht="13.5" x14ac:dyDescent="0.25">
      <c r="A5363" s="213">
        <v>90459</v>
      </c>
      <c r="B5363" s="214" t="s">
        <v>923</v>
      </c>
      <c r="C5363" s="214" t="s">
        <v>92</v>
      </c>
      <c r="D5363" s="215" t="s">
        <v>10291</v>
      </c>
    </row>
    <row r="5364" spans="1:4" ht="13.5" x14ac:dyDescent="0.25">
      <c r="A5364" s="213">
        <v>90460</v>
      </c>
      <c r="B5364" s="214" t="s">
        <v>10292</v>
      </c>
      <c r="C5364" s="214" t="s">
        <v>91</v>
      </c>
      <c r="D5364" s="215" t="s">
        <v>10293</v>
      </c>
    </row>
    <row r="5365" spans="1:4" ht="13.5" x14ac:dyDescent="0.25">
      <c r="A5365" s="213">
        <v>90461</v>
      </c>
      <c r="B5365" s="214" t="s">
        <v>10294</v>
      </c>
      <c r="C5365" s="214" t="s">
        <v>91</v>
      </c>
      <c r="D5365" s="215" t="s">
        <v>5512</v>
      </c>
    </row>
    <row r="5366" spans="1:4" ht="13.5" x14ac:dyDescent="0.25">
      <c r="A5366" s="213">
        <v>90462</v>
      </c>
      <c r="B5366" s="214" t="s">
        <v>10295</v>
      </c>
      <c r="C5366" s="214" t="s">
        <v>91</v>
      </c>
      <c r="D5366" s="215" t="s">
        <v>2591</v>
      </c>
    </row>
    <row r="5367" spans="1:4" ht="13.5" x14ac:dyDescent="0.25">
      <c r="A5367" s="213">
        <v>90463</v>
      </c>
      <c r="B5367" s="214" t="s">
        <v>10296</v>
      </c>
      <c r="C5367" s="214" t="s">
        <v>91</v>
      </c>
      <c r="D5367" s="215" t="s">
        <v>2024</v>
      </c>
    </row>
    <row r="5368" spans="1:4" ht="13.5" x14ac:dyDescent="0.25">
      <c r="A5368" s="213">
        <v>90466</v>
      </c>
      <c r="B5368" s="214" t="s">
        <v>924</v>
      </c>
      <c r="C5368" s="214" t="s">
        <v>91</v>
      </c>
      <c r="D5368" s="215" t="s">
        <v>10297</v>
      </c>
    </row>
    <row r="5369" spans="1:4" ht="13.5" x14ac:dyDescent="0.25">
      <c r="A5369" s="213">
        <v>90467</v>
      </c>
      <c r="B5369" s="214" t="s">
        <v>925</v>
      </c>
      <c r="C5369" s="214" t="s">
        <v>91</v>
      </c>
      <c r="D5369" s="215" t="s">
        <v>6919</v>
      </c>
    </row>
    <row r="5370" spans="1:4" ht="13.5" x14ac:dyDescent="0.25">
      <c r="A5370" s="213">
        <v>90468</v>
      </c>
      <c r="B5370" s="214" t="s">
        <v>926</v>
      </c>
      <c r="C5370" s="214" t="s">
        <v>91</v>
      </c>
      <c r="D5370" s="215" t="s">
        <v>10298</v>
      </c>
    </row>
    <row r="5371" spans="1:4" ht="13.5" x14ac:dyDescent="0.25">
      <c r="A5371" s="213">
        <v>90469</v>
      </c>
      <c r="B5371" s="214" t="s">
        <v>927</v>
      </c>
      <c r="C5371" s="214" t="s">
        <v>91</v>
      </c>
      <c r="D5371" s="215" t="s">
        <v>2339</v>
      </c>
    </row>
    <row r="5372" spans="1:4" ht="13.5" x14ac:dyDescent="0.25">
      <c r="A5372" s="213">
        <v>90470</v>
      </c>
      <c r="B5372" s="214" t="s">
        <v>928</v>
      </c>
      <c r="C5372" s="214" t="s">
        <v>91</v>
      </c>
      <c r="D5372" s="215" t="s">
        <v>5555</v>
      </c>
    </row>
    <row r="5373" spans="1:4" ht="13.5" x14ac:dyDescent="0.25">
      <c r="A5373" s="213">
        <v>91166</v>
      </c>
      <c r="B5373" s="214" t="s">
        <v>929</v>
      </c>
      <c r="C5373" s="214" t="s">
        <v>91</v>
      </c>
      <c r="D5373" s="215" t="s">
        <v>10299</v>
      </c>
    </row>
    <row r="5374" spans="1:4" ht="13.5" x14ac:dyDescent="0.25">
      <c r="A5374" s="213">
        <v>91167</v>
      </c>
      <c r="B5374" s="214" t="s">
        <v>930</v>
      </c>
      <c r="C5374" s="214" t="s">
        <v>91</v>
      </c>
      <c r="D5374" s="215" t="s">
        <v>9554</v>
      </c>
    </row>
    <row r="5375" spans="1:4" ht="13.5" x14ac:dyDescent="0.25">
      <c r="A5375" s="213">
        <v>91168</v>
      </c>
      <c r="B5375" s="214" t="s">
        <v>931</v>
      </c>
      <c r="C5375" s="214" t="s">
        <v>91</v>
      </c>
      <c r="D5375" s="215" t="s">
        <v>10300</v>
      </c>
    </row>
    <row r="5376" spans="1:4" ht="13.5" x14ac:dyDescent="0.25">
      <c r="A5376" s="213">
        <v>91169</v>
      </c>
      <c r="B5376" s="214" t="s">
        <v>932</v>
      </c>
      <c r="C5376" s="214" t="s">
        <v>91</v>
      </c>
      <c r="D5376" s="215" t="s">
        <v>10301</v>
      </c>
    </row>
    <row r="5377" spans="1:4" ht="13.5" x14ac:dyDescent="0.25">
      <c r="A5377" s="213">
        <v>91170</v>
      </c>
      <c r="B5377" s="214" t="s">
        <v>933</v>
      </c>
      <c r="C5377" s="214" t="s">
        <v>91</v>
      </c>
      <c r="D5377" s="215" t="s">
        <v>10299</v>
      </c>
    </row>
    <row r="5378" spans="1:4" ht="13.5" x14ac:dyDescent="0.25">
      <c r="A5378" s="213">
        <v>91171</v>
      </c>
      <c r="B5378" s="214" t="s">
        <v>934</v>
      </c>
      <c r="C5378" s="214" t="s">
        <v>91</v>
      </c>
      <c r="D5378" s="215" t="s">
        <v>1789</v>
      </c>
    </row>
    <row r="5379" spans="1:4" ht="13.5" x14ac:dyDescent="0.25">
      <c r="A5379" s="213">
        <v>91172</v>
      </c>
      <c r="B5379" s="214" t="s">
        <v>935</v>
      </c>
      <c r="C5379" s="214" t="s">
        <v>91</v>
      </c>
      <c r="D5379" s="215" t="s">
        <v>2038</v>
      </c>
    </row>
    <row r="5380" spans="1:4" ht="13.5" x14ac:dyDescent="0.25">
      <c r="A5380" s="213">
        <v>91173</v>
      </c>
      <c r="B5380" s="214" t="s">
        <v>936</v>
      </c>
      <c r="C5380" s="214" t="s">
        <v>91</v>
      </c>
      <c r="D5380" s="215" t="s">
        <v>10302</v>
      </c>
    </row>
    <row r="5381" spans="1:4" ht="13.5" x14ac:dyDescent="0.25">
      <c r="A5381" s="213">
        <v>91174</v>
      </c>
      <c r="B5381" s="214" t="s">
        <v>937</v>
      </c>
      <c r="C5381" s="214" t="s">
        <v>91</v>
      </c>
      <c r="D5381" s="215" t="s">
        <v>10303</v>
      </c>
    </row>
    <row r="5382" spans="1:4" ht="13.5" x14ac:dyDescent="0.25">
      <c r="A5382" s="213">
        <v>91175</v>
      </c>
      <c r="B5382" s="214" t="s">
        <v>938</v>
      </c>
      <c r="C5382" s="214" t="s">
        <v>91</v>
      </c>
      <c r="D5382" s="215" t="s">
        <v>10304</v>
      </c>
    </row>
    <row r="5383" spans="1:4" ht="13.5" x14ac:dyDescent="0.25">
      <c r="A5383" s="213">
        <v>91176</v>
      </c>
      <c r="B5383" s="214" t="s">
        <v>10305</v>
      </c>
      <c r="C5383" s="214" t="s">
        <v>91</v>
      </c>
      <c r="D5383" s="215" t="s">
        <v>10306</v>
      </c>
    </row>
    <row r="5384" spans="1:4" ht="13.5" x14ac:dyDescent="0.25">
      <c r="A5384" s="213">
        <v>91177</v>
      </c>
      <c r="B5384" s="214" t="s">
        <v>10307</v>
      </c>
      <c r="C5384" s="214" t="s">
        <v>91</v>
      </c>
      <c r="D5384" s="215" t="s">
        <v>7990</v>
      </c>
    </row>
    <row r="5385" spans="1:4" ht="13.5" x14ac:dyDescent="0.25">
      <c r="A5385" s="213">
        <v>91178</v>
      </c>
      <c r="B5385" s="214" t="s">
        <v>10308</v>
      </c>
      <c r="C5385" s="214" t="s">
        <v>91</v>
      </c>
      <c r="D5385" s="215" t="s">
        <v>6372</v>
      </c>
    </row>
    <row r="5386" spans="1:4" ht="13.5" x14ac:dyDescent="0.25">
      <c r="A5386" s="213">
        <v>91179</v>
      </c>
      <c r="B5386" s="214" t="s">
        <v>10309</v>
      </c>
      <c r="C5386" s="214" t="s">
        <v>91</v>
      </c>
      <c r="D5386" s="215" t="s">
        <v>10310</v>
      </c>
    </row>
    <row r="5387" spans="1:4" ht="13.5" x14ac:dyDescent="0.25">
      <c r="A5387" s="213">
        <v>91180</v>
      </c>
      <c r="B5387" s="214" t="s">
        <v>10311</v>
      </c>
      <c r="C5387" s="214" t="s">
        <v>91</v>
      </c>
      <c r="D5387" s="215" t="s">
        <v>1273</v>
      </c>
    </row>
    <row r="5388" spans="1:4" ht="13.5" x14ac:dyDescent="0.25">
      <c r="A5388" s="213">
        <v>91181</v>
      </c>
      <c r="B5388" s="214" t="s">
        <v>10312</v>
      </c>
      <c r="C5388" s="214" t="s">
        <v>91</v>
      </c>
      <c r="D5388" s="215" t="s">
        <v>10313</v>
      </c>
    </row>
    <row r="5389" spans="1:4" ht="13.5" x14ac:dyDescent="0.25">
      <c r="A5389" s="213">
        <v>91182</v>
      </c>
      <c r="B5389" s="214" t="s">
        <v>939</v>
      </c>
      <c r="C5389" s="214" t="s">
        <v>91</v>
      </c>
      <c r="D5389" s="215" t="s">
        <v>10314</v>
      </c>
    </row>
    <row r="5390" spans="1:4" ht="13.5" x14ac:dyDescent="0.25">
      <c r="A5390" s="213">
        <v>91183</v>
      </c>
      <c r="B5390" s="214" t="s">
        <v>940</v>
      </c>
      <c r="C5390" s="214" t="s">
        <v>91</v>
      </c>
      <c r="D5390" s="215" t="s">
        <v>4983</v>
      </c>
    </row>
    <row r="5391" spans="1:4" ht="13.5" x14ac:dyDescent="0.25">
      <c r="A5391" s="213">
        <v>91184</v>
      </c>
      <c r="B5391" s="214" t="s">
        <v>941</v>
      </c>
      <c r="C5391" s="214" t="s">
        <v>91</v>
      </c>
      <c r="D5391" s="215" t="s">
        <v>5678</v>
      </c>
    </row>
    <row r="5392" spans="1:4" ht="13.5" x14ac:dyDescent="0.25">
      <c r="A5392" s="213">
        <v>91185</v>
      </c>
      <c r="B5392" s="214" t="s">
        <v>942</v>
      </c>
      <c r="C5392" s="214" t="s">
        <v>91</v>
      </c>
      <c r="D5392" s="215" t="s">
        <v>10315</v>
      </c>
    </row>
    <row r="5393" spans="1:4" ht="13.5" x14ac:dyDescent="0.25">
      <c r="A5393" s="213">
        <v>91186</v>
      </c>
      <c r="B5393" s="214" t="s">
        <v>943</v>
      </c>
      <c r="C5393" s="214" t="s">
        <v>91</v>
      </c>
      <c r="D5393" s="215" t="s">
        <v>6698</v>
      </c>
    </row>
    <row r="5394" spans="1:4" ht="13.5" x14ac:dyDescent="0.25">
      <c r="A5394" s="213">
        <v>91187</v>
      </c>
      <c r="B5394" s="214" t="s">
        <v>944</v>
      </c>
      <c r="C5394" s="214" t="s">
        <v>91</v>
      </c>
      <c r="D5394" s="215" t="s">
        <v>5737</v>
      </c>
    </row>
    <row r="5395" spans="1:4" ht="13.5" x14ac:dyDescent="0.25">
      <c r="A5395" s="213">
        <v>91188</v>
      </c>
      <c r="B5395" s="214" t="s">
        <v>945</v>
      </c>
      <c r="C5395" s="214" t="s">
        <v>92</v>
      </c>
      <c r="D5395" s="215" t="s">
        <v>10316</v>
      </c>
    </row>
    <row r="5396" spans="1:4" ht="13.5" x14ac:dyDescent="0.25">
      <c r="A5396" s="213">
        <v>91189</v>
      </c>
      <c r="B5396" s="214" t="s">
        <v>946</v>
      </c>
      <c r="C5396" s="214" t="s">
        <v>92</v>
      </c>
      <c r="D5396" s="215" t="s">
        <v>10317</v>
      </c>
    </row>
    <row r="5397" spans="1:4" ht="13.5" x14ac:dyDescent="0.25">
      <c r="A5397" s="213">
        <v>91190</v>
      </c>
      <c r="B5397" s="214" t="s">
        <v>947</v>
      </c>
      <c r="C5397" s="214" t="s">
        <v>92</v>
      </c>
      <c r="D5397" s="215" t="s">
        <v>10318</v>
      </c>
    </row>
    <row r="5398" spans="1:4" ht="13.5" x14ac:dyDescent="0.25">
      <c r="A5398" s="213">
        <v>91191</v>
      </c>
      <c r="B5398" s="214" t="s">
        <v>948</v>
      </c>
      <c r="C5398" s="214" t="s">
        <v>92</v>
      </c>
      <c r="D5398" s="215" t="s">
        <v>10319</v>
      </c>
    </row>
    <row r="5399" spans="1:4" ht="13.5" x14ac:dyDescent="0.25">
      <c r="A5399" s="213">
        <v>91192</v>
      </c>
      <c r="B5399" s="214" t="s">
        <v>949</v>
      </c>
      <c r="C5399" s="214" t="s">
        <v>92</v>
      </c>
      <c r="D5399" s="215" t="s">
        <v>2490</v>
      </c>
    </row>
    <row r="5400" spans="1:4" ht="13.5" x14ac:dyDescent="0.25">
      <c r="A5400" s="213">
        <v>91222</v>
      </c>
      <c r="B5400" s="214" t="s">
        <v>950</v>
      </c>
      <c r="C5400" s="214" t="s">
        <v>91</v>
      </c>
      <c r="D5400" s="215" t="s">
        <v>2755</v>
      </c>
    </row>
    <row r="5401" spans="1:4" ht="13.5" x14ac:dyDescent="0.25">
      <c r="A5401" s="213">
        <v>94480</v>
      </c>
      <c r="B5401" s="214" t="s">
        <v>951</v>
      </c>
      <c r="C5401" s="214" t="s">
        <v>92</v>
      </c>
      <c r="D5401" s="215" t="s">
        <v>10320</v>
      </c>
    </row>
    <row r="5402" spans="1:4" ht="13.5" x14ac:dyDescent="0.25">
      <c r="A5402" s="213">
        <v>94481</v>
      </c>
      <c r="B5402" s="214" t="s">
        <v>952</v>
      </c>
      <c r="C5402" s="214" t="s">
        <v>92</v>
      </c>
      <c r="D5402" s="215" t="s">
        <v>10321</v>
      </c>
    </row>
    <row r="5403" spans="1:4" ht="13.5" x14ac:dyDescent="0.25">
      <c r="A5403" s="213">
        <v>94482</v>
      </c>
      <c r="B5403" s="214" t="s">
        <v>953</v>
      </c>
      <c r="C5403" s="214" t="s">
        <v>92</v>
      </c>
      <c r="D5403" s="215" t="s">
        <v>10322</v>
      </c>
    </row>
    <row r="5404" spans="1:4" ht="13.5" x14ac:dyDescent="0.25">
      <c r="A5404" s="213">
        <v>94483</v>
      </c>
      <c r="B5404" s="214" t="s">
        <v>954</v>
      </c>
      <c r="C5404" s="214" t="s">
        <v>92</v>
      </c>
      <c r="D5404" s="215" t="s">
        <v>10323</v>
      </c>
    </row>
    <row r="5405" spans="1:4" ht="13.5" x14ac:dyDescent="0.25">
      <c r="A5405" s="213">
        <v>95541</v>
      </c>
      <c r="B5405" s="214" t="s">
        <v>10324</v>
      </c>
      <c r="C5405" s="214" t="s">
        <v>92</v>
      </c>
      <c r="D5405" s="215" t="s">
        <v>10325</v>
      </c>
    </row>
    <row r="5406" spans="1:4" ht="13.5" x14ac:dyDescent="0.25">
      <c r="A5406" s="213">
        <v>96559</v>
      </c>
      <c r="B5406" s="214" t="s">
        <v>10326</v>
      </c>
      <c r="C5406" s="214" t="s">
        <v>150</v>
      </c>
      <c r="D5406" s="215" t="s">
        <v>10327</v>
      </c>
    </row>
    <row r="5407" spans="1:4" ht="13.5" x14ac:dyDescent="0.25">
      <c r="A5407" s="213">
        <v>96560</v>
      </c>
      <c r="B5407" s="214" t="s">
        <v>10328</v>
      </c>
      <c r="C5407" s="214" t="s">
        <v>150</v>
      </c>
      <c r="D5407" s="215" t="s">
        <v>10329</v>
      </c>
    </row>
    <row r="5408" spans="1:4" ht="13.5" x14ac:dyDescent="0.25">
      <c r="A5408" s="213">
        <v>96561</v>
      </c>
      <c r="B5408" s="214" t="s">
        <v>10330</v>
      </c>
      <c r="C5408" s="214" t="s">
        <v>150</v>
      </c>
      <c r="D5408" s="215" t="s">
        <v>9443</v>
      </c>
    </row>
    <row r="5409" spans="1:4" ht="13.5" x14ac:dyDescent="0.25">
      <c r="A5409" s="213">
        <v>96562</v>
      </c>
      <c r="B5409" s="214" t="s">
        <v>10331</v>
      </c>
      <c r="C5409" s="214" t="s">
        <v>91</v>
      </c>
      <c r="D5409" s="215" t="s">
        <v>10332</v>
      </c>
    </row>
    <row r="5410" spans="1:4" ht="13.5" x14ac:dyDescent="0.25">
      <c r="A5410" s="213">
        <v>96563</v>
      </c>
      <c r="B5410" s="214" t="s">
        <v>10333</v>
      </c>
      <c r="C5410" s="214" t="s">
        <v>91</v>
      </c>
      <c r="D5410" s="215" t="s">
        <v>5618</v>
      </c>
    </row>
    <row r="5411" spans="1:4" ht="13.5" x14ac:dyDescent="0.25">
      <c r="A5411" s="213">
        <v>100128</v>
      </c>
      <c r="B5411" s="214" t="s">
        <v>10334</v>
      </c>
      <c r="C5411" s="214" t="s">
        <v>92</v>
      </c>
      <c r="D5411" s="215" t="s">
        <v>10335</v>
      </c>
    </row>
    <row r="5412" spans="1:4" ht="13.5" x14ac:dyDescent="0.25">
      <c r="A5412" s="213">
        <v>101802</v>
      </c>
      <c r="B5412" s="214" t="s">
        <v>10336</v>
      </c>
      <c r="C5412" s="214" t="s">
        <v>92</v>
      </c>
      <c r="D5412" s="215" t="s">
        <v>10337</v>
      </c>
    </row>
    <row r="5413" spans="1:4" ht="13.5" x14ac:dyDescent="0.25">
      <c r="A5413" s="213">
        <v>101803</v>
      </c>
      <c r="B5413" s="214" t="s">
        <v>10338</v>
      </c>
      <c r="C5413" s="214" t="s">
        <v>92</v>
      </c>
      <c r="D5413" s="215" t="s">
        <v>10339</v>
      </c>
    </row>
    <row r="5414" spans="1:4" ht="13.5" x14ac:dyDescent="0.25">
      <c r="A5414" s="213">
        <v>101804</v>
      </c>
      <c r="B5414" s="214" t="s">
        <v>10340</v>
      </c>
      <c r="C5414" s="214" t="s">
        <v>92</v>
      </c>
      <c r="D5414" s="215" t="s">
        <v>10341</v>
      </c>
    </row>
    <row r="5415" spans="1:4" ht="13.5" x14ac:dyDescent="0.25">
      <c r="A5415" s="213">
        <v>101805</v>
      </c>
      <c r="B5415" s="214" t="s">
        <v>10342</v>
      </c>
      <c r="C5415" s="214" t="s">
        <v>92</v>
      </c>
      <c r="D5415" s="215" t="s">
        <v>10343</v>
      </c>
    </row>
    <row r="5416" spans="1:4" ht="13.5" x14ac:dyDescent="0.25">
      <c r="A5416" s="213">
        <v>102111</v>
      </c>
      <c r="B5416" s="214" t="s">
        <v>10344</v>
      </c>
      <c r="C5416" s="214" t="s">
        <v>92</v>
      </c>
      <c r="D5416" s="215" t="s">
        <v>10345</v>
      </c>
    </row>
    <row r="5417" spans="1:4" ht="13.5" x14ac:dyDescent="0.25">
      <c r="A5417" s="213">
        <v>102112</v>
      </c>
      <c r="B5417" s="214" t="s">
        <v>10346</v>
      </c>
      <c r="C5417" s="214" t="s">
        <v>92</v>
      </c>
      <c r="D5417" s="215" t="s">
        <v>10347</v>
      </c>
    </row>
    <row r="5418" spans="1:4" ht="13.5" x14ac:dyDescent="0.25">
      <c r="A5418" s="213">
        <v>102113</v>
      </c>
      <c r="B5418" s="214" t="s">
        <v>10348</v>
      </c>
      <c r="C5418" s="214" t="s">
        <v>92</v>
      </c>
      <c r="D5418" s="215" t="s">
        <v>10349</v>
      </c>
    </row>
    <row r="5419" spans="1:4" ht="13.5" x14ac:dyDescent="0.25">
      <c r="A5419" s="213">
        <v>102114</v>
      </c>
      <c r="B5419" s="214" t="s">
        <v>10350</v>
      </c>
      <c r="C5419" s="214" t="s">
        <v>92</v>
      </c>
      <c r="D5419" s="215" t="s">
        <v>10351</v>
      </c>
    </row>
    <row r="5420" spans="1:4" ht="13.5" x14ac:dyDescent="0.25">
      <c r="A5420" s="213">
        <v>102115</v>
      </c>
      <c r="B5420" s="214" t="s">
        <v>10352</v>
      </c>
      <c r="C5420" s="214" t="s">
        <v>92</v>
      </c>
      <c r="D5420" s="215" t="s">
        <v>10353</v>
      </c>
    </row>
    <row r="5421" spans="1:4" ht="13.5" x14ac:dyDescent="0.25">
      <c r="A5421" s="213">
        <v>102116</v>
      </c>
      <c r="B5421" s="214" t="s">
        <v>10354</v>
      </c>
      <c r="C5421" s="214" t="s">
        <v>92</v>
      </c>
      <c r="D5421" s="215" t="s">
        <v>10355</v>
      </c>
    </row>
    <row r="5422" spans="1:4" ht="13.5" x14ac:dyDescent="0.25">
      <c r="A5422" s="213">
        <v>102117</v>
      </c>
      <c r="B5422" s="214" t="s">
        <v>10356</v>
      </c>
      <c r="C5422" s="214" t="s">
        <v>92</v>
      </c>
      <c r="D5422" s="215" t="s">
        <v>10357</v>
      </c>
    </row>
    <row r="5423" spans="1:4" ht="13.5" x14ac:dyDescent="0.25">
      <c r="A5423" s="213">
        <v>102118</v>
      </c>
      <c r="B5423" s="214" t="s">
        <v>10358</v>
      </c>
      <c r="C5423" s="214" t="s">
        <v>92</v>
      </c>
      <c r="D5423" s="215" t="s">
        <v>10359</v>
      </c>
    </row>
    <row r="5424" spans="1:4" ht="13.5" x14ac:dyDescent="0.25">
      <c r="A5424" s="213">
        <v>102119</v>
      </c>
      <c r="B5424" s="214" t="s">
        <v>10360</v>
      </c>
      <c r="C5424" s="214" t="s">
        <v>92</v>
      </c>
      <c r="D5424" s="215" t="s">
        <v>10361</v>
      </c>
    </row>
    <row r="5425" spans="1:4" ht="13.5" x14ac:dyDescent="0.25">
      <c r="A5425" s="213">
        <v>102121</v>
      </c>
      <c r="B5425" s="214" t="s">
        <v>10362</v>
      </c>
      <c r="C5425" s="214" t="s">
        <v>92</v>
      </c>
      <c r="D5425" s="215" t="s">
        <v>10363</v>
      </c>
    </row>
    <row r="5426" spans="1:4" ht="13.5" x14ac:dyDescent="0.25">
      <c r="A5426" s="213">
        <v>102122</v>
      </c>
      <c r="B5426" s="214" t="s">
        <v>10364</v>
      </c>
      <c r="C5426" s="214" t="s">
        <v>92</v>
      </c>
      <c r="D5426" s="215" t="s">
        <v>10365</v>
      </c>
    </row>
    <row r="5427" spans="1:4" ht="13.5" x14ac:dyDescent="0.25">
      <c r="A5427" s="213">
        <v>102123</v>
      </c>
      <c r="B5427" s="214" t="s">
        <v>10366</v>
      </c>
      <c r="C5427" s="214" t="s">
        <v>92</v>
      </c>
      <c r="D5427" s="215" t="s">
        <v>10367</v>
      </c>
    </row>
    <row r="5428" spans="1:4" ht="13.5" x14ac:dyDescent="0.25">
      <c r="A5428" s="213">
        <v>102136</v>
      </c>
      <c r="B5428" s="214" t="s">
        <v>10368</v>
      </c>
      <c r="C5428" s="214" t="s">
        <v>92</v>
      </c>
      <c r="D5428" s="215" t="s">
        <v>10369</v>
      </c>
    </row>
    <row r="5429" spans="1:4" ht="13.5" x14ac:dyDescent="0.25">
      <c r="A5429" s="213">
        <v>102137</v>
      </c>
      <c r="B5429" s="214" t="s">
        <v>10370</v>
      </c>
      <c r="C5429" s="214" t="s">
        <v>92</v>
      </c>
      <c r="D5429" s="215" t="s">
        <v>10371</v>
      </c>
    </row>
    <row r="5430" spans="1:4" ht="13.5" x14ac:dyDescent="0.25">
      <c r="A5430" s="213">
        <v>102138</v>
      </c>
      <c r="B5430" s="214" t="s">
        <v>10372</v>
      </c>
      <c r="C5430" s="214" t="s">
        <v>92</v>
      </c>
      <c r="D5430" s="215" t="s">
        <v>10373</v>
      </c>
    </row>
    <row r="5431" spans="1:4" ht="13.5" x14ac:dyDescent="0.25">
      <c r="A5431" s="213">
        <v>103517</v>
      </c>
      <c r="B5431" s="214" t="s">
        <v>10374</v>
      </c>
      <c r="C5431" s="214" t="s">
        <v>92</v>
      </c>
      <c r="D5431" s="215" t="s">
        <v>10375</v>
      </c>
    </row>
    <row r="5432" spans="1:4" ht="13.5" x14ac:dyDescent="0.25">
      <c r="A5432" s="213">
        <v>103519</v>
      </c>
      <c r="B5432" s="214" t="s">
        <v>10376</v>
      </c>
      <c r="C5432" s="214" t="s">
        <v>92</v>
      </c>
      <c r="D5432" s="215" t="s">
        <v>7452</v>
      </c>
    </row>
    <row r="5433" spans="1:4" ht="13.5" x14ac:dyDescent="0.25">
      <c r="A5433" s="213">
        <v>103520</v>
      </c>
      <c r="B5433" s="214" t="s">
        <v>10377</v>
      </c>
      <c r="C5433" s="214" t="s">
        <v>92</v>
      </c>
      <c r="D5433" s="215" t="s">
        <v>10378</v>
      </c>
    </row>
    <row r="5434" spans="1:4" ht="13.5" x14ac:dyDescent="0.25">
      <c r="A5434" s="213">
        <v>103521</v>
      </c>
      <c r="B5434" s="214" t="s">
        <v>10379</v>
      </c>
      <c r="C5434" s="214" t="s">
        <v>92</v>
      </c>
      <c r="D5434" s="215" t="s">
        <v>10380</v>
      </c>
    </row>
    <row r="5435" spans="1:4" ht="13.5" x14ac:dyDescent="0.25">
      <c r="A5435" s="213">
        <v>103522</v>
      </c>
      <c r="B5435" s="214" t="s">
        <v>10381</v>
      </c>
      <c r="C5435" s="214" t="s">
        <v>92</v>
      </c>
      <c r="D5435" s="215" t="s">
        <v>10382</v>
      </c>
    </row>
    <row r="5436" spans="1:4" ht="13.5" x14ac:dyDescent="0.25">
      <c r="A5436" s="213">
        <v>103523</v>
      </c>
      <c r="B5436" s="214" t="s">
        <v>10383</v>
      </c>
      <c r="C5436" s="214" t="s">
        <v>92</v>
      </c>
      <c r="D5436" s="215" t="s">
        <v>10384</v>
      </c>
    </row>
    <row r="5437" spans="1:4" ht="13.5" x14ac:dyDescent="0.25">
      <c r="A5437" s="213">
        <v>104660</v>
      </c>
      <c r="B5437" s="214" t="s">
        <v>10385</v>
      </c>
      <c r="C5437" s="214" t="s">
        <v>92</v>
      </c>
      <c r="D5437" s="215" t="s">
        <v>10386</v>
      </c>
    </row>
    <row r="5438" spans="1:4" ht="13.5" x14ac:dyDescent="0.25">
      <c r="A5438" s="213">
        <v>104661</v>
      </c>
      <c r="B5438" s="214" t="s">
        <v>10387</v>
      </c>
      <c r="C5438" s="214" t="s">
        <v>92</v>
      </c>
      <c r="D5438" s="215" t="s">
        <v>10388</v>
      </c>
    </row>
    <row r="5439" spans="1:4" ht="13.5" x14ac:dyDescent="0.25">
      <c r="A5439" s="213">
        <v>104662</v>
      </c>
      <c r="B5439" s="214" t="s">
        <v>10389</v>
      </c>
      <c r="C5439" s="214" t="s">
        <v>92</v>
      </c>
      <c r="D5439" s="215" t="s">
        <v>10390</v>
      </c>
    </row>
    <row r="5440" spans="1:4" ht="13.5" x14ac:dyDescent="0.25">
      <c r="A5440" s="213">
        <v>104663</v>
      </c>
      <c r="B5440" s="214" t="s">
        <v>10391</v>
      </c>
      <c r="C5440" s="214" t="s">
        <v>92</v>
      </c>
      <c r="D5440" s="215" t="s">
        <v>10392</v>
      </c>
    </row>
    <row r="5441" spans="1:4" ht="13.5" x14ac:dyDescent="0.25">
      <c r="A5441" s="213">
        <v>104664</v>
      </c>
      <c r="B5441" s="214" t="s">
        <v>10393</v>
      </c>
      <c r="C5441" s="214" t="s">
        <v>92</v>
      </c>
      <c r="D5441" s="215" t="s">
        <v>10394</v>
      </c>
    </row>
    <row r="5442" spans="1:4" ht="13.5" x14ac:dyDescent="0.25">
      <c r="A5442" s="213">
        <v>104665</v>
      </c>
      <c r="B5442" s="214" t="s">
        <v>10395</v>
      </c>
      <c r="C5442" s="214" t="s">
        <v>92</v>
      </c>
      <c r="D5442" s="215" t="s">
        <v>10396</v>
      </c>
    </row>
    <row r="5443" spans="1:4" ht="13.5" x14ac:dyDescent="0.25">
      <c r="A5443" s="213">
        <v>104666</v>
      </c>
      <c r="B5443" s="214" t="s">
        <v>10397</v>
      </c>
      <c r="C5443" s="214" t="s">
        <v>92</v>
      </c>
      <c r="D5443" s="215" t="s">
        <v>10398</v>
      </c>
    </row>
    <row r="5444" spans="1:4" ht="13.5" x14ac:dyDescent="0.25">
      <c r="A5444" s="213">
        <v>104667</v>
      </c>
      <c r="B5444" s="214" t="s">
        <v>10399</v>
      </c>
      <c r="C5444" s="214" t="s">
        <v>92</v>
      </c>
      <c r="D5444" s="215" t="s">
        <v>10400</v>
      </c>
    </row>
    <row r="5445" spans="1:4" ht="13.5" x14ac:dyDescent="0.25">
      <c r="A5445" s="213">
        <v>104668</v>
      </c>
      <c r="B5445" s="214" t="s">
        <v>10401</v>
      </c>
      <c r="C5445" s="214" t="s">
        <v>10402</v>
      </c>
      <c r="D5445" s="215" t="s">
        <v>10403</v>
      </c>
    </row>
    <row r="5446" spans="1:4" ht="13.5" x14ac:dyDescent="0.25">
      <c r="A5446" s="213">
        <v>104669</v>
      </c>
      <c r="B5446" s="214" t="s">
        <v>10404</v>
      </c>
      <c r="C5446" s="214" t="s">
        <v>10402</v>
      </c>
      <c r="D5446" s="215" t="s">
        <v>10405</v>
      </c>
    </row>
    <row r="5447" spans="1:4" ht="13.5" x14ac:dyDescent="0.25">
      <c r="A5447" s="213">
        <v>104670</v>
      </c>
      <c r="B5447" s="214" t="s">
        <v>10406</v>
      </c>
      <c r="C5447" s="214" t="s">
        <v>10402</v>
      </c>
      <c r="D5447" s="215" t="s">
        <v>10407</v>
      </c>
    </row>
    <row r="5448" spans="1:4" ht="13.5" x14ac:dyDescent="0.25">
      <c r="A5448" s="213">
        <v>104671</v>
      </c>
      <c r="B5448" s="214" t="s">
        <v>10408</v>
      </c>
      <c r="C5448" s="214" t="s">
        <v>92</v>
      </c>
      <c r="D5448" s="215" t="s">
        <v>10409</v>
      </c>
    </row>
    <row r="5449" spans="1:4" ht="13.5" x14ac:dyDescent="0.25">
      <c r="A5449" s="213">
        <v>104672</v>
      </c>
      <c r="B5449" s="214" t="s">
        <v>10410</v>
      </c>
      <c r="C5449" s="214" t="s">
        <v>92</v>
      </c>
      <c r="D5449" s="215" t="s">
        <v>10411</v>
      </c>
    </row>
    <row r="5450" spans="1:4" ht="13.5" x14ac:dyDescent="0.25">
      <c r="A5450" s="213">
        <v>104673</v>
      </c>
      <c r="B5450" s="214" t="s">
        <v>10412</v>
      </c>
      <c r="C5450" s="214" t="s">
        <v>92</v>
      </c>
      <c r="D5450" s="215" t="s">
        <v>10413</v>
      </c>
    </row>
    <row r="5451" spans="1:4" ht="13.5" x14ac:dyDescent="0.25">
      <c r="A5451" s="213">
        <v>104674</v>
      </c>
      <c r="B5451" s="214" t="s">
        <v>10414</v>
      </c>
      <c r="C5451" s="214" t="s">
        <v>92</v>
      </c>
      <c r="D5451" s="215" t="s">
        <v>10415</v>
      </c>
    </row>
    <row r="5452" spans="1:4" ht="13.5" x14ac:dyDescent="0.25">
      <c r="A5452" s="213">
        <v>104675</v>
      </c>
      <c r="B5452" s="214" t="s">
        <v>10416</v>
      </c>
      <c r="C5452" s="214" t="s">
        <v>10417</v>
      </c>
      <c r="D5452" s="215" t="s">
        <v>2620</v>
      </c>
    </row>
    <row r="5453" spans="1:4" ht="13.5" x14ac:dyDescent="0.25">
      <c r="A5453" s="213">
        <v>104676</v>
      </c>
      <c r="B5453" s="214" t="s">
        <v>10418</v>
      </c>
      <c r="C5453" s="214" t="s">
        <v>92</v>
      </c>
      <c r="D5453" s="215" t="s">
        <v>10419</v>
      </c>
    </row>
    <row r="5454" spans="1:4" ht="13.5" x14ac:dyDescent="0.25">
      <c r="A5454" s="213">
        <v>104677</v>
      </c>
      <c r="B5454" s="214" t="s">
        <v>10420</v>
      </c>
      <c r="C5454" s="214" t="s">
        <v>92</v>
      </c>
      <c r="D5454" s="215" t="s">
        <v>10421</v>
      </c>
    </row>
    <row r="5455" spans="1:4" ht="13.5" x14ac:dyDescent="0.25">
      <c r="A5455" s="213">
        <v>104678</v>
      </c>
      <c r="B5455" s="214" t="s">
        <v>10422</v>
      </c>
      <c r="C5455" s="214" t="s">
        <v>92</v>
      </c>
      <c r="D5455" s="215" t="s">
        <v>10423</v>
      </c>
    </row>
    <row r="5456" spans="1:4" ht="13.5" x14ac:dyDescent="0.25">
      <c r="A5456" s="213">
        <v>104679</v>
      </c>
      <c r="B5456" s="214" t="s">
        <v>10424</v>
      </c>
      <c r="C5456" s="214" t="s">
        <v>92</v>
      </c>
      <c r="D5456" s="215" t="s">
        <v>10425</v>
      </c>
    </row>
    <row r="5457" spans="1:4" ht="13.5" x14ac:dyDescent="0.25">
      <c r="A5457" s="213">
        <v>104680</v>
      </c>
      <c r="B5457" s="214" t="s">
        <v>10426</v>
      </c>
      <c r="C5457" s="214" t="s">
        <v>92</v>
      </c>
      <c r="D5457" s="215" t="s">
        <v>10427</v>
      </c>
    </row>
    <row r="5458" spans="1:4" ht="13.5" x14ac:dyDescent="0.25">
      <c r="A5458" s="213">
        <v>104681</v>
      </c>
      <c r="B5458" s="214" t="s">
        <v>10428</v>
      </c>
      <c r="C5458" s="214" t="s">
        <v>92</v>
      </c>
      <c r="D5458" s="215" t="s">
        <v>3243</v>
      </c>
    </row>
    <row r="5459" spans="1:4" ht="13.5" x14ac:dyDescent="0.25">
      <c r="A5459" s="213">
        <v>104682</v>
      </c>
      <c r="B5459" s="214" t="s">
        <v>10429</v>
      </c>
      <c r="C5459" s="214" t="s">
        <v>92</v>
      </c>
      <c r="D5459" s="215" t="s">
        <v>10430</v>
      </c>
    </row>
    <row r="5460" spans="1:4" ht="13.5" x14ac:dyDescent="0.25">
      <c r="A5460" s="213">
        <v>104683</v>
      </c>
      <c r="B5460" s="214" t="s">
        <v>10431</v>
      </c>
      <c r="C5460" s="214" t="s">
        <v>92</v>
      </c>
      <c r="D5460" s="215" t="s">
        <v>7229</v>
      </c>
    </row>
    <row r="5461" spans="1:4" ht="13.5" x14ac:dyDescent="0.25">
      <c r="A5461" s="213">
        <v>104031</v>
      </c>
      <c r="B5461" s="214" t="s">
        <v>10432</v>
      </c>
      <c r="C5461" s="214" t="s">
        <v>92</v>
      </c>
      <c r="D5461" s="215" t="s">
        <v>10433</v>
      </c>
    </row>
    <row r="5462" spans="1:4" ht="13.5" x14ac:dyDescent="0.25">
      <c r="A5462" s="213">
        <v>104032</v>
      </c>
      <c r="B5462" s="214" t="s">
        <v>10434</v>
      </c>
      <c r="C5462" s="214" t="s">
        <v>92</v>
      </c>
      <c r="D5462" s="215" t="s">
        <v>10435</v>
      </c>
    </row>
    <row r="5463" spans="1:4" ht="13.5" x14ac:dyDescent="0.25">
      <c r="A5463" s="213">
        <v>104033</v>
      </c>
      <c r="B5463" s="214" t="s">
        <v>10436</v>
      </c>
      <c r="C5463" s="214" t="s">
        <v>92</v>
      </c>
      <c r="D5463" s="215" t="s">
        <v>10437</v>
      </c>
    </row>
    <row r="5464" spans="1:4" ht="13.5" x14ac:dyDescent="0.25">
      <c r="A5464" s="213">
        <v>104034</v>
      </c>
      <c r="B5464" s="214" t="s">
        <v>10438</v>
      </c>
      <c r="C5464" s="214" t="s">
        <v>92</v>
      </c>
      <c r="D5464" s="215" t="s">
        <v>10439</v>
      </c>
    </row>
    <row r="5465" spans="1:4" ht="13.5" x14ac:dyDescent="0.25">
      <c r="A5465" s="213">
        <v>104035</v>
      </c>
      <c r="B5465" s="214" t="s">
        <v>10440</v>
      </c>
      <c r="C5465" s="214" t="s">
        <v>92</v>
      </c>
      <c r="D5465" s="215" t="s">
        <v>10441</v>
      </c>
    </row>
    <row r="5466" spans="1:4" ht="13.5" x14ac:dyDescent="0.25">
      <c r="A5466" s="213">
        <v>104036</v>
      </c>
      <c r="B5466" s="214" t="s">
        <v>10442</v>
      </c>
      <c r="C5466" s="214" t="s">
        <v>92</v>
      </c>
      <c r="D5466" s="215" t="s">
        <v>10443</v>
      </c>
    </row>
    <row r="5467" spans="1:4" ht="13.5" x14ac:dyDescent="0.25">
      <c r="A5467" s="213">
        <v>104039</v>
      </c>
      <c r="B5467" s="214" t="s">
        <v>10444</v>
      </c>
      <c r="C5467" s="214" t="s">
        <v>92</v>
      </c>
      <c r="D5467" s="215" t="s">
        <v>10445</v>
      </c>
    </row>
    <row r="5468" spans="1:4" ht="13.5" x14ac:dyDescent="0.25">
      <c r="A5468" s="213">
        <v>104043</v>
      </c>
      <c r="B5468" s="214" t="s">
        <v>10446</v>
      </c>
      <c r="C5468" s="214" t="s">
        <v>92</v>
      </c>
      <c r="D5468" s="215" t="s">
        <v>7490</v>
      </c>
    </row>
    <row r="5469" spans="1:4" ht="13.5" x14ac:dyDescent="0.25">
      <c r="A5469" s="213">
        <v>104044</v>
      </c>
      <c r="B5469" s="214" t="s">
        <v>10447</v>
      </c>
      <c r="C5469" s="214" t="s">
        <v>92</v>
      </c>
      <c r="D5469" s="215" t="s">
        <v>7446</v>
      </c>
    </row>
    <row r="5470" spans="1:4" ht="13.5" x14ac:dyDescent="0.25">
      <c r="A5470" s="213">
        <v>104045</v>
      </c>
      <c r="B5470" s="214" t="s">
        <v>10448</v>
      </c>
      <c r="C5470" s="214" t="s">
        <v>92</v>
      </c>
      <c r="D5470" s="215" t="s">
        <v>5643</v>
      </c>
    </row>
    <row r="5471" spans="1:4" ht="13.5" x14ac:dyDescent="0.25">
      <c r="A5471" s="213">
        <v>104046</v>
      </c>
      <c r="B5471" s="214" t="s">
        <v>10449</v>
      </c>
      <c r="C5471" s="214" t="s">
        <v>92</v>
      </c>
      <c r="D5471" s="215" t="s">
        <v>5772</v>
      </c>
    </row>
    <row r="5472" spans="1:4" ht="13.5" x14ac:dyDescent="0.25">
      <c r="A5472" s="213">
        <v>104047</v>
      </c>
      <c r="B5472" s="214" t="s">
        <v>10450</v>
      </c>
      <c r="C5472" s="214" t="s">
        <v>92</v>
      </c>
      <c r="D5472" s="215" t="s">
        <v>10451</v>
      </c>
    </row>
    <row r="5473" spans="1:4" ht="13.5" x14ac:dyDescent="0.25">
      <c r="A5473" s="213">
        <v>104048</v>
      </c>
      <c r="B5473" s="214" t="s">
        <v>10452</v>
      </c>
      <c r="C5473" s="214" t="s">
        <v>92</v>
      </c>
      <c r="D5473" s="215" t="s">
        <v>8595</v>
      </c>
    </row>
    <row r="5474" spans="1:4" ht="13.5" x14ac:dyDescent="0.25">
      <c r="A5474" s="213">
        <v>104049</v>
      </c>
      <c r="B5474" s="214" t="s">
        <v>10453</v>
      </c>
      <c r="C5474" s="214" t="s">
        <v>92</v>
      </c>
      <c r="D5474" s="215" t="s">
        <v>10454</v>
      </c>
    </row>
    <row r="5475" spans="1:4" ht="13.5" x14ac:dyDescent="0.25">
      <c r="A5475" s="213">
        <v>104050</v>
      </c>
      <c r="B5475" s="214" t="s">
        <v>10455</v>
      </c>
      <c r="C5475" s="214" t="s">
        <v>92</v>
      </c>
      <c r="D5475" s="215" t="s">
        <v>10456</v>
      </c>
    </row>
    <row r="5476" spans="1:4" ht="13.5" x14ac:dyDescent="0.25">
      <c r="A5476" s="213">
        <v>104051</v>
      </c>
      <c r="B5476" s="214" t="s">
        <v>10457</v>
      </c>
      <c r="C5476" s="214" t="s">
        <v>92</v>
      </c>
      <c r="D5476" s="215" t="s">
        <v>7588</v>
      </c>
    </row>
    <row r="5477" spans="1:4" ht="13.5" x14ac:dyDescent="0.25">
      <c r="A5477" s="213">
        <v>104052</v>
      </c>
      <c r="B5477" s="214" t="s">
        <v>10458</v>
      </c>
      <c r="C5477" s="214" t="s">
        <v>92</v>
      </c>
      <c r="D5477" s="215" t="s">
        <v>10459</v>
      </c>
    </row>
    <row r="5478" spans="1:4" ht="13.5" x14ac:dyDescent="0.25">
      <c r="A5478" s="213">
        <v>104053</v>
      </c>
      <c r="B5478" s="214" t="s">
        <v>10460</v>
      </c>
      <c r="C5478" s="214" t="s">
        <v>92</v>
      </c>
      <c r="D5478" s="215" t="s">
        <v>10461</v>
      </c>
    </row>
    <row r="5479" spans="1:4" ht="13.5" x14ac:dyDescent="0.25">
      <c r="A5479" s="213">
        <v>104054</v>
      </c>
      <c r="B5479" s="214" t="s">
        <v>10462</v>
      </c>
      <c r="C5479" s="214" t="s">
        <v>92</v>
      </c>
      <c r="D5479" s="215" t="s">
        <v>2165</v>
      </c>
    </row>
    <row r="5480" spans="1:4" ht="13.5" x14ac:dyDescent="0.25">
      <c r="A5480" s="213">
        <v>104055</v>
      </c>
      <c r="B5480" s="214" t="s">
        <v>10463</v>
      </c>
      <c r="C5480" s="214" t="s">
        <v>92</v>
      </c>
      <c r="D5480" s="215" t="s">
        <v>10464</v>
      </c>
    </row>
    <row r="5481" spans="1:4" ht="13.5" x14ac:dyDescent="0.25">
      <c r="A5481" s="213">
        <v>104056</v>
      </c>
      <c r="B5481" s="214" t="s">
        <v>10465</v>
      </c>
      <c r="C5481" s="214" t="s">
        <v>92</v>
      </c>
      <c r="D5481" s="215" t="s">
        <v>10466</v>
      </c>
    </row>
    <row r="5482" spans="1:4" ht="13.5" x14ac:dyDescent="0.25">
      <c r="A5482" s="213">
        <v>104058</v>
      </c>
      <c r="B5482" s="214" t="s">
        <v>10467</v>
      </c>
      <c r="C5482" s="214" t="s">
        <v>92</v>
      </c>
      <c r="D5482" s="215" t="s">
        <v>7470</v>
      </c>
    </row>
    <row r="5483" spans="1:4" ht="13.5" x14ac:dyDescent="0.25">
      <c r="A5483" s="213">
        <v>104059</v>
      </c>
      <c r="B5483" s="214" t="s">
        <v>10468</v>
      </c>
      <c r="C5483" s="214" t="s">
        <v>92</v>
      </c>
      <c r="D5483" s="215" t="s">
        <v>4174</v>
      </c>
    </row>
    <row r="5484" spans="1:4" ht="13.5" x14ac:dyDescent="0.25">
      <c r="A5484" s="213">
        <v>104060</v>
      </c>
      <c r="B5484" s="214" t="s">
        <v>10469</v>
      </c>
      <c r="C5484" s="214" t="s">
        <v>91</v>
      </c>
      <c r="D5484" s="215" t="s">
        <v>10470</v>
      </c>
    </row>
    <row r="5485" spans="1:4" ht="13.5" x14ac:dyDescent="0.25">
      <c r="A5485" s="213">
        <v>104061</v>
      </c>
      <c r="B5485" s="214" t="s">
        <v>10471</v>
      </c>
      <c r="C5485" s="214" t="s">
        <v>91</v>
      </c>
      <c r="D5485" s="215" t="s">
        <v>10472</v>
      </c>
    </row>
    <row r="5486" spans="1:4" ht="13.5" x14ac:dyDescent="0.25">
      <c r="A5486" s="213">
        <v>104112</v>
      </c>
      <c r="B5486" s="214" t="s">
        <v>10473</v>
      </c>
      <c r="C5486" s="214" t="s">
        <v>92</v>
      </c>
      <c r="D5486" s="215" t="s">
        <v>10474</v>
      </c>
    </row>
    <row r="5487" spans="1:4" ht="13.5" x14ac:dyDescent="0.25">
      <c r="A5487" s="213">
        <v>104114</v>
      </c>
      <c r="B5487" s="214" t="s">
        <v>10475</v>
      </c>
      <c r="C5487" s="214" t="s">
        <v>92</v>
      </c>
      <c r="D5487" s="215" t="s">
        <v>10476</v>
      </c>
    </row>
    <row r="5488" spans="1:4" ht="13.5" x14ac:dyDescent="0.25">
      <c r="A5488" s="213">
        <v>104116</v>
      </c>
      <c r="B5488" s="214" t="s">
        <v>10477</v>
      </c>
      <c r="C5488" s="214" t="s">
        <v>92</v>
      </c>
      <c r="D5488" s="215" t="s">
        <v>10478</v>
      </c>
    </row>
    <row r="5489" spans="1:4" ht="13.5" x14ac:dyDescent="0.25">
      <c r="A5489" s="213">
        <v>104118</v>
      </c>
      <c r="B5489" s="214" t="s">
        <v>10479</v>
      </c>
      <c r="C5489" s="214" t="s">
        <v>92</v>
      </c>
      <c r="D5489" s="215" t="s">
        <v>10480</v>
      </c>
    </row>
    <row r="5490" spans="1:4" ht="13.5" x14ac:dyDescent="0.25">
      <c r="A5490" s="213">
        <v>104120</v>
      </c>
      <c r="B5490" s="214" t="s">
        <v>10481</v>
      </c>
      <c r="C5490" s="214" t="s">
        <v>92</v>
      </c>
      <c r="D5490" s="215" t="s">
        <v>10482</v>
      </c>
    </row>
    <row r="5491" spans="1:4" ht="13.5" x14ac:dyDescent="0.25">
      <c r="A5491" s="213">
        <v>104122</v>
      </c>
      <c r="B5491" s="214" t="s">
        <v>10483</v>
      </c>
      <c r="C5491" s="214" t="s">
        <v>92</v>
      </c>
      <c r="D5491" s="215" t="s">
        <v>10484</v>
      </c>
    </row>
    <row r="5492" spans="1:4" ht="13.5" x14ac:dyDescent="0.25">
      <c r="A5492" s="213">
        <v>104062</v>
      </c>
      <c r="B5492" s="214" t="s">
        <v>10485</v>
      </c>
      <c r="C5492" s="214" t="s">
        <v>92</v>
      </c>
      <c r="D5492" s="215" t="s">
        <v>10486</v>
      </c>
    </row>
    <row r="5493" spans="1:4" ht="13.5" x14ac:dyDescent="0.25">
      <c r="A5493" s="213">
        <v>104063</v>
      </c>
      <c r="B5493" s="214" t="s">
        <v>10487</v>
      </c>
      <c r="C5493" s="214" t="s">
        <v>92</v>
      </c>
      <c r="D5493" s="215" t="s">
        <v>10488</v>
      </c>
    </row>
    <row r="5494" spans="1:4" ht="13.5" x14ac:dyDescent="0.25">
      <c r="A5494" s="213">
        <v>104064</v>
      </c>
      <c r="B5494" s="214" t="s">
        <v>10489</v>
      </c>
      <c r="C5494" s="214" t="s">
        <v>92</v>
      </c>
      <c r="D5494" s="215" t="s">
        <v>10490</v>
      </c>
    </row>
    <row r="5495" spans="1:4" ht="13.5" x14ac:dyDescent="0.25">
      <c r="A5495" s="213">
        <v>104065</v>
      </c>
      <c r="B5495" s="214" t="s">
        <v>10491</v>
      </c>
      <c r="C5495" s="214" t="s">
        <v>92</v>
      </c>
      <c r="D5495" s="215" t="s">
        <v>10492</v>
      </c>
    </row>
    <row r="5496" spans="1:4" ht="13.5" x14ac:dyDescent="0.25">
      <c r="A5496" s="213">
        <v>104072</v>
      </c>
      <c r="B5496" s="214" t="s">
        <v>10493</v>
      </c>
      <c r="C5496" s="214" t="s">
        <v>92</v>
      </c>
      <c r="D5496" s="215" t="s">
        <v>10494</v>
      </c>
    </row>
    <row r="5497" spans="1:4" ht="13.5" x14ac:dyDescent="0.25">
      <c r="A5497" s="213">
        <v>104076</v>
      </c>
      <c r="B5497" s="214" t="s">
        <v>10495</v>
      </c>
      <c r="C5497" s="214" t="s">
        <v>92</v>
      </c>
      <c r="D5497" s="215" t="s">
        <v>10496</v>
      </c>
    </row>
    <row r="5498" spans="1:4" ht="13.5" x14ac:dyDescent="0.25">
      <c r="A5498" s="213">
        <v>104082</v>
      </c>
      <c r="B5498" s="214" t="s">
        <v>10497</v>
      </c>
      <c r="C5498" s="214" t="s">
        <v>92</v>
      </c>
      <c r="D5498" s="215" t="s">
        <v>6933</v>
      </c>
    </row>
    <row r="5499" spans="1:4" ht="13.5" x14ac:dyDescent="0.25">
      <c r="A5499" s="213">
        <v>104083</v>
      </c>
      <c r="B5499" s="214" t="s">
        <v>10498</v>
      </c>
      <c r="C5499" s="214" t="s">
        <v>92</v>
      </c>
      <c r="D5499" s="215" t="s">
        <v>10499</v>
      </c>
    </row>
    <row r="5500" spans="1:4" ht="13.5" x14ac:dyDescent="0.25">
      <c r="A5500" s="213">
        <v>104084</v>
      </c>
      <c r="B5500" s="214" t="s">
        <v>10500</v>
      </c>
      <c r="C5500" s="214" t="s">
        <v>92</v>
      </c>
      <c r="D5500" s="215" t="s">
        <v>10501</v>
      </c>
    </row>
    <row r="5501" spans="1:4" ht="13.5" x14ac:dyDescent="0.25">
      <c r="A5501" s="213">
        <v>104085</v>
      </c>
      <c r="B5501" s="214" t="s">
        <v>10502</v>
      </c>
      <c r="C5501" s="214" t="s">
        <v>91</v>
      </c>
      <c r="D5501" s="215" t="s">
        <v>2600</v>
      </c>
    </row>
    <row r="5502" spans="1:4" ht="13.5" x14ac:dyDescent="0.25">
      <c r="A5502" s="213">
        <v>104086</v>
      </c>
      <c r="B5502" s="214" t="s">
        <v>10503</v>
      </c>
      <c r="C5502" s="214" t="s">
        <v>91</v>
      </c>
      <c r="D5502" s="215" t="s">
        <v>10504</v>
      </c>
    </row>
    <row r="5503" spans="1:4" ht="13.5" x14ac:dyDescent="0.25">
      <c r="A5503" s="213">
        <v>104124</v>
      </c>
      <c r="B5503" s="214" t="s">
        <v>10505</v>
      </c>
      <c r="C5503" s="214" t="s">
        <v>92</v>
      </c>
      <c r="D5503" s="215" t="s">
        <v>10506</v>
      </c>
    </row>
    <row r="5504" spans="1:4" ht="13.5" x14ac:dyDescent="0.25">
      <c r="A5504" s="213">
        <v>104130</v>
      </c>
      <c r="B5504" s="214" t="s">
        <v>10507</v>
      </c>
      <c r="C5504" s="214" t="s">
        <v>92</v>
      </c>
      <c r="D5504" s="215" t="s">
        <v>10508</v>
      </c>
    </row>
    <row r="5505" spans="1:4" ht="13.5" x14ac:dyDescent="0.25">
      <c r="A5505" s="213">
        <v>104136</v>
      </c>
      <c r="B5505" s="214" t="s">
        <v>10509</v>
      </c>
      <c r="C5505" s="214" t="s">
        <v>92</v>
      </c>
      <c r="D5505" s="215" t="s">
        <v>10510</v>
      </c>
    </row>
    <row r="5506" spans="1:4" ht="13.5" x14ac:dyDescent="0.25">
      <c r="A5506" s="213">
        <v>104142</v>
      </c>
      <c r="B5506" s="214" t="s">
        <v>10511</v>
      </c>
      <c r="C5506" s="214" t="s">
        <v>92</v>
      </c>
      <c r="D5506" s="215" t="s">
        <v>10512</v>
      </c>
    </row>
    <row r="5507" spans="1:4" ht="13.5" x14ac:dyDescent="0.25">
      <c r="A5507" s="213">
        <v>104148</v>
      </c>
      <c r="B5507" s="214" t="s">
        <v>10513</v>
      </c>
      <c r="C5507" s="214" t="s">
        <v>92</v>
      </c>
      <c r="D5507" s="215" t="s">
        <v>10514</v>
      </c>
    </row>
    <row r="5508" spans="1:4" ht="13.5" x14ac:dyDescent="0.25">
      <c r="A5508" s="213">
        <v>104154</v>
      </c>
      <c r="B5508" s="214" t="s">
        <v>10515</v>
      </c>
      <c r="C5508" s="214" t="s">
        <v>92</v>
      </c>
      <c r="D5508" s="215" t="s">
        <v>10516</v>
      </c>
    </row>
    <row r="5509" spans="1:4" ht="13.5" x14ac:dyDescent="0.25">
      <c r="A5509" s="213">
        <v>96520</v>
      </c>
      <c r="B5509" s="214" t="s">
        <v>10517</v>
      </c>
      <c r="C5509" s="214" t="s">
        <v>437</v>
      </c>
      <c r="D5509" s="215" t="s">
        <v>10518</v>
      </c>
    </row>
    <row r="5510" spans="1:4" ht="13.5" x14ac:dyDescent="0.25">
      <c r="A5510" s="213">
        <v>96521</v>
      </c>
      <c r="B5510" s="214" t="s">
        <v>10519</v>
      </c>
      <c r="C5510" s="214" t="s">
        <v>437</v>
      </c>
      <c r="D5510" s="215" t="s">
        <v>10520</v>
      </c>
    </row>
    <row r="5511" spans="1:4" ht="13.5" x14ac:dyDescent="0.25">
      <c r="A5511" s="213">
        <v>96522</v>
      </c>
      <c r="B5511" s="214" t="s">
        <v>10521</v>
      </c>
      <c r="C5511" s="214" t="s">
        <v>437</v>
      </c>
      <c r="D5511" s="215" t="s">
        <v>10522</v>
      </c>
    </row>
    <row r="5512" spans="1:4" ht="13.5" x14ac:dyDescent="0.25">
      <c r="A5512" s="213">
        <v>96523</v>
      </c>
      <c r="B5512" s="214" t="s">
        <v>10523</v>
      </c>
      <c r="C5512" s="214" t="s">
        <v>437</v>
      </c>
      <c r="D5512" s="215" t="s">
        <v>10524</v>
      </c>
    </row>
    <row r="5513" spans="1:4" ht="13.5" x14ac:dyDescent="0.25">
      <c r="A5513" s="213">
        <v>96524</v>
      </c>
      <c r="B5513" s="214" t="s">
        <v>10525</v>
      </c>
      <c r="C5513" s="214" t="s">
        <v>437</v>
      </c>
      <c r="D5513" s="215" t="s">
        <v>10526</v>
      </c>
    </row>
    <row r="5514" spans="1:4" ht="13.5" x14ac:dyDescent="0.25">
      <c r="A5514" s="213">
        <v>96525</v>
      </c>
      <c r="B5514" s="214" t="s">
        <v>10527</v>
      </c>
      <c r="C5514" s="214" t="s">
        <v>437</v>
      </c>
      <c r="D5514" s="215" t="s">
        <v>10528</v>
      </c>
    </row>
    <row r="5515" spans="1:4" ht="13.5" x14ac:dyDescent="0.25">
      <c r="A5515" s="213">
        <v>96526</v>
      </c>
      <c r="B5515" s="214" t="s">
        <v>10529</v>
      </c>
      <c r="C5515" s="214" t="s">
        <v>437</v>
      </c>
      <c r="D5515" s="215" t="s">
        <v>10530</v>
      </c>
    </row>
    <row r="5516" spans="1:4" ht="13.5" x14ac:dyDescent="0.25">
      <c r="A5516" s="213">
        <v>96527</v>
      </c>
      <c r="B5516" s="214" t="s">
        <v>10531</v>
      </c>
      <c r="C5516" s="214" t="s">
        <v>437</v>
      </c>
      <c r="D5516" s="215" t="s">
        <v>10532</v>
      </c>
    </row>
    <row r="5517" spans="1:4" ht="13.5" x14ac:dyDescent="0.25">
      <c r="A5517" s="213">
        <v>96528</v>
      </c>
      <c r="B5517" s="214" t="s">
        <v>10533</v>
      </c>
      <c r="C5517" s="214" t="s">
        <v>150</v>
      </c>
      <c r="D5517" s="215" t="s">
        <v>10534</v>
      </c>
    </row>
    <row r="5518" spans="1:4" ht="13.5" x14ac:dyDescent="0.25">
      <c r="A5518" s="213">
        <v>101114</v>
      </c>
      <c r="B5518" s="214" t="s">
        <v>10535</v>
      </c>
      <c r="C5518" s="214" t="s">
        <v>437</v>
      </c>
      <c r="D5518" s="215" t="s">
        <v>2278</v>
      </c>
    </row>
    <row r="5519" spans="1:4" ht="13.5" x14ac:dyDescent="0.25">
      <c r="A5519" s="213">
        <v>101115</v>
      </c>
      <c r="B5519" s="214" t="s">
        <v>10536</v>
      </c>
      <c r="C5519" s="214" t="s">
        <v>437</v>
      </c>
      <c r="D5519" s="215" t="s">
        <v>10537</v>
      </c>
    </row>
    <row r="5520" spans="1:4" ht="13.5" x14ac:dyDescent="0.25">
      <c r="A5520" s="213">
        <v>101116</v>
      </c>
      <c r="B5520" s="214" t="s">
        <v>10538</v>
      </c>
      <c r="C5520" s="214" t="s">
        <v>437</v>
      </c>
      <c r="D5520" s="215" t="s">
        <v>10539</v>
      </c>
    </row>
    <row r="5521" spans="1:4" ht="13.5" x14ac:dyDescent="0.25">
      <c r="A5521" s="213">
        <v>101117</v>
      </c>
      <c r="B5521" s="214" t="s">
        <v>10540</v>
      </c>
      <c r="C5521" s="214" t="s">
        <v>437</v>
      </c>
      <c r="D5521" s="215" t="s">
        <v>10541</v>
      </c>
    </row>
    <row r="5522" spans="1:4" ht="13.5" x14ac:dyDescent="0.25">
      <c r="A5522" s="213">
        <v>101118</v>
      </c>
      <c r="B5522" s="214" t="s">
        <v>10542</v>
      </c>
      <c r="C5522" s="214" t="s">
        <v>437</v>
      </c>
      <c r="D5522" s="215" t="s">
        <v>10543</v>
      </c>
    </row>
    <row r="5523" spans="1:4" ht="13.5" x14ac:dyDescent="0.25">
      <c r="A5523" s="213">
        <v>101119</v>
      </c>
      <c r="B5523" s="214" t="s">
        <v>10544</v>
      </c>
      <c r="C5523" s="214" t="s">
        <v>437</v>
      </c>
      <c r="D5523" s="215" t="s">
        <v>10545</v>
      </c>
    </row>
    <row r="5524" spans="1:4" ht="13.5" x14ac:dyDescent="0.25">
      <c r="A5524" s="213">
        <v>101120</v>
      </c>
      <c r="B5524" s="214" t="s">
        <v>10546</v>
      </c>
      <c r="C5524" s="214" t="s">
        <v>437</v>
      </c>
      <c r="D5524" s="215" t="s">
        <v>10547</v>
      </c>
    </row>
    <row r="5525" spans="1:4" ht="13.5" x14ac:dyDescent="0.25">
      <c r="A5525" s="213">
        <v>101121</v>
      </c>
      <c r="B5525" s="214" t="s">
        <v>10548</v>
      </c>
      <c r="C5525" s="214" t="s">
        <v>437</v>
      </c>
      <c r="D5525" s="215" t="s">
        <v>1279</v>
      </c>
    </row>
    <row r="5526" spans="1:4" ht="13.5" x14ac:dyDescent="0.25">
      <c r="A5526" s="213">
        <v>101122</v>
      </c>
      <c r="B5526" s="214" t="s">
        <v>10549</v>
      </c>
      <c r="C5526" s="214" t="s">
        <v>437</v>
      </c>
      <c r="D5526" s="215" t="s">
        <v>10550</v>
      </c>
    </row>
    <row r="5527" spans="1:4" ht="13.5" x14ac:dyDescent="0.25">
      <c r="A5527" s="213">
        <v>101123</v>
      </c>
      <c r="B5527" s="214" t="s">
        <v>10551</v>
      </c>
      <c r="C5527" s="214" t="s">
        <v>437</v>
      </c>
      <c r="D5527" s="215" t="s">
        <v>10552</v>
      </c>
    </row>
    <row r="5528" spans="1:4" ht="13.5" x14ac:dyDescent="0.25">
      <c r="A5528" s="213">
        <v>101124</v>
      </c>
      <c r="B5528" s="214" t="s">
        <v>10553</v>
      </c>
      <c r="C5528" s="214" t="s">
        <v>437</v>
      </c>
      <c r="D5528" s="215" t="s">
        <v>10554</v>
      </c>
    </row>
    <row r="5529" spans="1:4" ht="13.5" x14ac:dyDescent="0.25">
      <c r="A5529" s="213">
        <v>101125</v>
      </c>
      <c r="B5529" s="214" t="s">
        <v>10555</v>
      </c>
      <c r="C5529" s="214" t="s">
        <v>437</v>
      </c>
      <c r="D5529" s="215" t="s">
        <v>5741</v>
      </c>
    </row>
    <row r="5530" spans="1:4" ht="13.5" x14ac:dyDescent="0.25">
      <c r="A5530" s="213">
        <v>101126</v>
      </c>
      <c r="B5530" s="214" t="s">
        <v>10556</v>
      </c>
      <c r="C5530" s="214" t="s">
        <v>437</v>
      </c>
      <c r="D5530" s="215" t="s">
        <v>3834</v>
      </c>
    </row>
    <row r="5531" spans="1:4" ht="13.5" x14ac:dyDescent="0.25">
      <c r="A5531" s="213">
        <v>101127</v>
      </c>
      <c r="B5531" s="214" t="s">
        <v>10557</v>
      </c>
      <c r="C5531" s="214" t="s">
        <v>437</v>
      </c>
      <c r="D5531" s="215" t="s">
        <v>2724</v>
      </c>
    </row>
    <row r="5532" spans="1:4" ht="13.5" x14ac:dyDescent="0.25">
      <c r="A5532" s="213">
        <v>101128</v>
      </c>
      <c r="B5532" s="214" t="s">
        <v>10558</v>
      </c>
      <c r="C5532" s="214" t="s">
        <v>437</v>
      </c>
      <c r="D5532" s="215" t="s">
        <v>10559</v>
      </c>
    </row>
    <row r="5533" spans="1:4" ht="13.5" x14ac:dyDescent="0.25">
      <c r="A5533" s="213">
        <v>101129</v>
      </c>
      <c r="B5533" s="214" t="s">
        <v>10560</v>
      </c>
      <c r="C5533" s="214" t="s">
        <v>437</v>
      </c>
      <c r="D5533" s="215" t="s">
        <v>8417</v>
      </c>
    </row>
    <row r="5534" spans="1:4" ht="13.5" x14ac:dyDescent="0.25">
      <c r="A5534" s="213">
        <v>101130</v>
      </c>
      <c r="B5534" s="214" t="s">
        <v>10561</v>
      </c>
      <c r="C5534" s="214" t="s">
        <v>437</v>
      </c>
      <c r="D5534" s="215" t="s">
        <v>9540</v>
      </c>
    </row>
    <row r="5535" spans="1:4" ht="13.5" x14ac:dyDescent="0.25">
      <c r="A5535" s="213">
        <v>101131</v>
      </c>
      <c r="B5535" s="214" t="s">
        <v>10562</v>
      </c>
      <c r="C5535" s="214" t="s">
        <v>437</v>
      </c>
      <c r="D5535" s="215" t="s">
        <v>5421</v>
      </c>
    </row>
    <row r="5536" spans="1:4" ht="13.5" x14ac:dyDescent="0.25">
      <c r="A5536" s="213">
        <v>101132</v>
      </c>
      <c r="B5536" s="214" t="s">
        <v>10563</v>
      </c>
      <c r="C5536" s="214" t="s">
        <v>437</v>
      </c>
      <c r="D5536" s="215" t="s">
        <v>4491</v>
      </c>
    </row>
    <row r="5537" spans="1:4" ht="13.5" x14ac:dyDescent="0.25">
      <c r="A5537" s="213">
        <v>101133</v>
      </c>
      <c r="B5537" s="214" t="s">
        <v>10564</v>
      </c>
      <c r="C5537" s="214" t="s">
        <v>437</v>
      </c>
      <c r="D5537" s="215" t="s">
        <v>9347</v>
      </c>
    </row>
    <row r="5538" spans="1:4" ht="13.5" x14ac:dyDescent="0.25">
      <c r="A5538" s="213">
        <v>101134</v>
      </c>
      <c r="B5538" s="214" t="s">
        <v>10565</v>
      </c>
      <c r="C5538" s="214" t="s">
        <v>437</v>
      </c>
      <c r="D5538" s="215" t="s">
        <v>8840</v>
      </c>
    </row>
    <row r="5539" spans="1:4" ht="13.5" x14ac:dyDescent="0.25">
      <c r="A5539" s="213">
        <v>101135</v>
      </c>
      <c r="B5539" s="214" t="s">
        <v>10566</v>
      </c>
      <c r="C5539" s="214" t="s">
        <v>437</v>
      </c>
      <c r="D5539" s="215" t="s">
        <v>10567</v>
      </c>
    </row>
    <row r="5540" spans="1:4" ht="13.5" x14ac:dyDescent="0.25">
      <c r="A5540" s="213">
        <v>101136</v>
      </c>
      <c r="B5540" s="214" t="s">
        <v>10568</v>
      </c>
      <c r="C5540" s="214" t="s">
        <v>437</v>
      </c>
      <c r="D5540" s="215" t="s">
        <v>10569</v>
      </c>
    </row>
    <row r="5541" spans="1:4" ht="13.5" x14ac:dyDescent="0.25">
      <c r="A5541" s="213">
        <v>101137</v>
      </c>
      <c r="B5541" s="214" t="s">
        <v>10570</v>
      </c>
      <c r="C5541" s="214" t="s">
        <v>437</v>
      </c>
      <c r="D5541" s="215" t="s">
        <v>10571</v>
      </c>
    </row>
    <row r="5542" spans="1:4" ht="13.5" x14ac:dyDescent="0.25">
      <c r="A5542" s="213">
        <v>101138</v>
      </c>
      <c r="B5542" s="214" t="s">
        <v>10572</v>
      </c>
      <c r="C5542" s="214" t="s">
        <v>437</v>
      </c>
      <c r="D5542" s="215" t="s">
        <v>5124</v>
      </c>
    </row>
    <row r="5543" spans="1:4" ht="13.5" x14ac:dyDescent="0.25">
      <c r="A5543" s="213">
        <v>101139</v>
      </c>
      <c r="B5543" s="214" t="s">
        <v>10573</v>
      </c>
      <c r="C5543" s="214" t="s">
        <v>437</v>
      </c>
      <c r="D5543" s="215" t="s">
        <v>5789</v>
      </c>
    </row>
    <row r="5544" spans="1:4" ht="13.5" x14ac:dyDescent="0.25">
      <c r="A5544" s="213">
        <v>101140</v>
      </c>
      <c r="B5544" s="214" t="s">
        <v>10574</v>
      </c>
      <c r="C5544" s="214" t="s">
        <v>437</v>
      </c>
      <c r="D5544" s="215" t="s">
        <v>9419</v>
      </c>
    </row>
    <row r="5545" spans="1:4" ht="13.5" x14ac:dyDescent="0.25">
      <c r="A5545" s="213">
        <v>101141</v>
      </c>
      <c r="B5545" s="214" t="s">
        <v>10575</v>
      </c>
      <c r="C5545" s="214" t="s">
        <v>437</v>
      </c>
      <c r="D5545" s="215" t="s">
        <v>9304</v>
      </c>
    </row>
    <row r="5546" spans="1:4" ht="13.5" x14ac:dyDescent="0.25">
      <c r="A5546" s="213">
        <v>101142</v>
      </c>
      <c r="B5546" s="214" t="s">
        <v>10576</v>
      </c>
      <c r="C5546" s="214" t="s">
        <v>437</v>
      </c>
      <c r="D5546" s="215" t="s">
        <v>9272</v>
      </c>
    </row>
    <row r="5547" spans="1:4" ht="13.5" x14ac:dyDescent="0.25">
      <c r="A5547" s="213">
        <v>101143</v>
      </c>
      <c r="B5547" s="214" t="s">
        <v>10577</v>
      </c>
      <c r="C5547" s="214" t="s">
        <v>437</v>
      </c>
      <c r="D5547" s="215" t="s">
        <v>5856</v>
      </c>
    </row>
    <row r="5548" spans="1:4" ht="13.5" x14ac:dyDescent="0.25">
      <c r="A5548" s="213">
        <v>101144</v>
      </c>
      <c r="B5548" s="214" t="s">
        <v>10578</v>
      </c>
      <c r="C5548" s="214" t="s">
        <v>437</v>
      </c>
      <c r="D5548" s="215" t="s">
        <v>4518</v>
      </c>
    </row>
    <row r="5549" spans="1:4" ht="13.5" x14ac:dyDescent="0.25">
      <c r="A5549" s="213">
        <v>101145</v>
      </c>
      <c r="B5549" s="214" t="s">
        <v>10579</v>
      </c>
      <c r="C5549" s="214" t="s">
        <v>437</v>
      </c>
      <c r="D5549" s="215" t="s">
        <v>10580</v>
      </c>
    </row>
    <row r="5550" spans="1:4" ht="13.5" x14ac:dyDescent="0.25">
      <c r="A5550" s="213">
        <v>101146</v>
      </c>
      <c r="B5550" s="214" t="s">
        <v>10581</v>
      </c>
      <c r="C5550" s="214" t="s">
        <v>437</v>
      </c>
      <c r="D5550" s="215" t="s">
        <v>10582</v>
      </c>
    </row>
    <row r="5551" spans="1:4" ht="13.5" x14ac:dyDescent="0.25">
      <c r="A5551" s="213">
        <v>101147</v>
      </c>
      <c r="B5551" s="214" t="s">
        <v>10583</v>
      </c>
      <c r="C5551" s="214" t="s">
        <v>437</v>
      </c>
      <c r="D5551" s="215" t="s">
        <v>5555</v>
      </c>
    </row>
    <row r="5552" spans="1:4" ht="13.5" x14ac:dyDescent="0.25">
      <c r="A5552" s="213">
        <v>101148</v>
      </c>
      <c r="B5552" s="214" t="s">
        <v>10584</v>
      </c>
      <c r="C5552" s="214" t="s">
        <v>437</v>
      </c>
      <c r="D5552" s="215" t="s">
        <v>1461</v>
      </c>
    </row>
    <row r="5553" spans="1:4" ht="13.5" x14ac:dyDescent="0.25">
      <c r="A5553" s="213">
        <v>101149</v>
      </c>
      <c r="B5553" s="214" t="s">
        <v>10585</v>
      </c>
      <c r="C5553" s="214" t="s">
        <v>437</v>
      </c>
      <c r="D5553" s="215" t="s">
        <v>10586</v>
      </c>
    </row>
    <row r="5554" spans="1:4" ht="13.5" x14ac:dyDescent="0.25">
      <c r="A5554" s="213">
        <v>101150</v>
      </c>
      <c r="B5554" s="214" t="s">
        <v>10587</v>
      </c>
      <c r="C5554" s="214" t="s">
        <v>437</v>
      </c>
      <c r="D5554" s="215" t="s">
        <v>10588</v>
      </c>
    </row>
    <row r="5555" spans="1:4" ht="13.5" x14ac:dyDescent="0.25">
      <c r="A5555" s="213">
        <v>101151</v>
      </c>
      <c r="B5555" s="214" t="s">
        <v>10589</v>
      </c>
      <c r="C5555" s="214" t="s">
        <v>437</v>
      </c>
      <c r="D5555" s="215" t="s">
        <v>2751</v>
      </c>
    </row>
    <row r="5556" spans="1:4" ht="13.5" x14ac:dyDescent="0.25">
      <c r="A5556" s="213">
        <v>101152</v>
      </c>
      <c r="B5556" s="214" t="s">
        <v>10590</v>
      </c>
      <c r="C5556" s="214" t="s">
        <v>437</v>
      </c>
      <c r="D5556" s="215" t="s">
        <v>10591</v>
      </c>
    </row>
    <row r="5557" spans="1:4" ht="13.5" x14ac:dyDescent="0.25">
      <c r="A5557" s="213">
        <v>101153</v>
      </c>
      <c r="B5557" s="214" t="s">
        <v>10592</v>
      </c>
      <c r="C5557" s="214" t="s">
        <v>437</v>
      </c>
      <c r="D5557" s="215" t="s">
        <v>10593</v>
      </c>
    </row>
    <row r="5558" spans="1:4" ht="13.5" x14ac:dyDescent="0.25">
      <c r="A5558" s="213">
        <v>101206</v>
      </c>
      <c r="B5558" s="214" t="s">
        <v>10594</v>
      </c>
      <c r="C5558" s="214" t="s">
        <v>437</v>
      </c>
      <c r="D5558" s="215" t="s">
        <v>7908</v>
      </c>
    </row>
    <row r="5559" spans="1:4" ht="13.5" x14ac:dyDescent="0.25">
      <c r="A5559" s="213">
        <v>101207</v>
      </c>
      <c r="B5559" s="214" t="s">
        <v>10595</v>
      </c>
      <c r="C5559" s="214" t="s">
        <v>437</v>
      </c>
      <c r="D5559" s="215" t="s">
        <v>10596</v>
      </c>
    </row>
    <row r="5560" spans="1:4" ht="13.5" x14ac:dyDescent="0.25">
      <c r="A5560" s="213">
        <v>101208</v>
      </c>
      <c r="B5560" s="214" t="s">
        <v>10597</v>
      </c>
      <c r="C5560" s="214" t="s">
        <v>437</v>
      </c>
      <c r="D5560" s="215" t="s">
        <v>2412</v>
      </c>
    </row>
    <row r="5561" spans="1:4" ht="13.5" x14ac:dyDescent="0.25">
      <c r="A5561" s="213">
        <v>101209</v>
      </c>
      <c r="B5561" s="214" t="s">
        <v>10598</v>
      </c>
      <c r="C5561" s="214" t="s">
        <v>437</v>
      </c>
      <c r="D5561" s="215" t="s">
        <v>8137</v>
      </c>
    </row>
    <row r="5562" spans="1:4" ht="13.5" x14ac:dyDescent="0.25">
      <c r="A5562" s="213">
        <v>101210</v>
      </c>
      <c r="B5562" s="214" t="s">
        <v>10599</v>
      </c>
      <c r="C5562" s="214" t="s">
        <v>437</v>
      </c>
      <c r="D5562" s="215" t="s">
        <v>10280</v>
      </c>
    </row>
    <row r="5563" spans="1:4" ht="13.5" x14ac:dyDescent="0.25">
      <c r="A5563" s="213">
        <v>101211</v>
      </c>
      <c r="B5563" s="214" t="s">
        <v>10600</v>
      </c>
      <c r="C5563" s="214" t="s">
        <v>437</v>
      </c>
      <c r="D5563" s="215" t="s">
        <v>10601</v>
      </c>
    </row>
    <row r="5564" spans="1:4" ht="13.5" x14ac:dyDescent="0.25">
      <c r="A5564" s="213">
        <v>101212</v>
      </c>
      <c r="B5564" s="214" t="s">
        <v>10602</v>
      </c>
      <c r="C5564" s="214" t="s">
        <v>437</v>
      </c>
      <c r="D5564" s="215" t="s">
        <v>7436</v>
      </c>
    </row>
    <row r="5565" spans="1:4" ht="13.5" x14ac:dyDescent="0.25">
      <c r="A5565" s="213">
        <v>101213</v>
      </c>
      <c r="B5565" s="214" t="s">
        <v>10603</v>
      </c>
      <c r="C5565" s="214" t="s">
        <v>437</v>
      </c>
      <c r="D5565" s="215" t="s">
        <v>10604</v>
      </c>
    </row>
    <row r="5566" spans="1:4" ht="13.5" x14ac:dyDescent="0.25">
      <c r="A5566" s="213">
        <v>101214</v>
      </c>
      <c r="B5566" s="214" t="s">
        <v>10605</v>
      </c>
      <c r="C5566" s="214" t="s">
        <v>437</v>
      </c>
      <c r="D5566" s="215" t="s">
        <v>10606</v>
      </c>
    </row>
    <row r="5567" spans="1:4" ht="13.5" x14ac:dyDescent="0.25">
      <c r="A5567" s="213">
        <v>101215</v>
      </c>
      <c r="B5567" s="214" t="s">
        <v>10607</v>
      </c>
      <c r="C5567" s="214" t="s">
        <v>437</v>
      </c>
      <c r="D5567" s="215" t="s">
        <v>2379</v>
      </c>
    </row>
    <row r="5568" spans="1:4" ht="13.5" x14ac:dyDescent="0.25">
      <c r="A5568" s="213">
        <v>101216</v>
      </c>
      <c r="B5568" s="214" t="s">
        <v>10608</v>
      </c>
      <c r="C5568" s="214" t="s">
        <v>437</v>
      </c>
      <c r="D5568" s="215" t="s">
        <v>10609</v>
      </c>
    </row>
    <row r="5569" spans="1:4" ht="13.5" x14ac:dyDescent="0.25">
      <c r="A5569" s="213">
        <v>101217</v>
      </c>
      <c r="B5569" s="214" t="s">
        <v>10610</v>
      </c>
      <c r="C5569" s="214" t="s">
        <v>437</v>
      </c>
      <c r="D5569" s="215" t="s">
        <v>6372</v>
      </c>
    </row>
    <row r="5570" spans="1:4" ht="13.5" x14ac:dyDescent="0.25">
      <c r="A5570" s="213">
        <v>101218</v>
      </c>
      <c r="B5570" s="214" t="s">
        <v>10611</v>
      </c>
      <c r="C5570" s="214" t="s">
        <v>437</v>
      </c>
      <c r="D5570" s="215" t="s">
        <v>6384</v>
      </c>
    </row>
    <row r="5571" spans="1:4" ht="13.5" x14ac:dyDescent="0.25">
      <c r="A5571" s="213">
        <v>101219</v>
      </c>
      <c r="B5571" s="214" t="s">
        <v>10612</v>
      </c>
      <c r="C5571" s="214" t="s">
        <v>437</v>
      </c>
      <c r="D5571" s="215" t="s">
        <v>10613</v>
      </c>
    </row>
    <row r="5572" spans="1:4" ht="13.5" x14ac:dyDescent="0.25">
      <c r="A5572" s="213">
        <v>101220</v>
      </c>
      <c r="B5572" s="214" t="s">
        <v>10614</v>
      </c>
      <c r="C5572" s="214" t="s">
        <v>437</v>
      </c>
      <c r="D5572" s="215" t="s">
        <v>10567</v>
      </c>
    </row>
    <row r="5573" spans="1:4" ht="13.5" x14ac:dyDescent="0.25">
      <c r="A5573" s="213">
        <v>101221</v>
      </c>
      <c r="B5573" s="214" t="s">
        <v>10615</v>
      </c>
      <c r="C5573" s="214" t="s">
        <v>437</v>
      </c>
      <c r="D5573" s="215" t="s">
        <v>5079</v>
      </c>
    </row>
    <row r="5574" spans="1:4" ht="13.5" x14ac:dyDescent="0.25">
      <c r="A5574" s="213">
        <v>101222</v>
      </c>
      <c r="B5574" s="214" t="s">
        <v>10616</v>
      </c>
      <c r="C5574" s="214" t="s">
        <v>437</v>
      </c>
      <c r="D5574" s="215" t="s">
        <v>9458</v>
      </c>
    </row>
    <row r="5575" spans="1:4" ht="13.5" x14ac:dyDescent="0.25">
      <c r="A5575" s="213">
        <v>101223</v>
      </c>
      <c r="B5575" s="214" t="s">
        <v>10617</v>
      </c>
      <c r="C5575" s="214" t="s">
        <v>437</v>
      </c>
      <c r="D5575" s="215" t="s">
        <v>10332</v>
      </c>
    </row>
    <row r="5576" spans="1:4" ht="13.5" x14ac:dyDescent="0.25">
      <c r="A5576" s="213">
        <v>101224</v>
      </c>
      <c r="B5576" s="214" t="s">
        <v>10618</v>
      </c>
      <c r="C5576" s="214" t="s">
        <v>437</v>
      </c>
      <c r="D5576" s="215" t="s">
        <v>10619</v>
      </c>
    </row>
    <row r="5577" spans="1:4" ht="13.5" x14ac:dyDescent="0.25">
      <c r="A5577" s="213">
        <v>101225</v>
      </c>
      <c r="B5577" s="214" t="s">
        <v>10620</v>
      </c>
      <c r="C5577" s="214" t="s">
        <v>437</v>
      </c>
      <c r="D5577" s="215" t="s">
        <v>10621</v>
      </c>
    </row>
    <row r="5578" spans="1:4" ht="13.5" x14ac:dyDescent="0.25">
      <c r="A5578" s="213">
        <v>101226</v>
      </c>
      <c r="B5578" s="214" t="s">
        <v>10622</v>
      </c>
      <c r="C5578" s="214" t="s">
        <v>437</v>
      </c>
      <c r="D5578" s="215" t="s">
        <v>10623</v>
      </c>
    </row>
    <row r="5579" spans="1:4" ht="13.5" x14ac:dyDescent="0.25">
      <c r="A5579" s="213">
        <v>101227</v>
      </c>
      <c r="B5579" s="214" t="s">
        <v>10624</v>
      </c>
      <c r="C5579" s="214" t="s">
        <v>437</v>
      </c>
      <c r="D5579" s="215" t="s">
        <v>5606</v>
      </c>
    </row>
    <row r="5580" spans="1:4" ht="13.5" x14ac:dyDescent="0.25">
      <c r="A5580" s="213">
        <v>101228</v>
      </c>
      <c r="B5580" s="214" t="s">
        <v>10625</v>
      </c>
      <c r="C5580" s="214" t="s">
        <v>437</v>
      </c>
      <c r="D5580" s="215" t="s">
        <v>10626</v>
      </c>
    </row>
    <row r="5581" spans="1:4" ht="13.5" x14ac:dyDescent="0.25">
      <c r="A5581" s="213">
        <v>101229</v>
      </c>
      <c r="B5581" s="214" t="s">
        <v>10627</v>
      </c>
      <c r="C5581" s="214" t="s">
        <v>437</v>
      </c>
      <c r="D5581" s="215" t="s">
        <v>10628</v>
      </c>
    </row>
    <row r="5582" spans="1:4" ht="13.5" x14ac:dyDescent="0.25">
      <c r="A5582" s="213">
        <v>101230</v>
      </c>
      <c r="B5582" s="214" t="s">
        <v>10629</v>
      </c>
      <c r="C5582" s="214" t="s">
        <v>437</v>
      </c>
      <c r="D5582" s="215" t="s">
        <v>10630</v>
      </c>
    </row>
    <row r="5583" spans="1:4" ht="13.5" x14ac:dyDescent="0.25">
      <c r="A5583" s="213">
        <v>101231</v>
      </c>
      <c r="B5583" s="214" t="s">
        <v>10631</v>
      </c>
      <c r="C5583" s="214" t="s">
        <v>437</v>
      </c>
      <c r="D5583" s="215" t="s">
        <v>5603</v>
      </c>
    </row>
    <row r="5584" spans="1:4" ht="13.5" x14ac:dyDescent="0.25">
      <c r="A5584" s="213">
        <v>101232</v>
      </c>
      <c r="B5584" s="214" t="s">
        <v>10632</v>
      </c>
      <c r="C5584" s="214" t="s">
        <v>437</v>
      </c>
      <c r="D5584" s="215" t="s">
        <v>1451</v>
      </c>
    </row>
    <row r="5585" spans="1:4" ht="13.5" x14ac:dyDescent="0.25">
      <c r="A5585" s="213">
        <v>101233</v>
      </c>
      <c r="B5585" s="214" t="s">
        <v>10633</v>
      </c>
      <c r="C5585" s="214" t="s">
        <v>437</v>
      </c>
      <c r="D5585" s="215" t="s">
        <v>10634</v>
      </c>
    </row>
    <row r="5586" spans="1:4" ht="13.5" x14ac:dyDescent="0.25">
      <c r="A5586" s="213">
        <v>101234</v>
      </c>
      <c r="B5586" s="214" t="s">
        <v>10635</v>
      </c>
      <c r="C5586" s="214" t="s">
        <v>437</v>
      </c>
      <c r="D5586" s="215" t="s">
        <v>10636</v>
      </c>
    </row>
    <row r="5587" spans="1:4" ht="13.5" x14ac:dyDescent="0.25">
      <c r="A5587" s="213">
        <v>101235</v>
      </c>
      <c r="B5587" s="214" t="s">
        <v>10637</v>
      </c>
      <c r="C5587" s="214" t="s">
        <v>437</v>
      </c>
      <c r="D5587" s="215" t="s">
        <v>7388</v>
      </c>
    </row>
    <row r="5588" spans="1:4" ht="13.5" x14ac:dyDescent="0.25">
      <c r="A5588" s="213">
        <v>101236</v>
      </c>
      <c r="B5588" s="214" t="s">
        <v>10638</v>
      </c>
      <c r="C5588" s="214" t="s">
        <v>437</v>
      </c>
      <c r="D5588" s="215" t="s">
        <v>10639</v>
      </c>
    </row>
    <row r="5589" spans="1:4" ht="13.5" x14ac:dyDescent="0.25">
      <c r="A5589" s="213">
        <v>101237</v>
      </c>
      <c r="B5589" s="214" t="s">
        <v>10640</v>
      </c>
      <c r="C5589" s="214" t="s">
        <v>437</v>
      </c>
      <c r="D5589" s="215" t="s">
        <v>1439</v>
      </c>
    </row>
    <row r="5590" spans="1:4" ht="13.5" x14ac:dyDescent="0.25">
      <c r="A5590" s="213">
        <v>101238</v>
      </c>
      <c r="B5590" s="214" t="s">
        <v>10641</v>
      </c>
      <c r="C5590" s="214" t="s">
        <v>437</v>
      </c>
      <c r="D5590" s="215" t="s">
        <v>3058</v>
      </c>
    </row>
    <row r="5591" spans="1:4" ht="13.5" x14ac:dyDescent="0.25">
      <c r="A5591" s="213">
        <v>101239</v>
      </c>
      <c r="B5591" s="214" t="s">
        <v>10642</v>
      </c>
      <c r="C5591" s="214" t="s">
        <v>437</v>
      </c>
      <c r="D5591" s="215" t="s">
        <v>6896</v>
      </c>
    </row>
    <row r="5592" spans="1:4" ht="13.5" x14ac:dyDescent="0.25">
      <c r="A5592" s="213">
        <v>101240</v>
      </c>
      <c r="B5592" s="214" t="s">
        <v>10643</v>
      </c>
      <c r="C5592" s="214" t="s">
        <v>437</v>
      </c>
      <c r="D5592" s="215" t="s">
        <v>10644</v>
      </c>
    </row>
    <row r="5593" spans="1:4" ht="13.5" x14ac:dyDescent="0.25">
      <c r="A5593" s="213">
        <v>101241</v>
      </c>
      <c r="B5593" s="214" t="s">
        <v>10645</v>
      </c>
      <c r="C5593" s="214" t="s">
        <v>437</v>
      </c>
      <c r="D5593" s="215" t="s">
        <v>10646</v>
      </c>
    </row>
    <row r="5594" spans="1:4" ht="13.5" x14ac:dyDescent="0.25">
      <c r="A5594" s="213">
        <v>101242</v>
      </c>
      <c r="B5594" s="214" t="s">
        <v>10647</v>
      </c>
      <c r="C5594" s="214" t="s">
        <v>437</v>
      </c>
      <c r="D5594" s="215" t="s">
        <v>2459</v>
      </c>
    </row>
    <row r="5595" spans="1:4" ht="13.5" x14ac:dyDescent="0.25">
      <c r="A5595" s="213">
        <v>101243</v>
      </c>
      <c r="B5595" s="214" t="s">
        <v>10648</v>
      </c>
      <c r="C5595" s="214" t="s">
        <v>437</v>
      </c>
      <c r="D5595" s="215" t="s">
        <v>6112</v>
      </c>
    </row>
    <row r="5596" spans="1:4" ht="13.5" x14ac:dyDescent="0.25">
      <c r="A5596" s="213">
        <v>101244</v>
      </c>
      <c r="B5596" s="214" t="s">
        <v>10649</v>
      </c>
      <c r="C5596" s="214" t="s">
        <v>437</v>
      </c>
      <c r="D5596" s="215" t="s">
        <v>2718</v>
      </c>
    </row>
    <row r="5597" spans="1:4" ht="13.5" x14ac:dyDescent="0.25">
      <c r="A5597" s="213">
        <v>101245</v>
      </c>
      <c r="B5597" s="214" t="s">
        <v>10650</v>
      </c>
      <c r="C5597" s="214" t="s">
        <v>437</v>
      </c>
      <c r="D5597" s="215" t="s">
        <v>10651</v>
      </c>
    </row>
    <row r="5598" spans="1:4" ht="13.5" x14ac:dyDescent="0.25">
      <c r="A5598" s="213">
        <v>101246</v>
      </c>
      <c r="B5598" s="214" t="s">
        <v>10652</v>
      </c>
      <c r="C5598" s="214" t="s">
        <v>437</v>
      </c>
      <c r="D5598" s="215" t="s">
        <v>1819</v>
      </c>
    </row>
    <row r="5599" spans="1:4" ht="13.5" x14ac:dyDescent="0.25">
      <c r="A5599" s="213">
        <v>101247</v>
      </c>
      <c r="B5599" s="214" t="s">
        <v>10653</v>
      </c>
      <c r="C5599" s="214" t="s">
        <v>437</v>
      </c>
      <c r="D5599" s="215" t="s">
        <v>10654</v>
      </c>
    </row>
    <row r="5600" spans="1:4" ht="13.5" x14ac:dyDescent="0.25">
      <c r="A5600" s="213">
        <v>101248</v>
      </c>
      <c r="B5600" s="214" t="s">
        <v>10655</v>
      </c>
      <c r="C5600" s="214" t="s">
        <v>437</v>
      </c>
      <c r="D5600" s="215" t="s">
        <v>8958</v>
      </c>
    </row>
    <row r="5601" spans="1:4" ht="13.5" x14ac:dyDescent="0.25">
      <c r="A5601" s="213">
        <v>101249</v>
      </c>
      <c r="B5601" s="214" t="s">
        <v>10656</v>
      </c>
      <c r="C5601" s="214" t="s">
        <v>437</v>
      </c>
      <c r="D5601" s="215" t="s">
        <v>9238</v>
      </c>
    </row>
    <row r="5602" spans="1:4" ht="13.5" x14ac:dyDescent="0.25">
      <c r="A5602" s="213">
        <v>101250</v>
      </c>
      <c r="B5602" s="214" t="s">
        <v>10657</v>
      </c>
      <c r="C5602" s="214" t="s">
        <v>437</v>
      </c>
      <c r="D5602" s="215" t="s">
        <v>8595</v>
      </c>
    </row>
    <row r="5603" spans="1:4" ht="13.5" x14ac:dyDescent="0.25">
      <c r="A5603" s="213">
        <v>101251</v>
      </c>
      <c r="B5603" s="214" t="s">
        <v>10658</v>
      </c>
      <c r="C5603" s="214" t="s">
        <v>437</v>
      </c>
      <c r="D5603" s="215" t="s">
        <v>10659</v>
      </c>
    </row>
    <row r="5604" spans="1:4" ht="13.5" x14ac:dyDescent="0.25">
      <c r="A5604" s="213">
        <v>101252</v>
      </c>
      <c r="B5604" s="214" t="s">
        <v>10660</v>
      </c>
      <c r="C5604" s="214" t="s">
        <v>437</v>
      </c>
      <c r="D5604" s="215" t="s">
        <v>10661</v>
      </c>
    </row>
    <row r="5605" spans="1:4" ht="13.5" x14ac:dyDescent="0.25">
      <c r="A5605" s="213">
        <v>101253</v>
      </c>
      <c r="B5605" s="214" t="s">
        <v>10662</v>
      </c>
      <c r="C5605" s="214" t="s">
        <v>437</v>
      </c>
      <c r="D5605" s="215" t="s">
        <v>10663</v>
      </c>
    </row>
    <row r="5606" spans="1:4" ht="13.5" x14ac:dyDescent="0.25">
      <c r="A5606" s="213">
        <v>101254</v>
      </c>
      <c r="B5606" s="214" t="s">
        <v>10664</v>
      </c>
      <c r="C5606" s="214" t="s">
        <v>437</v>
      </c>
      <c r="D5606" s="215" t="s">
        <v>7426</v>
      </c>
    </row>
    <row r="5607" spans="1:4" ht="13.5" x14ac:dyDescent="0.25">
      <c r="A5607" s="213">
        <v>101255</v>
      </c>
      <c r="B5607" s="214" t="s">
        <v>10665</v>
      </c>
      <c r="C5607" s="214" t="s">
        <v>437</v>
      </c>
      <c r="D5607" s="215" t="s">
        <v>10666</v>
      </c>
    </row>
    <row r="5608" spans="1:4" ht="13.5" x14ac:dyDescent="0.25">
      <c r="A5608" s="213">
        <v>101256</v>
      </c>
      <c r="B5608" s="214" t="s">
        <v>10667</v>
      </c>
      <c r="C5608" s="214" t="s">
        <v>437</v>
      </c>
      <c r="D5608" s="215" t="s">
        <v>5803</v>
      </c>
    </row>
    <row r="5609" spans="1:4" ht="13.5" x14ac:dyDescent="0.25">
      <c r="A5609" s="213">
        <v>101257</v>
      </c>
      <c r="B5609" s="214" t="s">
        <v>10668</v>
      </c>
      <c r="C5609" s="214" t="s">
        <v>437</v>
      </c>
      <c r="D5609" s="215" t="s">
        <v>6384</v>
      </c>
    </row>
    <row r="5610" spans="1:4" ht="13.5" x14ac:dyDescent="0.25">
      <c r="A5610" s="213">
        <v>101258</v>
      </c>
      <c r="B5610" s="214" t="s">
        <v>10669</v>
      </c>
      <c r="C5610" s="214" t="s">
        <v>437</v>
      </c>
      <c r="D5610" s="215" t="s">
        <v>10670</v>
      </c>
    </row>
    <row r="5611" spans="1:4" ht="13.5" x14ac:dyDescent="0.25">
      <c r="A5611" s="213">
        <v>101259</v>
      </c>
      <c r="B5611" s="214" t="s">
        <v>10671</v>
      </c>
      <c r="C5611" s="214" t="s">
        <v>437</v>
      </c>
      <c r="D5611" s="215" t="s">
        <v>10672</v>
      </c>
    </row>
    <row r="5612" spans="1:4" ht="13.5" x14ac:dyDescent="0.25">
      <c r="A5612" s="213">
        <v>101260</v>
      </c>
      <c r="B5612" s="214" t="s">
        <v>10673</v>
      </c>
      <c r="C5612" s="214" t="s">
        <v>437</v>
      </c>
      <c r="D5612" s="215" t="s">
        <v>10674</v>
      </c>
    </row>
    <row r="5613" spans="1:4" ht="13.5" x14ac:dyDescent="0.25">
      <c r="A5613" s="213">
        <v>101261</v>
      </c>
      <c r="B5613" s="214" t="s">
        <v>10675</v>
      </c>
      <c r="C5613" s="214" t="s">
        <v>437</v>
      </c>
      <c r="D5613" s="215" t="s">
        <v>10676</v>
      </c>
    </row>
    <row r="5614" spans="1:4" ht="13.5" x14ac:dyDescent="0.25">
      <c r="A5614" s="213">
        <v>101262</v>
      </c>
      <c r="B5614" s="214" t="s">
        <v>10677</v>
      </c>
      <c r="C5614" s="214" t="s">
        <v>437</v>
      </c>
      <c r="D5614" s="215" t="s">
        <v>10678</v>
      </c>
    </row>
    <row r="5615" spans="1:4" ht="13.5" x14ac:dyDescent="0.25">
      <c r="A5615" s="213">
        <v>101263</v>
      </c>
      <c r="B5615" s="214" t="s">
        <v>10679</v>
      </c>
      <c r="C5615" s="214" t="s">
        <v>437</v>
      </c>
      <c r="D5615" s="215" t="s">
        <v>5164</v>
      </c>
    </row>
    <row r="5616" spans="1:4" ht="13.5" x14ac:dyDescent="0.25">
      <c r="A5616" s="213">
        <v>101264</v>
      </c>
      <c r="B5616" s="214" t="s">
        <v>10680</v>
      </c>
      <c r="C5616" s="214" t="s">
        <v>437</v>
      </c>
      <c r="D5616" s="215" t="s">
        <v>10681</v>
      </c>
    </row>
    <row r="5617" spans="1:4" ht="13.5" x14ac:dyDescent="0.25">
      <c r="A5617" s="213">
        <v>101265</v>
      </c>
      <c r="B5617" s="214" t="s">
        <v>10682</v>
      </c>
      <c r="C5617" s="214" t="s">
        <v>437</v>
      </c>
      <c r="D5617" s="215" t="s">
        <v>2580</v>
      </c>
    </row>
    <row r="5618" spans="1:4" ht="13.5" x14ac:dyDescent="0.25">
      <c r="A5618" s="213">
        <v>101266</v>
      </c>
      <c r="B5618" s="214" t="s">
        <v>10683</v>
      </c>
      <c r="C5618" s="214" t="s">
        <v>437</v>
      </c>
      <c r="D5618" s="215" t="s">
        <v>10684</v>
      </c>
    </row>
    <row r="5619" spans="1:4" ht="13.5" x14ac:dyDescent="0.25">
      <c r="A5619" s="213">
        <v>101267</v>
      </c>
      <c r="B5619" s="214" t="s">
        <v>10685</v>
      </c>
      <c r="C5619" s="214" t="s">
        <v>437</v>
      </c>
      <c r="D5619" s="215" t="s">
        <v>2655</v>
      </c>
    </row>
    <row r="5620" spans="1:4" ht="13.5" x14ac:dyDescent="0.25">
      <c r="A5620" s="213">
        <v>101268</v>
      </c>
      <c r="B5620" s="214" t="s">
        <v>10686</v>
      </c>
      <c r="C5620" s="214" t="s">
        <v>437</v>
      </c>
      <c r="D5620" s="215" t="s">
        <v>10687</v>
      </c>
    </row>
    <row r="5621" spans="1:4" ht="13.5" x14ac:dyDescent="0.25">
      <c r="A5621" s="213">
        <v>101269</v>
      </c>
      <c r="B5621" s="214" t="s">
        <v>10688</v>
      </c>
      <c r="C5621" s="214" t="s">
        <v>437</v>
      </c>
      <c r="D5621" s="215" t="s">
        <v>5690</v>
      </c>
    </row>
    <row r="5622" spans="1:4" ht="13.5" x14ac:dyDescent="0.25">
      <c r="A5622" s="213">
        <v>101270</v>
      </c>
      <c r="B5622" s="214" t="s">
        <v>10689</v>
      </c>
      <c r="C5622" s="214" t="s">
        <v>437</v>
      </c>
      <c r="D5622" s="215" t="s">
        <v>6091</v>
      </c>
    </row>
    <row r="5623" spans="1:4" ht="13.5" x14ac:dyDescent="0.25">
      <c r="A5623" s="213">
        <v>101271</v>
      </c>
      <c r="B5623" s="214" t="s">
        <v>10690</v>
      </c>
      <c r="C5623" s="214" t="s">
        <v>437</v>
      </c>
      <c r="D5623" s="215" t="s">
        <v>7744</v>
      </c>
    </row>
    <row r="5624" spans="1:4" ht="13.5" x14ac:dyDescent="0.25">
      <c r="A5624" s="213">
        <v>101272</v>
      </c>
      <c r="B5624" s="214" t="s">
        <v>10691</v>
      </c>
      <c r="C5624" s="214" t="s">
        <v>437</v>
      </c>
      <c r="D5624" s="215" t="s">
        <v>10692</v>
      </c>
    </row>
    <row r="5625" spans="1:4" ht="13.5" x14ac:dyDescent="0.25">
      <c r="A5625" s="213">
        <v>101273</v>
      </c>
      <c r="B5625" s="214" t="s">
        <v>10693</v>
      </c>
      <c r="C5625" s="214" t="s">
        <v>437</v>
      </c>
      <c r="D5625" s="215" t="s">
        <v>7866</v>
      </c>
    </row>
    <row r="5626" spans="1:4" ht="13.5" x14ac:dyDescent="0.25">
      <c r="A5626" s="213">
        <v>101274</v>
      </c>
      <c r="B5626" s="214" t="s">
        <v>10694</v>
      </c>
      <c r="C5626" s="214" t="s">
        <v>437</v>
      </c>
      <c r="D5626" s="215" t="s">
        <v>10695</v>
      </c>
    </row>
    <row r="5627" spans="1:4" ht="13.5" x14ac:dyDescent="0.25">
      <c r="A5627" s="213">
        <v>101275</v>
      </c>
      <c r="B5627" s="214" t="s">
        <v>10696</v>
      </c>
      <c r="C5627" s="214" t="s">
        <v>437</v>
      </c>
      <c r="D5627" s="215" t="s">
        <v>8781</v>
      </c>
    </row>
    <row r="5628" spans="1:4" ht="13.5" x14ac:dyDescent="0.25">
      <c r="A5628" s="213">
        <v>101276</v>
      </c>
      <c r="B5628" s="214" t="s">
        <v>10697</v>
      </c>
      <c r="C5628" s="214" t="s">
        <v>437</v>
      </c>
      <c r="D5628" s="215" t="s">
        <v>10698</v>
      </c>
    </row>
    <row r="5629" spans="1:4" ht="13.5" x14ac:dyDescent="0.25">
      <c r="A5629" s="213">
        <v>101277</v>
      </c>
      <c r="B5629" s="214" t="s">
        <v>10699</v>
      </c>
      <c r="C5629" s="214" t="s">
        <v>437</v>
      </c>
      <c r="D5629" s="215" t="s">
        <v>10700</v>
      </c>
    </row>
    <row r="5630" spans="1:4" ht="13.5" x14ac:dyDescent="0.25">
      <c r="A5630" s="213">
        <v>102354</v>
      </c>
      <c r="B5630" s="214" t="s">
        <v>10701</v>
      </c>
      <c r="C5630" s="214" t="s">
        <v>437</v>
      </c>
      <c r="D5630" s="215" t="s">
        <v>10702</v>
      </c>
    </row>
    <row r="5631" spans="1:4" ht="13.5" x14ac:dyDescent="0.25">
      <c r="A5631" s="213">
        <v>102355</v>
      </c>
      <c r="B5631" s="214" t="s">
        <v>10703</v>
      </c>
      <c r="C5631" s="214" t="s">
        <v>437</v>
      </c>
      <c r="D5631" s="215" t="s">
        <v>7002</v>
      </c>
    </row>
    <row r="5632" spans="1:4" ht="13.5" x14ac:dyDescent="0.25">
      <c r="A5632" s="213">
        <v>102360</v>
      </c>
      <c r="B5632" s="214" t="s">
        <v>10704</v>
      </c>
      <c r="C5632" s="214" t="s">
        <v>437</v>
      </c>
      <c r="D5632" s="215" t="s">
        <v>10705</v>
      </c>
    </row>
    <row r="5633" spans="1:4" ht="13.5" x14ac:dyDescent="0.25">
      <c r="A5633" s="213">
        <v>102361</v>
      </c>
      <c r="B5633" s="214" t="s">
        <v>10706</v>
      </c>
      <c r="C5633" s="214" t="s">
        <v>437</v>
      </c>
      <c r="D5633" s="215" t="s">
        <v>10707</v>
      </c>
    </row>
    <row r="5634" spans="1:4" ht="13.5" x14ac:dyDescent="0.25">
      <c r="A5634" s="213">
        <v>90082</v>
      </c>
      <c r="B5634" s="214" t="s">
        <v>10708</v>
      </c>
      <c r="C5634" s="214" t="s">
        <v>437</v>
      </c>
      <c r="D5634" s="215" t="s">
        <v>10300</v>
      </c>
    </row>
    <row r="5635" spans="1:4" ht="13.5" x14ac:dyDescent="0.25">
      <c r="A5635" s="213">
        <v>90084</v>
      </c>
      <c r="B5635" s="214" t="s">
        <v>10709</v>
      </c>
      <c r="C5635" s="214" t="s">
        <v>437</v>
      </c>
      <c r="D5635" s="215" t="s">
        <v>10710</v>
      </c>
    </row>
    <row r="5636" spans="1:4" ht="13.5" x14ac:dyDescent="0.25">
      <c r="A5636" s="213">
        <v>90086</v>
      </c>
      <c r="B5636" s="214" t="s">
        <v>10711</v>
      </c>
      <c r="C5636" s="214" t="s">
        <v>437</v>
      </c>
      <c r="D5636" s="215" t="s">
        <v>10712</v>
      </c>
    </row>
    <row r="5637" spans="1:4" ht="13.5" x14ac:dyDescent="0.25">
      <c r="A5637" s="213">
        <v>90087</v>
      </c>
      <c r="B5637" s="214" t="s">
        <v>10713</v>
      </c>
      <c r="C5637" s="214" t="s">
        <v>437</v>
      </c>
      <c r="D5637" s="215" t="s">
        <v>10714</v>
      </c>
    </row>
    <row r="5638" spans="1:4" ht="13.5" x14ac:dyDescent="0.25">
      <c r="A5638" s="213">
        <v>90090</v>
      </c>
      <c r="B5638" s="214" t="s">
        <v>10715</v>
      </c>
      <c r="C5638" s="214" t="s">
        <v>437</v>
      </c>
      <c r="D5638" s="215" t="s">
        <v>2467</v>
      </c>
    </row>
    <row r="5639" spans="1:4" ht="13.5" x14ac:dyDescent="0.25">
      <c r="A5639" s="213">
        <v>90091</v>
      </c>
      <c r="B5639" s="214" t="s">
        <v>10716</v>
      </c>
      <c r="C5639" s="214" t="s">
        <v>437</v>
      </c>
      <c r="D5639" s="215" t="s">
        <v>2408</v>
      </c>
    </row>
    <row r="5640" spans="1:4" ht="13.5" x14ac:dyDescent="0.25">
      <c r="A5640" s="213">
        <v>90092</v>
      </c>
      <c r="B5640" s="214" t="s">
        <v>10717</v>
      </c>
      <c r="C5640" s="214" t="s">
        <v>437</v>
      </c>
      <c r="D5640" s="215" t="s">
        <v>10718</v>
      </c>
    </row>
    <row r="5641" spans="1:4" ht="13.5" x14ac:dyDescent="0.25">
      <c r="A5641" s="213">
        <v>90094</v>
      </c>
      <c r="B5641" s="214" t="s">
        <v>10719</v>
      </c>
      <c r="C5641" s="214" t="s">
        <v>437</v>
      </c>
      <c r="D5641" s="215" t="s">
        <v>9649</v>
      </c>
    </row>
    <row r="5642" spans="1:4" ht="13.5" x14ac:dyDescent="0.25">
      <c r="A5642" s="213">
        <v>90095</v>
      </c>
      <c r="B5642" s="214" t="s">
        <v>10720</v>
      </c>
      <c r="C5642" s="214" t="s">
        <v>437</v>
      </c>
      <c r="D5642" s="215" t="s">
        <v>10721</v>
      </c>
    </row>
    <row r="5643" spans="1:4" ht="13.5" x14ac:dyDescent="0.25">
      <c r="A5643" s="213">
        <v>90098</v>
      </c>
      <c r="B5643" s="214" t="s">
        <v>10722</v>
      </c>
      <c r="C5643" s="214" t="s">
        <v>437</v>
      </c>
      <c r="D5643" s="215" t="s">
        <v>2202</v>
      </c>
    </row>
    <row r="5644" spans="1:4" ht="13.5" x14ac:dyDescent="0.25">
      <c r="A5644" s="213">
        <v>90099</v>
      </c>
      <c r="B5644" s="214" t="s">
        <v>10723</v>
      </c>
      <c r="C5644" s="214" t="s">
        <v>437</v>
      </c>
      <c r="D5644" s="215" t="s">
        <v>8083</v>
      </c>
    </row>
    <row r="5645" spans="1:4" ht="13.5" x14ac:dyDescent="0.25">
      <c r="A5645" s="213">
        <v>90100</v>
      </c>
      <c r="B5645" s="214" t="s">
        <v>10724</v>
      </c>
      <c r="C5645" s="214" t="s">
        <v>437</v>
      </c>
      <c r="D5645" s="215" t="s">
        <v>10725</v>
      </c>
    </row>
    <row r="5646" spans="1:4" ht="13.5" x14ac:dyDescent="0.25">
      <c r="A5646" s="213">
        <v>90101</v>
      </c>
      <c r="B5646" s="214" t="s">
        <v>10726</v>
      </c>
      <c r="C5646" s="214" t="s">
        <v>437</v>
      </c>
      <c r="D5646" s="215" t="s">
        <v>8507</v>
      </c>
    </row>
    <row r="5647" spans="1:4" ht="13.5" x14ac:dyDescent="0.25">
      <c r="A5647" s="213">
        <v>90102</v>
      </c>
      <c r="B5647" s="214" t="s">
        <v>10727</v>
      </c>
      <c r="C5647" s="214" t="s">
        <v>437</v>
      </c>
      <c r="D5647" s="215" t="s">
        <v>10728</v>
      </c>
    </row>
    <row r="5648" spans="1:4" ht="13.5" x14ac:dyDescent="0.25">
      <c r="A5648" s="213">
        <v>90105</v>
      </c>
      <c r="B5648" s="214" t="s">
        <v>10729</v>
      </c>
      <c r="C5648" s="214" t="s">
        <v>437</v>
      </c>
      <c r="D5648" s="215" t="s">
        <v>4980</v>
      </c>
    </row>
    <row r="5649" spans="1:4" ht="13.5" x14ac:dyDescent="0.25">
      <c r="A5649" s="213">
        <v>90106</v>
      </c>
      <c r="B5649" s="214" t="s">
        <v>10730</v>
      </c>
      <c r="C5649" s="214" t="s">
        <v>437</v>
      </c>
      <c r="D5649" s="215" t="s">
        <v>10731</v>
      </c>
    </row>
    <row r="5650" spans="1:4" ht="13.5" x14ac:dyDescent="0.25">
      <c r="A5650" s="213">
        <v>90107</v>
      </c>
      <c r="B5650" s="214" t="s">
        <v>10732</v>
      </c>
      <c r="C5650" s="214" t="s">
        <v>437</v>
      </c>
      <c r="D5650" s="215" t="s">
        <v>2508</v>
      </c>
    </row>
    <row r="5651" spans="1:4" ht="13.5" x14ac:dyDescent="0.25">
      <c r="A5651" s="213">
        <v>90108</v>
      </c>
      <c r="B5651" s="214" t="s">
        <v>10733</v>
      </c>
      <c r="C5651" s="214" t="s">
        <v>437</v>
      </c>
      <c r="D5651" s="215" t="s">
        <v>8857</v>
      </c>
    </row>
    <row r="5652" spans="1:4" ht="13.5" x14ac:dyDescent="0.25">
      <c r="A5652" s="213">
        <v>93358</v>
      </c>
      <c r="B5652" s="214" t="s">
        <v>10734</v>
      </c>
      <c r="C5652" s="214" t="s">
        <v>437</v>
      </c>
      <c r="D5652" s="215" t="s">
        <v>10735</v>
      </c>
    </row>
    <row r="5653" spans="1:4" ht="13.5" x14ac:dyDescent="0.25">
      <c r="A5653" s="213">
        <v>102276</v>
      </c>
      <c r="B5653" s="214" t="s">
        <v>10736</v>
      </c>
      <c r="C5653" s="214" t="s">
        <v>437</v>
      </c>
      <c r="D5653" s="215" t="s">
        <v>5608</v>
      </c>
    </row>
    <row r="5654" spans="1:4" ht="13.5" x14ac:dyDescent="0.25">
      <c r="A5654" s="213">
        <v>102277</v>
      </c>
      <c r="B5654" s="214" t="s">
        <v>10737</v>
      </c>
      <c r="C5654" s="214" t="s">
        <v>437</v>
      </c>
      <c r="D5654" s="215" t="s">
        <v>1332</v>
      </c>
    </row>
    <row r="5655" spans="1:4" ht="13.5" x14ac:dyDescent="0.25">
      <c r="A5655" s="213">
        <v>102278</v>
      </c>
      <c r="B5655" s="214" t="s">
        <v>10738</v>
      </c>
      <c r="C5655" s="214" t="s">
        <v>437</v>
      </c>
      <c r="D5655" s="215" t="s">
        <v>10739</v>
      </c>
    </row>
    <row r="5656" spans="1:4" ht="13.5" x14ac:dyDescent="0.25">
      <c r="A5656" s="213">
        <v>102279</v>
      </c>
      <c r="B5656" s="214" t="s">
        <v>10740</v>
      </c>
      <c r="C5656" s="214" t="s">
        <v>437</v>
      </c>
      <c r="D5656" s="215" t="s">
        <v>2001</v>
      </c>
    </row>
    <row r="5657" spans="1:4" ht="13.5" x14ac:dyDescent="0.25">
      <c r="A5657" s="213">
        <v>102280</v>
      </c>
      <c r="B5657" s="214" t="s">
        <v>10741</v>
      </c>
      <c r="C5657" s="214" t="s">
        <v>437</v>
      </c>
      <c r="D5657" s="215" t="s">
        <v>10742</v>
      </c>
    </row>
    <row r="5658" spans="1:4" ht="13.5" x14ac:dyDescent="0.25">
      <c r="A5658" s="213">
        <v>102281</v>
      </c>
      <c r="B5658" s="214" t="s">
        <v>10743</v>
      </c>
      <c r="C5658" s="214" t="s">
        <v>437</v>
      </c>
      <c r="D5658" s="215" t="s">
        <v>2746</v>
      </c>
    </row>
    <row r="5659" spans="1:4" ht="13.5" x14ac:dyDescent="0.25">
      <c r="A5659" s="213">
        <v>102282</v>
      </c>
      <c r="B5659" s="214" t="s">
        <v>10744</v>
      </c>
      <c r="C5659" s="214" t="s">
        <v>437</v>
      </c>
      <c r="D5659" s="215" t="s">
        <v>5799</v>
      </c>
    </row>
    <row r="5660" spans="1:4" ht="13.5" x14ac:dyDescent="0.25">
      <c r="A5660" s="213">
        <v>102283</v>
      </c>
      <c r="B5660" s="214" t="s">
        <v>10745</v>
      </c>
      <c r="C5660" s="214" t="s">
        <v>437</v>
      </c>
      <c r="D5660" s="215" t="s">
        <v>10746</v>
      </c>
    </row>
    <row r="5661" spans="1:4" ht="13.5" x14ac:dyDescent="0.25">
      <c r="A5661" s="213">
        <v>102284</v>
      </c>
      <c r="B5661" s="214" t="s">
        <v>10747</v>
      </c>
      <c r="C5661" s="214" t="s">
        <v>437</v>
      </c>
      <c r="D5661" s="215" t="s">
        <v>7426</v>
      </c>
    </row>
    <row r="5662" spans="1:4" ht="13.5" x14ac:dyDescent="0.25">
      <c r="A5662" s="213">
        <v>102285</v>
      </c>
      <c r="B5662" s="214" t="s">
        <v>10748</v>
      </c>
      <c r="C5662" s="214" t="s">
        <v>437</v>
      </c>
      <c r="D5662" s="215" t="s">
        <v>2431</v>
      </c>
    </row>
    <row r="5663" spans="1:4" ht="13.5" x14ac:dyDescent="0.25">
      <c r="A5663" s="213">
        <v>102286</v>
      </c>
      <c r="B5663" s="214" t="s">
        <v>10749</v>
      </c>
      <c r="C5663" s="214" t="s">
        <v>437</v>
      </c>
      <c r="D5663" s="215" t="s">
        <v>10750</v>
      </c>
    </row>
    <row r="5664" spans="1:4" ht="13.5" x14ac:dyDescent="0.25">
      <c r="A5664" s="213">
        <v>102287</v>
      </c>
      <c r="B5664" s="214" t="s">
        <v>10751</v>
      </c>
      <c r="C5664" s="214" t="s">
        <v>437</v>
      </c>
      <c r="D5664" s="215" t="s">
        <v>10752</v>
      </c>
    </row>
    <row r="5665" spans="1:4" ht="13.5" x14ac:dyDescent="0.25">
      <c r="A5665" s="213">
        <v>102288</v>
      </c>
      <c r="B5665" s="214" t="s">
        <v>10753</v>
      </c>
      <c r="C5665" s="214" t="s">
        <v>437</v>
      </c>
      <c r="D5665" s="215" t="s">
        <v>7416</v>
      </c>
    </row>
    <row r="5666" spans="1:4" ht="13.5" x14ac:dyDescent="0.25">
      <c r="A5666" s="213">
        <v>102289</v>
      </c>
      <c r="B5666" s="214" t="s">
        <v>10754</v>
      </c>
      <c r="C5666" s="214" t="s">
        <v>437</v>
      </c>
      <c r="D5666" s="215" t="s">
        <v>5034</v>
      </c>
    </row>
    <row r="5667" spans="1:4" ht="13.5" x14ac:dyDescent="0.25">
      <c r="A5667" s="213">
        <v>102290</v>
      </c>
      <c r="B5667" s="214" t="s">
        <v>10755</v>
      </c>
      <c r="C5667" s="214" t="s">
        <v>437</v>
      </c>
      <c r="D5667" s="215" t="s">
        <v>2251</v>
      </c>
    </row>
    <row r="5668" spans="1:4" ht="13.5" x14ac:dyDescent="0.25">
      <c r="A5668" s="213">
        <v>102291</v>
      </c>
      <c r="B5668" s="214" t="s">
        <v>10756</v>
      </c>
      <c r="C5668" s="214" t="s">
        <v>437</v>
      </c>
      <c r="D5668" s="215" t="s">
        <v>10757</v>
      </c>
    </row>
    <row r="5669" spans="1:4" ht="13.5" x14ac:dyDescent="0.25">
      <c r="A5669" s="213">
        <v>102292</v>
      </c>
      <c r="B5669" s="214" t="s">
        <v>10758</v>
      </c>
      <c r="C5669" s="214" t="s">
        <v>437</v>
      </c>
      <c r="D5669" s="215" t="s">
        <v>10759</v>
      </c>
    </row>
    <row r="5670" spans="1:4" ht="13.5" x14ac:dyDescent="0.25">
      <c r="A5670" s="213">
        <v>102293</v>
      </c>
      <c r="B5670" s="214" t="s">
        <v>10760</v>
      </c>
      <c r="C5670" s="214" t="s">
        <v>437</v>
      </c>
      <c r="D5670" s="215" t="s">
        <v>10761</v>
      </c>
    </row>
    <row r="5671" spans="1:4" ht="13.5" x14ac:dyDescent="0.25">
      <c r="A5671" s="213">
        <v>102294</v>
      </c>
      <c r="B5671" s="214" t="s">
        <v>10762</v>
      </c>
      <c r="C5671" s="214" t="s">
        <v>437</v>
      </c>
      <c r="D5671" s="215" t="s">
        <v>9660</v>
      </c>
    </row>
    <row r="5672" spans="1:4" ht="13.5" x14ac:dyDescent="0.25">
      <c r="A5672" s="213">
        <v>102295</v>
      </c>
      <c r="B5672" s="214" t="s">
        <v>10763</v>
      </c>
      <c r="C5672" s="214" t="s">
        <v>437</v>
      </c>
      <c r="D5672" s="215" t="s">
        <v>10318</v>
      </c>
    </row>
    <row r="5673" spans="1:4" ht="13.5" x14ac:dyDescent="0.25">
      <c r="A5673" s="213">
        <v>102296</v>
      </c>
      <c r="B5673" s="214" t="s">
        <v>10764</v>
      </c>
      <c r="C5673" s="214" t="s">
        <v>437</v>
      </c>
      <c r="D5673" s="215" t="s">
        <v>2518</v>
      </c>
    </row>
    <row r="5674" spans="1:4" ht="13.5" x14ac:dyDescent="0.25">
      <c r="A5674" s="213">
        <v>102297</v>
      </c>
      <c r="B5674" s="214" t="s">
        <v>10765</v>
      </c>
      <c r="C5674" s="214" t="s">
        <v>437</v>
      </c>
      <c r="D5674" s="215" t="s">
        <v>10766</v>
      </c>
    </row>
    <row r="5675" spans="1:4" ht="13.5" x14ac:dyDescent="0.25">
      <c r="A5675" s="213">
        <v>102298</v>
      </c>
      <c r="B5675" s="214" t="s">
        <v>10767</v>
      </c>
      <c r="C5675" s="214" t="s">
        <v>437</v>
      </c>
      <c r="D5675" s="215" t="s">
        <v>10768</v>
      </c>
    </row>
    <row r="5676" spans="1:4" ht="13.5" x14ac:dyDescent="0.25">
      <c r="A5676" s="213">
        <v>102299</v>
      </c>
      <c r="B5676" s="214" t="s">
        <v>10769</v>
      </c>
      <c r="C5676" s="214" t="s">
        <v>437</v>
      </c>
      <c r="D5676" s="215" t="s">
        <v>10770</v>
      </c>
    </row>
    <row r="5677" spans="1:4" ht="13.5" x14ac:dyDescent="0.25">
      <c r="A5677" s="213">
        <v>102300</v>
      </c>
      <c r="B5677" s="214" t="s">
        <v>10771</v>
      </c>
      <c r="C5677" s="214" t="s">
        <v>437</v>
      </c>
      <c r="D5677" s="215" t="s">
        <v>1647</v>
      </c>
    </row>
    <row r="5678" spans="1:4" ht="13.5" x14ac:dyDescent="0.25">
      <c r="A5678" s="213">
        <v>102301</v>
      </c>
      <c r="B5678" s="214" t="s">
        <v>10772</v>
      </c>
      <c r="C5678" s="214" t="s">
        <v>437</v>
      </c>
      <c r="D5678" s="215" t="s">
        <v>7525</v>
      </c>
    </row>
    <row r="5679" spans="1:4" ht="13.5" x14ac:dyDescent="0.25">
      <c r="A5679" s="213">
        <v>102302</v>
      </c>
      <c r="B5679" s="214" t="s">
        <v>10773</v>
      </c>
      <c r="C5679" s="214" t="s">
        <v>437</v>
      </c>
      <c r="D5679" s="215" t="s">
        <v>10774</v>
      </c>
    </row>
    <row r="5680" spans="1:4" ht="13.5" x14ac:dyDescent="0.25">
      <c r="A5680" s="213">
        <v>102303</v>
      </c>
      <c r="B5680" s="214" t="s">
        <v>10775</v>
      </c>
      <c r="C5680" s="214" t="s">
        <v>437</v>
      </c>
      <c r="D5680" s="215" t="s">
        <v>10316</v>
      </c>
    </row>
    <row r="5681" spans="1:4" ht="13.5" x14ac:dyDescent="0.25">
      <c r="A5681" s="213">
        <v>102304</v>
      </c>
      <c r="B5681" s="214" t="s">
        <v>10776</v>
      </c>
      <c r="C5681" s="214" t="s">
        <v>437</v>
      </c>
      <c r="D5681" s="215" t="s">
        <v>10777</v>
      </c>
    </row>
    <row r="5682" spans="1:4" ht="13.5" x14ac:dyDescent="0.25">
      <c r="A5682" s="213">
        <v>102305</v>
      </c>
      <c r="B5682" s="214" t="s">
        <v>10778</v>
      </c>
      <c r="C5682" s="214" t="s">
        <v>437</v>
      </c>
      <c r="D5682" s="215" t="s">
        <v>2455</v>
      </c>
    </row>
    <row r="5683" spans="1:4" ht="13.5" x14ac:dyDescent="0.25">
      <c r="A5683" s="213">
        <v>102306</v>
      </c>
      <c r="B5683" s="214" t="s">
        <v>10779</v>
      </c>
      <c r="C5683" s="214" t="s">
        <v>437</v>
      </c>
      <c r="D5683" s="215" t="s">
        <v>8917</v>
      </c>
    </row>
    <row r="5684" spans="1:4" ht="13.5" x14ac:dyDescent="0.25">
      <c r="A5684" s="213">
        <v>102307</v>
      </c>
      <c r="B5684" s="214" t="s">
        <v>10780</v>
      </c>
      <c r="C5684" s="214" t="s">
        <v>437</v>
      </c>
      <c r="D5684" s="215" t="s">
        <v>5799</v>
      </c>
    </row>
    <row r="5685" spans="1:4" ht="13.5" x14ac:dyDescent="0.25">
      <c r="A5685" s="213">
        <v>102308</v>
      </c>
      <c r="B5685" s="214" t="s">
        <v>10781</v>
      </c>
      <c r="C5685" s="214" t="s">
        <v>437</v>
      </c>
      <c r="D5685" s="215" t="s">
        <v>7996</v>
      </c>
    </row>
    <row r="5686" spans="1:4" ht="13.5" x14ac:dyDescent="0.25">
      <c r="A5686" s="213">
        <v>102309</v>
      </c>
      <c r="B5686" s="214" t="s">
        <v>10782</v>
      </c>
      <c r="C5686" s="214" t="s">
        <v>437</v>
      </c>
      <c r="D5686" s="215" t="s">
        <v>6717</v>
      </c>
    </row>
    <row r="5687" spans="1:4" ht="13.5" x14ac:dyDescent="0.25">
      <c r="A5687" s="213">
        <v>102310</v>
      </c>
      <c r="B5687" s="214" t="s">
        <v>10783</v>
      </c>
      <c r="C5687" s="214" t="s">
        <v>437</v>
      </c>
      <c r="D5687" s="215" t="s">
        <v>10784</v>
      </c>
    </row>
    <row r="5688" spans="1:4" ht="13.5" x14ac:dyDescent="0.25">
      <c r="A5688" s="213">
        <v>102311</v>
      </c>
      <c r="B5688" s="214" t="s">
        <v>10785</v>
      </c>
      <c r="C5688" s="214" t="s">
        <v>437</v>
      </c>
      <c r="D5688" s="215" t="s">
        <v>1459</v>
      </c>
    </row>
    <row r="5689" spans="1:4" ht="13.5" x14ac:dyDescent="0.25">
      <c r="A5689" s="213">
        <v>102312</v>
      </c>
      <c r="B5689" s="214" t="s">
        <v>10786</v>
      </c>
      <c r="C5689" s="214" t="s">
        <v>437</v>
      </c>
      <c r="D5689" s="215" t="s">
        <v>2536</v>
      </c>
    </row>
    <row r="5690" spans="1:4" ht="13.5" x14ac:dyDescent="0.25">
      <c r="A5690" s="213">
        <v>102313</v>
      </c>
      <c r="B5690" s="214" t="s">
        <v>10787</v>
      </c>
      <c r="C5690" s="214" t="s">
        <v>437</v>
      </c>
      <c r="D5690" s="215" t="s">
        <v>2760</v>
      </c>
    </row>
    <row r="5691" spans="1:4" ht="13.5" x14ac:dyDescent="0.25">
      <c r="A5691" s="213">
        <v>102314</v>
      </c>
      <c r="B5691" s="214" t="s">
        <v>10788</v>
      </c>
      <c r="C5691" s="214" t="s">
        <v>437</v>
      </c>
      <c r="D5691" s="215" t="s">
        <v>1862</v>
      </c>
    </row>
    <row r="5692" spans="1:4" ht="13.5" x14ac:dyDescent="0.25">
      <c r="A5692" s="213">
        <v>102315</v>
      </c>
      <c r="B5692" s="214" t="s">
        <v>10789</v>
      </c>
      <c r="C5692" s="214" t="s">
        <v>437</v>
      </c>
      <c r="D5692" s="215" t="s">
        <v>2251</v>
      </c>
    </row>
    <row r="5693" spans="1:4" ht="13.5" x14ac:dyDescent="0.25">
      <c r="A5693" s="213">
        <v>102316</v>
      </c>
      <c r="B5693" s="214" t="s">
        <v>10790</v>
      </c>
      <c r="C5693" s="214" t="s">
        <v>437</v>
      </c>
      <c r="D5693" s="215" t="s">
        <v>10791</v>
      </c>
    </row>
    <row r="5694" spans="1:4" ht="13.5" x14ac:dyDescent="0.25">
      <c r="A5694" s="213">
        <v>102317</v>
      </c>
      <c r="B5694" s="214" t="s">
        <v>10792</v>
      </c>
      <c r="C5694" s="214" t="s">
        <v>437</v>
      </c>
      <c r="D5694" s="215" t="s">
        <v>7464</v>
      </c>
    </row>
    <row r="5695" spans="1:4" ht="13.5" x14ac:dyDescent="0.25">
      <c r="A5695" s="213">
        <v>102318</v>
      </c>
      <c r="B5695" s="214" t="s">
        <v>10793</v>
      </c>
      <c r="C5695" s="214" t="s">
        <v>437</v>
      </c>
      <c r="D5695" s="215" t="s">
        <v>10794</v>
      </c>
    </row>
    <row r="5696" spans="1:4" ht="13.5" x14ac:dyDescent="0.25">
      <c r="A5696" s="213">
        <v>102319</v>
      </c>
      <c r="B5696" s="214" t="s">
        <v>10795</v>
      </c>
      <c r="C5696" s="214" t="s">
        <v>437</v>
      </c>
      <c r="D5696" s="215" t="s">
        <v>10796</v>
      </c>
    </row>
    <row r="5697" spans="1:4" ht="13.5" x14ac:dyDescent="0.25">
      <c r="A5697" s="213">
        <v>102320</v>
      </c>
      <c r="B5697" s="214" t="s">
        <v>10797</v>
      </c>
      <c r="C5697" s="214" t="s">
        <v>437</v>
      </c>
      <c r="D5697" s="215" t="s">
        <v>10798</v>
      </c>
    </row>
    <row r="5698" spans="1:4" ht="13.5" x14ac:dyDescent="0.25">
      <c r="A5698" s="213">
        <v>102321</v>
      </c>
      <c r="B5698" s="214" t="s">
        <v>10799</v>
      </c>
      <c r="C5698" s="214" t="s">
        <v>437</v>
      </c>
      <c r="D5698" s="215" t="s">
        <v>10800</v>
      </c>
    </row>
    <row r="5699" spans="1:4" ht="13.5" x14ac:dyDescent="0.25">
      <c r="A5699" s="213">
        <v>102322</v>
      </c>
      <c r="B5699" s="214" t="s">
        <v>10801</v>
      </c>
      <c r="C5699" s="214" t="s">
        <v>437</v>
      </c>
      <c r="D5699" s="215" t="s">
        <v>10802</v>
      </c>
    </row>
    <row r="5700" spans="1:4" ht="13.5" x14ac:dyDescent="0.25">
      <c r="A5700" s="213">
        <v>102323</v>
      </c>
      <c r="B5700" s="214" t="s">
        <v>10803</v>
      </c>
      <c r="C5700" s="214" t="s">
        <v>437</v>
      </c>
      <c r="D5700" s="215" t="s">
        <v>7392</v>
      </c>
    </row>
    <row r="5701" spans="1:4" ht="13.5" x14ac:dyDescent="0.25">
      <c r="A5701" s="213">
        <v>102324</v>
      </c>
      <c r="B5701" s="214" t="s">
        <v>10804</v>
      </c>
      <c r="C5701" s="214" t="s">
        <v>437</v>
      </c>
      <c r="D5701" s="215" t="s">
        <v>10805</v>
      </c>
    </row>
    <row r="5702" spans="1:4" ht="13.5" x14ac:dyDescent="0.25">
      <c r="A5702" s="213">
        <v>102325</v>
      </c>
      <c r="B5702" s="214" t="s">
        <v>10806</v>
      </c>
      <c r="C5702" s="214" t="s">
        <v>437</v>
      </c>
      <c r="D5702" s="215" t="s">
        <v>5124</v>
      </c>
    </row>
    <row r="5703" spans="1:4" ht="13.5" x14ac:dyDescent="0.25">
      <c r="A5703" s="213">
        <v>102326</v>
      </c>
      <c r="B5703" s="214" t="s">
        <v>10807</v>
      </c>
      <c r="C5703" s="214" t="s">
        <v>437</v>
      </c>
      <c r="D5703" s="215" t="s">
        <v>4991</v>
      </c>
    </row>
    <row r="5704" spans="1:4" ht="13.5" x14ac:dyDescent="0.25">
      <c r="A5704" s="213">
        <v>102327</v>
      </c>
      <c r="B5704" s="214" t="s">
        <v>10808</v>
      </c>
      <c r="C5704" s="214" t="s">
        <v>437</v>
      </c>
      <c r="D5704" s="215" t="s">
        <v>10809</v>
      </c>
    </row>
    <row r="5705" spans="1:4" ht="13.5" x14ac:dyDescent="0.25">
      <c r="A5705" s="213">
        <v>102328</v>
      </c>
      <c r="B5705" s="214" t="s">
        <v>10810</v>
      </c>
      <c r="C5705" s="214" t="s">
        <v>437</v>
      </c>
      <c r="D5705" s="215" t="s">
        <v>1775</v>
      </c>
    </row>
    <row r="5706" spans="1:4" ht="13.5" x14ac:dyDescent="0.25">
      <c r="A5706" s="213">
        <v>102329</v>
      </c>
      <c r="B5706" s="214" t="s">
        <v>10811</v>
      </c>
      <c r="C5706" s="214" t="s">
        <v>437</v>
      </c>
      <c r="D5706" s="215" t="s">
        <v>10812</v>
      </c>
    </row>
    <row r="5707" spans="1:4" ht="13.5" x14ac:dyDescent="0.25">
      <c r="A5707" s="213">
        <v>94304</v>
      </c>
      <c r="B5707" s="214" t="s">
        <v>10813</v>
      </c>
      <c r="C5707" s="214" t="s">
        <v>437</v>
      </c>
      <c r="D5707" s="215" t="s">
        <v>10814</v>
      </c>
    </row>
    <row r="5708" spans="1:4" ht="13.5" x14ac:dyDescent="0.25">
      <c r="A5708" s="213">
        <v>94306</v>
      </c>
      <c r="B5708" s="214" t="s">
        <v>10815</v>
      </c>
      <c r="C5708" s="214" t="s">
        <v>437</v>
      </c>
      <c r="D5708" s="215" t="s">
        <v>10816</v>
      </c>
    </row>
    <row r="5709" spans="1:4" ht="13.5" x14ac:dyDescent="0.25">
      <c r="A5709" s="213">
        <v>94310</v>
      </c>
      <c r="B5709" s="214" t="s">
        <v>10817</v>
      </c>
      <c r="C5709" s="214" t="s">
        <v>437</v>
      </c>
      <c r="D5709" s="215" t="s">
        <v>10818</v>
      </c>
    </row>
    <row r="5710" spans="1:4" ht="13.5" x14ac:dyDescent="0.25">
      <c r="A5710" s="213">
        <v>94316</v>
      </c>
      <c r="B5710" s="214" t="s">
        <v>10819</v>
      </c>
      <c r="C5710" s="214" t="s">
        <v>437</v>
      </c>
      <c r="D5710" s="215" t="s">
        <v>8724</v>
      </c>
    </row>
    <row r="5711" spans="1:4" ht="13.5" x14ac:dyDescent="0.25">
      <c r="A5711" s="213">
        <v>94318</v>
      </c>
      <c r="B5711" s="214" t="s">
        <v>10820</v>
      </c>
      <c r="C5711" s="214" t="s">
        <v>437</v>
      </c>
      <c r="D5711" s="215" t="s">
        <v>10821</v>
      </c>
    </row>
    <row r="5712" spans="1:4" ht="13.5" x14ac:dyDescent="0.25">
      <c r="A5712" s="213">
        <v>94319</v>
      </c>
      <c r="B5712" s="214" t="s">
        <v>10822</v>
      </c>
      <c r="C5712" s="214" t="s">
        <v>437</v>
      </c>
      <c r="D5712" s="215" t="s">
        <v>10823</v>
      </c>
    </row>
    <row r="5713" spans="1:4" ht="13.5" x14ac:dyDescent="0.25">
      <c r="A5713" s="213">
        <v>94327</v>
      </c>
      <c r="B5713" s="214" t="s">
        <v>10824</v>
      </c>
      <c r="C5713" s="214" t="s">
        <v>437</v>
      </c>
      <c r="D5713" s="215" t="s">
        <v>10825</v>
      </c>
    </row>
    <row r="5714" spans="1:4" ht="13.5" x14ac:dyDescent="0.25">
      <c r="A5714" s="213">
        <v>94329</v>
      </c>
      <c r="B5714" s="214" t="s">
        <v>10826</v>
      </c>
      <c r="C5714" s="214" t="s">
        <v>437</v>
      </c>
      <c r="D5714" s="215" t="s">
        <v>10827</v>
      </c>
    </row>
    <row r="5715" spans="1:4" ht="13.5" x14ac:dyDescent="0.25">
      <c r="A5715" s="213">
        <v>94333</v>
      </c>
      <c r="B5715" s="214" t="s">
        <v>10828</v>
      </c>
      <c r="C5715" s="214" t="s">
        <v>437</v>
      </c>
      <c r="D5715" s="215" t="s">
        <v>10829</v>
      </c>
    </row>
    <row r="5716" spans="1:4" ht="13.5" x14ac:dyDescent="0.25">
      <c r="A5716" s="213">
        <v>94339</v>
      </c>
      <c r="B5716" s="214" t="s">
        <v>10830</v>
      </c>
      <c r="C5716" s="214" t="s">
        <v>437</v>
      </c>
      <c r="D5716" s="215" t="s">
        <v>10831</v>
      </c>
    </row>
    <row r="5717" spans="1:4" ht="13.5" x14ac:dyDescent="0.25">
      <c r="A5717" s="213">
        <v>94341</v>
      </c>
      <c r="B5717" s="214" t="s">
        <v>10832</v>
      </c>
      <c r="C5717" s="214" t="s">
        <v>437</v>
      </c>
      <c r="D5717" s="215" t="s">
        <v>10833</v>
      </c>
    </row>
    <row r="5718" spans="1:4" ht="13.5" x14ac:dyDescent="0.25">
      <c r="A5718" s="213">
        <v>94342</v>
      </c>
      <c r="B5718" s="214" t="s">
        <v>10834</v>
      </c>
      <c r="C5718" s="214" t="s">
        <v>437</v>
      </c>
      <c r="D5718" s="215" t="s">
        <v>10835</v>
      </c>
    </row>
    <row r="5719" spans="1:4" ht="13.5" x14ac:dyDescent="0.25">
      <c r="A5719" s="213">
        <v>96385</v>
      </c>
      <c r="B5719" s="214" t="s">
        <v>10836</v>
      </c>
      <c r="C5719" s="214" t="s">
        <v>437</v>
      </c>
      <c r="D5719" s="215" t="s">
        <v>10837</v>
      </c>
    </row>
    <row r="5720" spans="1:4" ht="13.5" x14ac:dyDescent="0.25">
      <c r="A5720" s="213">
        <v>96386</v>
      </c>
      <c r="B5720" s="214" t="s">
        <v>10838</v>
      </c>
      <c r="C5720" s="214" t="s">
        <v>437</v>
      </c>
      <c r="D5720" s="215" t="s">
        <v>1275</v>
      </c>
    </row>
    <row r="5721" spans="1:4" ht="13.5" x14ac:dyDescent="0.25">
      <c r="A5721" s="213">
        <v>93367</v>
      </c>
      <c r="B5721" s="214" t="s">
        <v>10839</v>
      </c>
      <c r="C5721" s="214" t="s">
        <v>437</v>
      </c>
      <c r="D5721" s="215" t="s">
        <v>5858</v>
      </c>
    </row>
    <row r="5722" spans="1:4" ht="13.5" x14ac:dyDescent="0.25">
      <c r="A5722" s="213">
        <v>93368</v>
      </c>
      <c r="B5722" s="214" t="s">
        <v>10840</v>
      </c>
      <c r="C5722" s="214" t="s">
        <v>437</v>
      </c>
      <c r="D5722" s="215" t="s">
        <v>10841</v>
      </c>
    </row>
    <row r="5723" spans="1:4" ht="13.5" x14ac:dyDescent="0.25">
      <c r="A5723" s="213">
        <v>93369</v>
      </c>
      <c r="B5723" s="214" t="s">
        <v>10842</v>
      </c>
      <c r="C5723" s="214" t="s">
        <v>437</v>
      </c>
      <c r="D5723" s="215" t="s">
        <v>10843</v>
      </c>
    </row>
    <row r="5724" spans="1:4" ht="13.5" x14ac:dyDescent="0.25">
      <c r="A5724" s="213">
        <v>93372</v>
      </c>
      <c r="B5724" s="214" t="s">
        <v>10844</v>
      </c>
      <c r="C5724" s="214" t="s">
        <v>437</v>
      </c>
      <c r="D5724" s="215" t="s">
        <v>10845</v>
      </c>
    </row>
    <row r="5725" spans="1:4" ht="13.5" x14ac:dyDescent="0.25">
      <c r="A5725" s="213">
        <v>93373</v>
      </c>
      <c r="B5725" s="214" t="s">
        <v>10846</v>
      </c>
      <c r="C5725" s="214" t="s">
        <v>437</v>
      </c>
      <c r="D5725" s="215" t="s">
        <v>10847</v>
      </c>
    </row>
    <row r="5726" spans="1:4" ht="13.5" x14ac:dyDescent="0.25">
      <c r="A5726" s="213">
        <v>93378</v>
      </c>
      <c r="B5726" s="214" t="s">
        <v>10848</v>
      </c>
      <c r="C5726" s="214" t="s">
        <v>437</v>
      </c>
      <c r="D5726" s="215" t="s">
        <v>10849</v>
      </c>
    </row>
    <row r="5727" spans="1:4" ht="13.5" x14ac:dyDescent="0.25">
      <c r="A5727" s="213">
        <v>93379</v>
      </c>
      <c r="B5727" s="214" t="s">
        <v>10850</v>
      </c>
      <c r="C5727" s="214" t="s">
        <v>437</v>
      </c>
      <c r="D5727" s="215" t="s">
        <v>10851</v>
      </c>
    </row>
    <row r="5728" spans="1:4" ht="13.5" x14ac:dyDescent="0.25">
      <c r="A5728" s="213">
        <v>93380</v>
      </c>
      <c r="B5728" s="214" t="s">
        <v>10852</v>
      </c>
      <c r="C5728" s="214" t="s">
        <v>437</v>
      </c>
      <c r="D5728" s="215" t="s">
        <v>8527</v>
      </c>
    </row>
    <row r="5729" spans="1:4" ht="13.5" x14ac:dyDescent="0.25">
      <c r="A5729" s="213">
        <v>93381</v>
      </c>
      <c r="B5729" s="214" t="s">
        <v>10853</v>
      </c>
      <c r="C5729" s="214" t="s">
        <v>437</v>
      </c>
      <c r="D5729" s="215" t="s">
        <v>1891</v>
      </c>
    </row>
    <row r="5730" spans="1:4" ht="13.5" x14ac:dyDescent="0.25">
      <c r="A5730" s="213">
        <v>93382</v>
      </c>
      <c r="B5730" s="214" t="s">
        <v>10854</v>
      </c>
      <c r="C5730" s="214" t="s">
        <v>437</v>
      </c>
      <c r="D5730" s="215" t="s">
        <v>7912</v>
      </c>
    </row>
    <row r="5731" spans="1:4" ht="13.5" x14ac:dyDescent="0.25">
      <c r="A5731" s="213">
        <v>104728</v>
      </c>
      <c r="B5731" s="214" t="s">
        <v>10855</v>
      </c>
      <c r="C5731" s="214" t="s">
        <v>437</v>
      </c>
      <c r="D5731" s="215" t="s">
        <v>8541</v>
      </c>
    </row>
    <row r="5732" spans="1:4" ht="13.5" x14ac:dyDescent="0.25">
      <c r="A5732" s="213">
        <v>104729</v>
      </c>
      <c r="B5732" s="214" t="s">
        <v>10856</v>
      </c>
      <c r="C5732" s="214" t="s">
        <v>437</v>
      </c>
      <c r="D5732" s="215" t="s">
        <v>9304</v>
      </c>
    </row>
    <row r="5733" spans="1:4" ht="13.5" x14ac:dyDescent="0.25">
      <c r="A5733" s="213">
        <v>104730</v>
      </c>
      <c r="B5733" s="214" t="s">
        <v>10857</v>
      </c>
      <c r="C5733" s="214" t="s">
        <v>437</v>
      </c>
      <c r="D5733" s="215" t="s">
        <v>10858</v>
      </c>
    </row>
    <row r="5734" spans="1:4" ht="13.5" x14ac:dyDescent="0.25">
      <c r="A5734" s="213">
        <v>104731</v>
      </c>
      <c r="B5734" s="214" t="s">
        <v>10859</v>
      </c>
      <c r="C5734" s="214" t="s">
        <v>437</v>
      </c>
      <c r="D5734" s="215" t="s">
        <v>2583</v>
      </c>
    </row>
    <row r="5735" spans="1:4" ht="13.5" x14ac:dyDescent="0.25">
      <c r="A5735" s="213">
        <v>104732</v>
      </c>
      <c r="B5735" s="214" t="s">
        <v>10860</v>
      </c>
      <c r="C5735" s="214" t="s">
        <v>437</v>
      </c>
      <c r="D5735" s="215" t="s">
        <v>5581</v>
      </c>
    </row>
    <row r="5736" spans="1:4" ht="13.5" x14ac:dyDescent="0.25">
      <c r="A5736" s="213">
        <v>104733</v>
      </c>
      <c r="B5736" s="214" t="s">
        <v>10861</v>
      </c>
      <c r="C5736" s="214" t="s">
        <v>437</v>
      </c>
      <c r="D5736" s="215" t="s">
        <v>8829</v>
      </c>
    </row>
    <row r="5737" spans="1:4" ht="13.5" x14ac:dyDescent="0.25">
      <c r="A5737" s="213">
        <v>104734</v>
      </c>
      <c r="B5737" s="214" t="s">
        <v>10862</v>
      </c>
      <c r="C5737" s="214" t="s">
        <v>437</v>
      </c>
      <c r="D5737" s="215" t="s">
        <v>10863</v>
      </c>
    </row>
    <row r="5738" spans="1:4" ht="13.5" x14ac:dyDescent="0.25">
      <c r="A5738" s="213">
        <v>104735</v>
      </c>
      <c r="B5738" s="214" t="s">
        <v>10864</v>
      </c>
      <c r="C5738" s="214" t="s">
        <v>437</v>
      </c>
      <c r="D5738" s="215" t="s">
        <v>9412</v>
      </c>
    </row>
    <row r="5739" spans="1:4" ht="13.5" x14ac:dyDescent="0.25">
      <c r="A5739" s="213">
        <v>104736</v>
      </c>
      <c r="B5739" s="214" t="s">
        <v>10865</v>
      </c>
      <c r="C5739" s="214" t="s">
        <v>437</v>
      </c>
      <c r="D5739" s="215" t="s">
        <v>10866</v>
      </c>
    </row>
    <row r="5740" spans="1:4" ht="13.5" x14ac:dyDescent="0.25">
      <c r="A5740" s="213">
        <v>104737</v>
      </c>
      <c r="B5740" s="214" t="s">
        <v>10867</v>
      </c>
      <c r="C5740" s="214" t="s">
        <v>437</v>
      </c>
      <c r="D5740" s="215" t="s">
        <v>8432</v>
      </c>
    </row>
    <row r="5741" spans="1:4" ht="13.5" x14ac:dyDescent="0.25">
      <c r="A5741" s="213">
        <v>104738</v>
      </c>
      <c r="B5741" s="214" t="s">
        <v>10868</v>
      </c>
      <c r="C5741" s="214" t="s">
        <v>437</v>
      </c>
      <c r="D5741" s="215" t="s">
        <v>10869</v>
      </c>
    </row>
    <row r="5742" spans="1:4" ht="13.5" x14ac:dyDescent="0.25">
      <c r="A5742" s="213">
        <v>104739</v>
      </c>
      <c r="B5742" s="214" t="s">
        <v>10870</v>
      </c>
      <c r="C5742" s="214" t="s">
        <v>437</v>
      </c>
      <c r="D5742" s="215" t="s">
        <v>10871</v>
      </c>
    </row>
    <row r="5743" spans="1:4" ht="13.5" x14ac:dyDescent="0.25">
      <c r="A5743" s="213">
        <v>104740</v>
      </c>
      <c r="B5743" s="214" t="s">
        <v>10872</v>
      </c>
      <c r="C5743" s="214" t="s">
        <v>437</v>
      </c>
      <c r="D5743" s="215" t="s">
        <v>10873</v>
      </c>
    </row>
    <row r="5744" spans="1:4" ht="13.5" x14ac:dyDescent="0.25">
      <c r="A5744" s="213">
        <v>104741</v>
      </c>
      <c r="B5744" s="214" t="s">
        <v>10874</v>
      </c>
      <c r="C5744" s="214" t="s">
        <v>437</v>
      </c>
      <c r="D5744" s="215" t="s">
        <v>6653</v>
      </c>
    </row>
    <row r="5745" spans="1:4" ht="13.5" x14ac:dyDescent="0.25">
      <c r="A5745" s="213">
        <v>104742</v>
      </c>
      <c r="B5745" s="214" t="s">
        <v>10875</v>
      </c>
      <c r="C5745" s="214" t="s">
        <v>150</v>
      </c>
      <c r="D5745" s="215" t="s">
        <v>10791</v>
      </c>
    </row>
    <row r="5746" spans="1:4" ht="13.5" x14ac:dyDescent="0.25">
      <c r="A5746" s="213">
        <v>97916</v>
      </c>
      <c r="B5746" s="214" t="s">
        <v>10876</v>
      </c>
      <c r="C5746" s="214" t="s">
        <v>896</v>
      </c>
      <c r="D5746" s="215" t="s">
        <v>1307</v>
      </c>
    </row>
    <row r="5747" spans="1:4" ht="13.5" x14ac:dyDescent="0.25">
      <c r="A5747" s="213">
        <v>97917</v>
      </c>
      <c r="B5747" s="214" t="s">
        <v>10877</v>
      </c>
      <c r="C5747" s="214" t="s">
        <v>896</v>
      </c>
      <c r="D5747" s="215" t="s">
        <v>10878</v>
      </c>
    </row>
    <row r="5748" spans="1:4" ht="13.5" x14ac:dyDescent="0.25">
      <c r="A5748" s="213">
        <v>97918</v>
      </c>
      <c r="B5748" s="214" t="s">
        <v>10879</v>
      </c>
      <c r="C5748" s="214" t="s">
        <v>896</v>
      </c>
      <c r="D5748" s="215" t="s">
        <v>10302</v>
      </c>
    </row>
    <row r="5749" spans="1:4" ht="13.5" x14ac:dyDescent="0.25">
      <c r="A5749" s="213">
        <v>97919</v>
      </c>
      <c r="B5749" s="214" t="s">
        <v>10880</v>
      </c>
      <c r="C5749" s="214" t="s">
        <v>896</v>
      </c>
      <c r="D5749" s="215" t="s">
        <v>10881</v>
      </c>
    </row>
    <row r="5750" spans="1:4" ht="13.5" x14ac:dyDescent="0.25">
      <c r="A5750" s="213">
        <v>101616</v>
      </c>
      <c r="B5750" s="214" t="s">
        <v>10882</v>
      </c>
      <c r="C5750" s="214" t="s">
        <v>150</v>
      </c>
      <c r="D5750" s="215" t="s">
        <v>1271</v>
      </c>
    </row>
    <row r="5751" spans="1:4" ht="13.5" x14ac:dyDescent="0.25">
      <c r="A5751" s="213">
        <v>101617</v>
      </c>
      <c r="B5751" s="214" t="s">
        <v>10883</v>
      </c>
      <c r="C5751" s="214" t="s">
        <v>150</v>
      </c>
      <c r="D5751" s="215" t="s">
        <v>10884</v>
      </c>
    </row>
    <row r="5752" spans="1:4" ht="13.5" x14ac:dyDescent="0.25">
      <c r="A5752" s="213">
        <v>101618</v>
      </c>
      <c r="B5752" s="214" t="s">
        <v>10885</v>
      </c>
      <c r="C5752" s="214" t="s">
        <v>437</v>
      </c>
      <c r="D5752" s="215" t="s">
        <v>10886</v>
      </c>
    </row>
    <row r="5753" spans="1:4" ht="13.5" x14ac:dyDescent="0.25">
      <c r="A5753" s="213">
        <v>101619</v>
      </c>
      <c r="B5753" s="214" t="s">
        <v>10887</v>
      </c>
      <c r="C5753" s="214" t="s">
        <v>437</v>
      </c>
      <c r="D5753" s="215" t="s">
        <v>10888</v>
      </c>
    </row>
    <row r="5754" spans="1:4" ht="13.5" x14ac:dyDescent="0.25">
      <c r="A5754" s="213">
        <v>101620</v>
      </c>
      <c r="B5754" s="214" t="s">
        <v>10889</v>
      </c>
      <c r="C5754" s="214" t="s">
        <v>437</v>
      </c>
      <c r="D5754" s="215" t="s">
        <v>10890</v>
      </c>
    </row>
    <row r="5755" spans="1:4" ht="13.5" x14ac:dyDescent="0.25">
      <c r="A5755" s="213">
        <v>101621</v>
      </c>
      <c r="B5755" s="214" t="s">
        <v>10891</v>
      </c>
      <c r="C5755" s="214" t="s">
        <v>437</v>
      </c>
      <c r="D5755" s="215" t="s">
        <v>10892</v>
      </c>
    </row>
    <row r="5756" spans="1:4" ht="13.5" x14ac:dyDescent="0.25">
      <c r="A5756" s="213">
        <v>101622</v>
      </c>
      <c r="B5756" s="214" t="s">
        <v>10893</v>
      </c>
      <c r="C5756" s="214" t="s">
        <v>437</v>
      </c>
      <c r="D5756" s="215" t="s">
        <v>10894</v>
      </c>
    </row>
    <row r="5757" spans="1:4" ht="13.5" x14ac:dyDescent="0.25">
      <c r="A5757" s="213">
        <v>101623</v>
      </c>
      <c r="B5757" s="214" t="s">
        <v>10895</v>
      </c>
      <c r="C5757" s="214" t="s">
        <v>437</v>
      </c>
      <c r="D5757" s="215" t="s">
        <v>10896</v>
      </c>
    </row>
    <row r="5758" spans="1:4" ht="13.5" x14ac:dyDescent="0.25">
      <c r="A5758" s="213">
        <v>101624</v>
      </c>
      <c r="B5758" s="214" t="s">
        <v>10897</v>
      </c>
      <c r="C5758" s="214" t="s">
        <v>437</v>
      </c>
      <c r="D5758" s="215" t="s">
        <v>7305</v>
      </c>
    </row>
    <row r="5759" spans="1:4" ht="13.5" x14ac:dyDescent="0.25">
      <c r="A5759" s="213">
        <v>101625</v>
      </c>
      <c r="B5759" s="214" t="s">
        <v>10898</v>
      </c>
      <c r="C5759" s="214" t="s">
        <v>437</v>
      </c>
      <c r="D5759" s="215" t="s">
        <v>10899</v>
      </c>
    </row>
    <row r="5760" spans="1:4" ht="13.5" x14ac:dyDescent="0.25">
      <c r="A5760" s="213">
        <v>101159</v>
      </c>
      <c r="B5760" s="214" t="s">
        <v>10900</v>
      </c>
      <c r="C5760" s="214" t="s">
        <v>150</v>
      </c>
      <c r="D5760" s="215" t="s">
        <v>10901</v>
      </c>
    </row>
    <row r="5761" spans="1:4" ht="13.5" x14ac:dyDescent="0.25">
      <c r="A5761" s="213">
        <v>103322</v>
      </c>
      <c r="B5761" s="214" t="s">
        <v>10902</v>
      </c>
      <c r="C5761" s="214" t="s">
        <v>150</v>
      </c>
      <c r="D5761" s="215" t="s">
        <v>10903</v>
      </c>
    </row>
    <row r="5762" spans="1:4" ht="13.5" x14ac:dyDescent="0.25">
      <c r="A5762" s="213">
        <v>103323</v>
      </c>
      <c r="B5762" s="214" t="s">
        <v>10904</v>
      </c>
      <c r="C5762" s="214" t="s">
        <v>150</v>
      </c>
      <c r="D5762" s="215" t="s">
        <v>10905</v>
      </c>
    </row>
    <row r="5763" spans="1:4" ht="13.5" x14ac:dyDescent="0.25">
      <c r="A5763" s="213">
        <v>103324</v>
      </c>
      <c r="B5763" s="214" t="s">
        <v>10906</v>
      </c>
      <c r="C5763" s="214" t="s">
        <v>150</v>
      </c>
      <c r="D5763" s="215" t="s">
        <v>10907</v>
      </c>
    </row>
    <row r="5764" spans="1:4" ht="13.5" x14ac:dyDescent="0.25">
      <c r="A5764" s="213">
        <v>103325</v>
      </c>
      <c r="B5764" s="214" t="s">
        <v>10908</v>
      </c>
      <c r="C5764" s="214" t="s">
        <v>150</v>
      </c>
      <c r="D5764" s="215" t="s">
        <v>10909</v>
      </c>
    </row>
    <row r="5765" spans="1:4" ht="13.5" x14ac:dyDescent="0.25">
      <c r="A5765" s="213">
        <v>103326</v>
      </c>
      <c r="B5765" s="214" t="s">
        <v>10910</v>
      </c>
      <c r="C5765" s="214" t="s">
        <v>150</v>
      </c>
      <c r="D5765" s="215" t="s">
        <v>10911</v>
      </c>
    </row>
    <row r="5766" spans="1:4" ht="13.5" x14ac:dyDescent="0.25">
      <c r="A5766" s="213">
        <v>103327</v>
      </c>
      <c r="B5766" s="214" t="s">
        <v>10912</v>
      </c>
      <c r="C5766" s="214" t="s">
        <v>150</v>
      </c>
      <c r="D5766" s="215" t="s">
        <v>10913</v>
      </c>
    </row>
    <row r="5767" spans="1:4" ht="13.5" x14ac:dyDescent="0.25">
      <c r="A5767" s="213">
        <v>103328</v>
      </c>
      <c r="B5767" s="214" t="s">
        <v>10914</v>
      </c>
      <c r="C5767" s="214" t="s">
        <v>150</v>
      </c>
      <c r="D5767" s="215" t="s">
        <v>10915</v>
      </c>
    </row>
    <row r="5768" spans="1:4" ht="13.5" x14ac:dyDescent="0.25">
      <c r="A5768" s="213">
        <v>103329</v>
      </c>
      <c r="B5768" s="214" t="s">
        <v>10916</v>
      </c>
      <c r="C5768" s="214" t="s">
        <v>150</v>
      </c>
      <c r="D5768" s="215" t="s">
        <v>10917</v>
      </c>
    </row>
    <row r="5769" spans="1:4" ht="13.5" x14ac:dyDescent="0.25">
      <c r="A5769" s="213">
        <v>103330</v>
      </c>
      <c r="B5769" s="214" t="s">
        <v>10918</v>
      </c>
      <c r="C5769" s="214" t="s">
        <v>150</v>
      </c>
      <c r="D5769" s="215" t="s">
        <v>10919</v>
      </c>
    </row>
    <row r="5770" spans="1:4" ht="13.5" x14ac:dyDescent="0.25">
      <c r="A5770" s="213">
        <v>103331</v>
      </c>
      <c r="B5770" s="214" t="s">
        <v>10920</v>
      </c>
      <c r="C5770" s="214" t="s">
        <v>150</v>
      </c>
      <c r="D5770" s="215" t="s">
        <v>10921</v>
      </c>
    </row>
    <row r="5771" spans="1:4" ht="13.5" x14ac:dyDescent="0.25">
      <c r="A5771" s="213">
        <v>103332</v>
      </c>
      <c r="B5771" s="214" t="s">
        <v>10922</v>
      </c>
      <c r="C5771" s="214" t="s">
        <v>150</v>
      </c>
      <c r="D5771" s="215" t="s">
        <v>10923</v>
      </c>
    </row>
    <row r="5772" spans="1:4" ht="13.5" x14ac:dyDescent="0.25">
      <c r="A5772" s="213">
        <v>103333</v>
      </c>
      <c r="B5772" s="214" t="s">
        <v>10924</v>
      </c>
      <c r="C5772" s="214" t="s">
        <v>150</v>
      </c>
      <c r="D5772" s="215" t="s">
        <v>10925</v>
      </c>
    </row>
    <row r="5773" spans="1:4" ht="13.5" x14ac:dyDescent="0.25">
      <c r="A5773" s="213">
        <v>103334</v>
      </c>
      <c r="B5773" s="214" t="s">
        <v>10926</v>
      </c>
      <c r="C5773" s="214" t="s">
        <v>150</v>
      </c>
      <c r="D5773" s="215" t="s">
        <v>10927</v>
      </c>
    </row>
    <row r="5774" spans="1:4" ht="13.5" x14ac:dyDescent="0.25">
      <c r="A5774" s="213">
        <v>103335</v>
      </c>
      <c r="B5774" s="214" t="s">
        <v>10928</v>
      </c>
      <c r="C5774" s="214" t="s">
        <v>150</v>
      </c>
      <c r="D5774" s="215" t="s">
        <v>10929</v>
      </c>
    </row>
    <row r="5775" spans="1:4" ht="13.5" x14ac:dyDescent="0.25">
      <c r="A5775" s="213">
        <v>103350</v>
      </c>
      <c r="B5775" s="214" t="s">
        <v>10930</v>
      </c>
      <c r="C5775" s="214" t="s">
        <v>150</v>
      </c>
      <c r="D5775" s="215" t="s">
        <v>10931</v>
      </c>
    </row>
    <row r="5776" spans="1:4" ht="13.5" x14ac:dyDescent="0.25">
      <c r="A5776" s="213">
        <v>103351</v>
      </c>
      <c r="B5776" s="214" t="s">
        <v>10932</v>
      </c>
      <c r="C5776" s="214" t="s">
        <v>150</v>
      </c>
      <c r="D5776" s="215" t="s">
        <v>10933</v>
      </c>
    </row>
    <row r="5777" spans="1:4" ht="13.5" x14ac:dyDescent="0.25">
      <c r="A5777" s="213">
        <v>103356</v>
      </c>
      <c r="B5777" s="214" t="s">
        <v>10934</v>
      </c>
      <c r="C5777" s="214" t="s">
        <v>150</v>
      </c>
      <c r="D5777" s="215" t="s">
        <v>2340</v>
      </c>
    </row>
    <row r="5778" spans="1:4" ht="13.5" x14ac:dyDescent="0.25">
      <c r="A5778" s="213">
        <v>103357</v>
      </c>
      <c r="B5778" s="214" t="s">
        <v>10935</v>
      </c>
      <c r="C5778" s="214" t="s">
        <v>150</v>
      </c>
      <c r="D5778" s="215" t="s">
        <v>10936</v>
      </c>
    </row>
    <row r="5779" spans="1:4" ht="13.5" x14ac:dyDescent="0.25">
      <c r="A5779" s="213">
        <v>89282</v>
      </c>
      <c r="B5779" s="214" t="s">
        <v>10937</v>
      </c>
      <c r="C5779" s="214" t="s">
        <v>150</v>
      </c>
      <c r="D5779" s="215" t="s">
        <v>10938</v>
      </c>
    </row>
    <row r="5780" spans="1:4" ht="13.5" x14ac:dyDescent="0.25">
      <c r="A5780" s="213">
        <v>89283</v>
      </c>
      <c r="B5780" s="214" t="s">
        <v>10939</v>
      </c>
      <c r="C5780" s="214" t="s">
        <v>150</v>
      </c>
      <c r="D5780" s="215" t="s">
        <v>10089</v>
      </c>
    </row>
    <row r="5781" spans="1:4" ht="13.5" x14ac:dyDescent="0.25">
      <c r="A5781" s="213">
        <v>89290</v>
      </c>
      <c r="B5781" s="214" t="s">
        <v>10940</v>
      </c>
      <c r="C5781" s="214" t="s">
        <v>150</v>
      </c>
      <c r="D5781" s="215" t="s">
        <v>10941</v>
      </c>
    </row>
    <row r="5782" spans="1:4" ht="13.5" x14ac:dyDescent="0.25">
      <c r="A5782" s="213">
        <v>89291</v>
      </c>
      <c r="B5782" s="214" t="s">
        <v>10942</v>
      </c>
      <c r="C5782" s="214" t="s">
        <v>150</v>
      </c>
      <c r="D5782" s="215" t="s">
        <v>10943</v>
      </c>
    </row>
    <row r="5783" spans="1:4" ht="13.5" x14ac:dyDescent="0.25">
      <c r="A5783" s="213">
        <v>89298</v>
      </c>
      <c r="B5783" s="214" t="s">
        <v>10944</v>
      </c>
      <c r="C5783" s="214" t="s">
        <v>150</v>
      </c>
      <c r="D5783" s="215" t="s">
        <v>10945</v>
      </c>
    </row>
    <row r="5784" spans="1:4" ht="13.5" x14ac:dyDescent="0.25">
      <c r="A5784" s="213">
        <v>89299</v>
      </c>
      <c r="B5784" s="214" t="s">
        <v>10946</v>
      </c>
      <c r="C5784" s="214" t="s">
        <v>150</v>
      </c>
      <c r="D5784" s="215" t="s">
        <v>10947</v>
      </c>
    </row>
    <row r="5785" spans="1:4" ht="13.5" x14ac:dyDescent="0.25">
      <c r="A5785" s="213">
        <v>89306</v>
      </c>
      <c r="B5785" s="214" t="s">
        <v>10948</v>
      </c>
      <c r="C5785" s="214" t="s">
        <v>150</v>
      </c>
      <c r="D5785" s="215" t="s">
        <v>10949</v>
      </c>
    </row>
    <row r="5786" spans="1:4" ht="13.5" x14ac:dyDescent="0.25">
      <c r="A5786" s="213">
        <v>89307</v>
      </c>
      <c r="B5786" s="214" t="s">
        <v>10950</v>
      </c>
      <c r="C5786" s="214" t="s">
        <v>150</v>
      </c>
      <c r="D5786" s="215" t="s">
        <v>10951</v>
      </c>
    </row>
    <row r="5787" spans="1:4" ht="13.5" x14ac:dyDescent="0.25">
      <c r="A5787" s="213">
        <v>101157</v>
      </c>
      <c r="B5787" s="214" t="s">
        <v>10952</v>
      </c>
      <c r="C5787" s="214" t="s">
        <v>150</v>
      </c>
      <c r="D5787" s="215" t="s">
        <v>10953</v>
      </c>
    </row>
    <row r="5788" spans="1:4" ht="13.5" x14ac:dyDescent="0.25">
      <c r="A5788" s="213">
        <v>101158</v>
      </c>
      <c r="B5788" s="214" t="s">
        <v>10954</v>
      </c>
      <c r="C5788" s="214" t="s">
        <v>150</v>
      </c>
      <c r="D5788" s="215" t="s">
        <v>10955</v>
      </c>
    </row>
    <row r="5789" spans="1:4" ht="13.5" x14ac:dyDescent="0.25">
      <c r="A5789" s="213">
        <v>101162</v>
      </c>
      <c r="B5789" s="214" t="s">
        <v>10956</v>
      </c>
      <c r="C5789" s="214" t="s">
        <v>150</v>
      </c>
      <c r="D5789" s="215" t="s">
        <v>1425</v>
      </c>
    </row>
    <row r="5790" spans="1:4" ht="13.5" x14ac:dyDescent="0.25">
      <c r="A5790" s="213">
        <v>103316</v>
      </c>
      <c r="B5790" s="214" t="s">
        <v>10957</v>
      </c>
      <c r="C5790" s="214" t="s">
        <v>150</v>
      </c>
      <c r="D5790" s="215" t="s">
        <v>10958</v>
      </c>
    </row>
    <row r="5791" spans="1:4" ht="13.5" x14ac:dyDescent="0.25">
      <c r="A5791" s="213">
        <v>103317</v>
      </c>
      <c r="B5791" s="214" t="s">
        <v>10959</v>
      </c>
      <c r="C5791" s="214" t="s">
        <v>150</v>
      </c>
      <c r="D5791" s="215" t="s">
        <v>10960</v>
      </c>
    </row>
    <row r="5792" spans="1:4" ht="13.5" x14ac:dyDescent="0.25">
      <c r="A5792" s="213">
        <v>103318</v>
      </c>
      <c r="B5792" s="214" t="s">
        <v>10961</v>
      </c>
      <c r="C5792" s="214" t="s">
        <v>150</v>
      </c>
      <c r="D5792" s="215" t="s">
        <v>10962</v>
      </c>
    </row>
    <row r="5793" spans="1:4" ht="13.5" x14ac:dyDescent="0.25">
      <c r="A5793" s="213">
        <v>103319</v>
      </c>
      <c r="B5793" s="214" t="s">
        <v>10963</v>
      </c>
      <c r="C5793" s="214" t="s">
        <v>150</v>
      </c>
      <c r="D5793" s="215" t="s">
        <v>10964</v>
      </c>
    </row>
    <row r="5794" spans="1:4" ht="13.5" x14ac:dyDescent="0.25">
      <c r="A5794" s="213">
        <v>103320</v>
      </c>
      <c r="B5794" s="214" t="s">
        <v>10965</v>
      </c>
      <c r="C5794" s="214" t="s">
        <v>150</v>
      </c>
      <c r="D5794" s="215" t="s">
        <v>10966</v>
      </c>
    </row>
    <row r="5795" spans="1:4" ht="13.5" x14ac:dyDescent="0.25">
      <c r="A5795" s="213">
        <v>103321</v>
      </c>
      <c r="B5795" s="214" t="s">
        <v>10967</v>
      </c>
      <c r="C5795" s="214" t="s">
        <v>150</v>
      </c>
      <c r="D5795" s="215" t="s">
        <v>10968</v>
      </c>
    </row>
    <row r="5796" spans="1:4" ht="13.5" x14ac:dyDescent="0.25">
      <c r="A5796" s="213">
        <v>103336</v>
      </c>
      <c r="B5796" s="214" t="s">
        <v>10969</v>
      </c>
      <c r="C5796" s="214" t="s">
        <v>150</v>
      </c>
      <c r="D5796" s="215" t="s">
        <v>10970</v>
      </c>
    </row>
    <row r="5797" spans="1:4" ht="13.5" x14ac:dyDescent="0.25">
      <c r="A5797" s="213">
        <v>103337</v>
      </c>
      <c r="B5797" s="214" t="s">
        <v>10971</v>
      </c>
      <c r="C5797" s="214" t="s">
        <v>150</v>
      </c>
      <c r="D5797" s="215" t="s">
        <v>10972</v>
      </c>
    </row>
    <row r="5798" spans="1:4" ht="13.5" x14ac:dyDescent="0.25">
      <c r="A5798" s="213">
        <v>103338</v>
      </c>
      <c r="B5798" s="214" t="s">
        <v>10973</v>
      </c>
      <c r="C5798" s="214" t="s">
        <v>150</v>
      </c>
      <c r="D5798" s="215" t="s">
        <v>10974</v>
      </c>
    </row>
    <row r="5799" spans="1:4" ht="13.5" x14ac:dyDescent="0.25">
      <c r="A5799" s="213">
        <v>103339</v>
      </c>
      <c r="B5799" s="214" t="s">
        <v>10975</v>
      </c>
      <c r="C5799" s="214" t="s">
        <v>150</v>
      </c>
      <c r="D5799" s="215" t="s">
        <v>10976</v>
      </c>
    </row>
    <row r="5800" spans="1:4" ht="13.5" x14ac:dyDescent="0.25">
      <c r="A5800" s="213">
        <v>103340</v>
      </c>
      <c r="B5800" s="214" t="s">
        <v>10977</v>
      </c>
      <c r="C5800" s="214" t="s">
        <v>150</v>
      </c>
      <c r="D5800" s="215" t="s">
        <v>10978</v>
      </c>
    </row>
    <row r="5801" spans="1:4" ht="13.5" x14ac:dyDescent="0.25">
      <c r="A5801" s="213">
        <v>103341</v>
      </c>
      <c r="B5801" s="214" t="s">
        <v>10979</v>
      </c>
      <c r="C5801" s="214" t="s">
        <v>150</v>
      </c>
      <c r="D5801" s="215" t="s">
        <v>10980</v>
      </c>
    </row>
    <row r="5802" spans="1:4" ht="13.5" x14ac:dyDescent="0.25">
      <c r="A5802" s="213">
        <v>103342</v>
      </c>
      <c r="B5802" s="214" t="s">
        <v>10981</v>
      </c>
      <c r="C5802" s="214" t="s">
        <v>150</v>
      </c>
      <c r="D5802" s="215" t="s">
        <v>10982</v>
      </c>
    </row>
    <row r="5803" spans="1:4" ht="13.5" x14ac:dyDescent="0.25">
      <c r="A5803" s="213">
        <v>103343</v>
      </c>
      <c r="B5803" s="214" t="s">
        <v>10983</v>
      </c>
      <c r="C5803" s="214" t="s">
        <v>150</v>
      </c>
      <c r="D5803" s="215" t="s">
        <v>10984</v>
      </c>
    </row>
    <row r="5804" spans="1:4" ht="13.5" x14ac:dyDescent="0.25">
      <c r="A5804" s="213">
        <v>89453</v>
      </c>
      <c r="B5804" s="214" t="s">
        <v>10985</v>
      </c>
      <c r="C5804" s="214" t="s">
        <v>150</v>
      </c>
      <c r="D5804" s="215" t="s">
        <v>10986</v>
      </c>
    </row>
    <row r="5805" spans="1:4" ht="13.5" x14ac:dyDescent="0.25">
      <c r="A5805" s="213">
        <v>89455</v>
      </c>
      <c r="B5805" s="214" t="s">
        <v>10987</v>
      </c>
      <c r="C5805" s="214" t="s">
        <v>150</v>
      </c>
      <c r="D5805" s="215" t="s">
        <v>10962</v>
      </c>
    </row>
    <row r="5806" spans="1:4" ht="13.5" x14ac:dyDescent="0.25">
      <c r="A5806" s="213">
        <v>89462</v>
      </c>
      <c r="B5806" s="214" t="s">
        <v>10988</v>
      </c>
      <c r="C5806" s="214" t="s">
        <v>150</v>
      </c>
      <c r="D5806" s="215" t="s">
        <v>10989</v>
      </c>
    </row>
    <row r="5807" spans="1:4" ht="13.5" x14ac:dyDescent="0.25">
      <c r="A5807" s="213">
        <v>89464</v>
      </c>
      <c r="B5807" s="214" t="s">
        <v>10990</v>
      </c>
      <c r="C5807" s="214" t="s">
        <v>150</v>
      </c>
      <c r="D5807" s="215" t="s">
        <v>10991</v>
      </c>
    </row>
    <row r="5808" spans="1:4" ht="13.5" x14ac:dyDescent="0.25">
      <c r="A5808" s="213">
        <v>89470</v>
      </c>
      <c r="B5808" s="214" t="s">
        <v>10992</v>
      </c>
      <c r="C5808" s="214" t="s">
        <v>150</v>
      </c>
      <c r="D5808" s="215" t="s">
        <v>10993</v>
      </c>
    </row>
    <row r="5809" spans="1:4" ht="13.5" x14ac:dyDescent="0.25">
      <c r="A5809" s="213">
        <v>89472</v>
      </c>
      <c r="B5809" s="214" t="s">
        <v>10994</v>
      </c>
      <c r="C5809" s="214" t="s">
        <v>150</v>
      </c>
      <c r="D5809" s="215" t="s">
        <v>10995</v>
      </c>
    </row>
    <row r="5810" spans="1:4" ht="13.5" x14ac:dyDescent="0.25">
      <c r="A5810" s="213">
        <v>89478</v>
      </c>
      <c r="B5810" s="214" t="s">
        <v>10996</v>
      </c>
      <c r="C5810" s="214" t="s">
        <v>150</v>
      </c>
      <c r="D5810" s="215" t="s">
        <v>10997</v>
      </c>
    </row>
    <row r="5811" spans="1:4" ht="13.5" x14ac:dyDescent="0.25">
      <c r="A5811" s="213">
        <v>89480</v>
      </c>
      <c r="B5811" s="214" t="s">
        <v>10998</v>
      </c>
      <c r="C5811" s="214" t="s">
        <v>150</v>
      </c>
      <c r="D5811" s="215" t="s">
        <v>10999</v>
      </c>
    </row>
    <row r="5812" spans="1:4" ht="13.5" x14ac:dyDescent="0.25">
      <c r="A5812" s="213">
        <v>91815</v>
      </c>
      <c r="B5812" s="214" t="s">
        <v>957</v>
      </c>
      <c r="C5812" s="214" t="s">
        <v>150</v>
      </c>
      <c r="D5812" s="215" t="s">
        <v>10986</v>
      </c>
    </row>
    <row r="5813" spans="1:4" ht="13.5" x14ac:dyDescent="0.25">
      <c r="A5813" s="213">
        <v>91816</v>
      </c>
      <c r="B5813" s="214" t="s">
        <v>958</v>
      </c>
      <c r="C5813" s="214" t="s">
        <v>150</v>
      </c>
      <c r="D5813" s="215" t="s">
        <v>10989</v>
      </c>
    </row>
    <row r="5814" spans="1:4" ht="13.5" x14ac:dyDescent="0.25">
      <c r="A5814" s="213">
        <v>101161</v>
      </c>
      <c r="B5814" s="214" t="s">
        <v>11000</v>
      </c>
      <c r="C5814" s="214" t="s">
        <v>150</v>
      </c>
      <c r="D5814" s="215" t="s">
        <v>11001</v>
      </c>
    </row>
    <row r="5815" spans="1:4" ht="13.5" x14ac:dyDescent="0.25">
      <c r="A5815" s="213">
        <v>101163</v>
      </c>
      <c r="B5815" s="214" t="s">
        <v>11002</v>
      </c>
      <c r="C5815" s="214" t="s">
        <v>150</v>
      </c>
      <c r="D5815" s="215" t="s">
        <v>11003</v>
      </c>
    </row>
    <row r="5816" spans="1:4" ht="13.5" x14ac:dyDescent="0.25">
      <c r="A5816" s="213">
        <v>101164</v>
      </c>
      <c r="B5816" s="214" t="s">
        <v>11004</v>
      </c>
      <c r="C5816" s="214" t="s">
        <v>150</v>
      </c>
      <c r="D5816" s="215" t="s">
        <v>11005</v>
      </c>
    </row>
    <row r="5817" spans="1:4" ht="13.5" x14ac:dyDescent="0.25">
      <c r="A5817" s="213">
        <v>96358</v>
      </c>
      <c r="B5817" s="214" t="s">
        <v>11006</v>
      </c>
      <c r="C5817" s="214" t="s">
        <v>150</v>
      </c>
      <c r="D5817" s="215" t="s">
        <v>11007</v>
      </c>
    </row>
    <row r="5818" spans="1:4" ht="13.5" x14ac:dyDescent="0.25">
      <c r="A5818" s="213">
        <v>96359</v>
      </c>
      <c r="B5818" s="214" t="s">
        <v>11008</v>
      </c>
      <c r="C5818" s="214" t="s">
        <v>150</v>
      </c>
      <c r="D5818" s="215" t="s">
        <v>11009</v>
      </c>
    </row>
    <row r="5819" spans="1:4" ht="13.5" x14ac:dyDescent="0.25">
      <c r="A5819" s="213">
        <v>96360</v>
      </c>
      <c r="B5819" s="214" t="s">
        <v>11010</v>
      </c>
      <c r="C5819" s="214" t="s">
        <v>150</v>
      </c>
      <c r="D5819" s="215" t="s">
        <v>11011</v>
      </c>
    </row>
    <row r="5820" spans="1:4" ht="13.5" x14ac:dyDescent="0.25">
      <c r="A5820" s="213">
        <v>96361</v>
      </c>
      <c r="B5820" s="214" t="s">
        <v>11012</v>
      </c>
      <c r="C5820" s="214" t="s">
        <v>150</v>
      </c>
      <c r="D5820" s="215" t="s">
        <v>11013</v>
      </c>
    </row>
    <row r="5821" spans="1:4" ht="13.5" x14ac:dyDescent="0.25">
      <c r="A5821" s="213">
        <v>96362</v>
      </c>
      <c r="B5821" s="214" t="s">
        <v>11014</v>
      </c>
      <c r="C5821" s="214" t="s">
        <v>150</v>
      </c>
      <c r="D5821" s="215" t="s">
        <v>11015</v>
      </c>
    </row>
    <row r="5822" spans="1:4" ht="13.5" x14ac:dyDescent="0.25">
      <c r="A5822" s="213">
        <v>96363</v>
      </c>
      <c r="B5822" s="214" t="s">
        <v>11016</v>
      </c>
      <c r="C5822" s="214" t="s">
        <v>150</v>
      </c>
      <c r="D5822" s="215" t="s">
        <v>11017</v>
      </c>
    </row>
    <row r="5823" spans="1:4" ht="13.5" x14ac:dyDescent="0.25">
      <c r="A5823" s="213">
        <v>96364</v>
      </c>
      <c r="B5823" s="214" t="s">
        <v>11018</v>
      </c>
      <c r="C5823" s="214" t="s">
        <v>150</v>
      </c>
      <c r="D5823" s="215" t="s">
        <v>11019</v>
      </c>
    </row>
    <row r="5824" spans="1:4" ht="13.5" x14ac:dyDescent="0.25">
      <c r="A5824" s="213">
        <v>96365</v>
      </c>
      <c r="B5824" s="214" t="s">
        <v>11020</v>
      </c>
      <c r="C5824" s="214" t="s">
        <v>150</v>
      </c>
      <c r="D5824" s="215" t="s">
        <v>11021</v>
      </c>
    </row>
    <row r="5825" spans="1:4" ht="13.5" x14ac:dyDescent="0.25">
      <c r="A5825" s="213">
        <v>96366</v>
      </c>
      <c r="B5825" s="214" t="s">
        <v>11022</v>
      </c>
      <c r="C5825" s="214" t="s">
        <v>150</v>
      </c>
      <c r="D5825" s="215" t="s">
        <v>11023</v>
      </c>
    </row>
    <row r="5826" spans="1:4" ht="13.5" x14ac:dyDescent="0.25">
      <c r="A5826" s="213">
        <v>96367</v>
      </c>
      <c r="B5826" s="214" t="s">
        <v>11024</v>
      </c>
      <c r="C5826" s="214" t="s">
        <v>150</v>
      </c>
      <c r="D5826" s="215" t="s">
        <v>11025</v>
      </c>
    </row>
    <row r="5827" spans="1:4" ht="13.5" x14ac:dyDescent="0.25">
      <c r="A5827" s="213">
        <v>96368</v>
      </c>
      <c r="B5827" s="214" t="s">
        <v>11026</v>
      </c>
      <c r="C5827" s="214" t="s">
        <v>150</v>
      </c>
      <c r="D5827" s="215" t="s">
        <v>11027</v>
      </c>
    </row>
    <row r="5828" spans="1:4" ht="13.5" x14ac:dyDescent="0.25">
      <c r="A5828" s="213">
        <v>96369</v>
      </c>
      <c r="B5828" s="214" t="s">
        <v>11028</v>
      </c>
      <c r="C5828" s="214" t="s">
        <v>150</v>
      </c>
      <c r="D5828" s="215" t="s">
        <v>11029</v>
      </c>
    </row>
    <row r="5829" spans="1:4" ht="13.5" x14ac:dyDescent="0.25">
      <c r="A5829" s="213">
        <v>96370</v>
      </c>
      <c r="B5829" s="214" t="s">
        <v>11030</v>
      </c>
      <c r="C5829" s="214" t="s">
        <v>150</v>
      </c>
      <c r="D5829" s="215" t="s">
        <v>11031</v>
      </c>
    </row>
    <row r="5830" spans="1:4" ht="13.5" x14ac:dyDescent="0.25">
      <c r="A5830" s="213">
        <v>96371</v>
      </c>
      <c r="B5830" s="214" t="s">
        <v>11032</v>
      </c>
      <c r="C5830" s="214" t="s">
        <v>150</v>
      </c>
      <c r="D5830" s="215" t="s">
        <v>11033</v>
      </c>
    </row>
    <row r="5831" spans="1:4" ht="13.5" x14ac:dyDescent="0.25">
      <c r="A5831" s="213">
        <v>96373</v>
      </c>
      <c r="B5831" s="214" t="s">
        <v>11034</v>
      </c>
      <c r="C5831" s="214" t="s">
        <v>91</v>
      </c>
      <c r="D5831" s="215" t="s">
        <v>11035</v>
      </c>
    </row>
    <row r="5832" spans="1:4" ht="13.5" x14ac:dyDescent="0.25">
      <c r="A5832" s="213">
        <v>96374</v>
      </c>
      <c r="B5832" s="214" t="s">
        <v>11036</v>
      </c>
      <c r="C5832" s="214" t="s">
        <v>91</v>
      </c>
      <c r="D5832" s="215" t="s">
        <v>11037</v>
      </c>
    </row>
    <row r="5833" spans="1:4" ht="13.5" x14ac:dyDescent="0.25">
      <c r="A5833" s="213">
        <v>102235</v>
      </c>
      <c r="B5833" s="214" t="s">
        <v>11038</v>
      </c>
      <c r="C5833" s="214" t="s">
        <v>150</v>
      </c>
      <c r="D5833" s="215" t="s">
        <v>11039</v>
      </c>
    </row>
    <row r="5834" spans="1:4" ht="13.5" x14ac:dyDescent="0.25">
      <c r="A5834" s="213">
        <v>102253</v>
      </c>
      <c r="B5834" s="214" t="s">
        <v>11040</v>
      </c>
      <c r="C5834" s="214" t="s">
        <v>150</v>
      </c>
      <c r="D5834" s="215" t="s">
        <v>11041</v>
      </c>
    </row>
    <row r="5835" spans="1:4" ht="13.5" x14ac:dyDescent="0.25">
      <c r="A5835" s="213">
        <v>102254</v>
      </c>
      <c r="B5835" s="214" t="s">
        <v>11042</v>
      </c>
      <c r="C5835" s="214" t="s">
        <v>150</v>
      </c>
      <c r="D5835" s="215" t="s">
        <v>11043</v>
      </c>
    </row>
    <row r="5836" spans="1:4" ht="13.5" x14ac:dyDescent="0.25">
      <c r="A5836" s="213">
        <v>102255</v>
      </c>
      <c r="B5836" s="214" t="s">
        <v>11044</v>
      </c>
      <c r="C5836" s="214" t="s">
        <v>150</v>
      </c>
      <c r="D5836" s="215" t="s">
        <v>11045</v>
      </c>
    </row>
    <row r="5837" spans="1:4" ht="13.5" x14ac:dyDescent="0.25">
      <c r="A5837" s="213">
        <v>102256</v>
      </c>
      <c r="B5837" s="214" t="s">
        <v>11046</v>
      </c>
      <c r="C5837" s="214" t="s">
        <v>150</v>
      </c>
      <c r="D5837" s="215" t="s">
        <v>11047</v>
      </c>
    </row>
    <row r="5838" spans="1:4" ht="13.5" x14ac:dyDescent="0.25">
      <c r="A5838" s="213">
        <v>102257</v>
      </c>
      <c r="B5838" s="214" t="s">
        <v>11048</v>
      </c>
      <c r="C5838" s="214" t="s">
        <v>150</v>
      </c>
      <c r="D5838" s="215" t="s">
        <v>11049</v>
      </c>
    </row>
    <row r="5839" spans="1:4" ht="13.5" x14ac:dyDescent="0.25">
      <c r="A5839" s="213">
        <v>102258</v>
      </c>
      <c r="B5839" s="214" t="s">
        <v>11050</v>
      </c>
      <c r="C5839" s="214" t="s">
        <v>150</v>
      </c>
      <c r="D5839" s="215" t="s">
        <v>11051</v>
      </c>
    </row>
    <row r="5840" spans="1:4" ht="13.5" x14ac:dyDescent="0.25">
      <c r="A5840" s="213">
        <v>104718</v>
      </c>
      <c r="B5840" s="214" t="s">
        <v>11052</v>
      </c>
      <c r="C5840" s="214" t="s">
        <v>150</v>
      </c>
      <c r="D5840" s="215" t="s">
        <v>11053</v>
      </c>
    </row>
    <row r="5841" spans="1:4" ht="13.5" x14ac:dyDescent="0.25">
      <c r="A5841" s="213">
        <v>104719</v>
      </c>
      <c r="B5841" s="214" t="s">
        <v>11054</v>
      </c>
      <c r="C5841" s="214" t="s">
        <v>150</v>
      </c>
      <c r="D5841" s="215" t="s">
        <v>11055</v>
      </c>
    </row>
    <row r="5842" spans="1:4" ht="13.5" x14ac:dyDescent="0.25">
      <c r="A5842" s="213">
        <v>104720</v>
      </c>
      <c r="B5842" s="214" t="s">
        <v>11056</v>
      </c>
      <c r="C5842" s="214" t="s">
        <v>150</v>
      </c>
      <c r="D5842" s="215" t="s">
        <v>11057</v>
      </c>
    </row>
    <row r="5843" spans="1:4" ht="13.5" x14ac:dyDescent="0.25">
      <c r="A5843" s="213">
        <v>104721</v>
      </c>
      <c r="B5843" s="214" t="s">
        <v>11058</v>
      </c>
      <c r="C5843" s="214" t="s">
        <v>150</v>
      </c>
      <c r="D5843" s="215" t="s">
        <v>11059</v>
      </c>
    </row>
    <row r="5844" spans="1:4" ht="13.5" x14ac:dyDescent="0.25">
      <c r="A5844" s="213">
        <v>104722</v>
      </c>
      <c r="B5844" s="214" t="s">
        <v>11060</v>
      </c>
      <c r="C5844" s="214" t="s">
        <v>150</v>
      </c>
      <c r="D5844" s="215" t="s">
        <v>11061</v>
      </c>
    </row>
    <row r="5845" spans="1:4" ht="13.5" x14ac:dyDescent="0.25">
      <c r="A5845" s="213">
        <v>104723</v>
      </c>
      <c r="B5845" s="214" t="s">
        <v>11062</v>
      </c>
      <c r="C5845" s="214" t="s">
        <v>150</v>
      </c>
      <c r="D5845" s="215" t="s">
        <v>11063</v>
      </c>
    </row>
    <row r="5846" spans="1:4" ht="13.5" x14ac:dyDescent="0.25">
      <c r="A5846" s="213">
        <v>104724</v>
      </c>
      <c r="B5846" s="214" t="s">
        <v>11064</v>
      </c>
      <c r="C5846" s="214" t="s">
        <v>150</v>
      </c>
      <c r="D5846" s="215" t="s">
        <v>11065</v>
      </c>
    </row>
    <row r="5847" spans="1:4" ht="13.5" x14ac:dyDescent="0.25">
      <c r="A5847" s="213">
        <v>101154</v>
      </c>
      <c r="B5847" s="214" t="s">
        <v>11066</v>
      </c>
      <c r="C5847" s="214" t="s">
        <v>150</v>
      </c>
      <c r="D5847" s="215" t="s">
        <v>11067</v>
      </c>
    </row>
    <row r="5848" spans="1:4" ht="13.5" x14ac:dyDescent="0.25">
      <c r="A5848" s="213">
        <v>101155</v>
      </c>
      <c r="B5848" s="214" t="s">
        <v>11068</v>
      </c>
      <c r="C5848" s="214" t="s">
        <v>150</v>
      </c>
      <c r="D5848" s="215" t="s">
        <v>11069</v>
      </c>
    </row>
    <row r="5849" spans="1:4" ht="13.5" x14ac:dyDescent="0.25">
      <c r="A5849" s="213">
        <v>101156</v>
      </c>
      <c r="B5849" s="214" t="s">
        <v>11070</v>
      </c>
      <c r="C5849" s="214" t="s">
        <v>150</v>
      </c>
      <c r="D5849" s="215" t="s">
        <v>11071</v>
      </c>
    </row>
    <row r="5850" spans="1:4" ht="13.5" x14ac:dyDescent="0.25">
      <c r="A5850" s="213">
        <v>101814</v>
      </c>
      <c r="B5850" s="214" t="s">
        <v>11072</v>
      </c>
      <c r="C5850" s="214" t="s">
        <v>150</v>
      </c>
      <c r="D5850" s="215" t="s">
        <v>11073</v>
      </c>
    </row>
    <row r="5851" spans="1:4" ht="13.5" x14ac:dyDescent="0.25">
      <c r="A5851" s="213">
        <v>101816</v>
      </c>
      <c r="B5851" s="214" t="s">
        <v>11074</v>
      </c>
      <c r="C5851" s="214" t="s">
        <v>150</v>
      </c>
      <c r="D5851" s="215" t="s">
        <v>11075</v>
      </c>
    </row>
    <row r="5852" spans="1:4" ht="13.5" x14ac:dyDescent="0.25">
      <c r="A5852" s="213">
        <v>101817</v>
      </c>
      <c r="B5852" s="214" t="s">
        <v>11076</v>
      </c>
      <c r="C5852" s="214" t="s">
        <v>150</v>
      </c>
      <c r="D5852" s="215" t="s">
        <v>11077</v>
      </c>
    </row>
    <row r="5853" spans="1:4" ht="13.5" x14ac:dyDescent="0.25">
      <c r="A5853" s="213">
        <v>101819</v>
      </c>
      <c r="B5853" s="214" t="s">
        <v>11078</v>
      </c>
      <c r="C5853" s="214" t="s">
        <v>150</v>
      </c>
      <c r="D5853" s="215" t="s">
        <v>11079</v>
      </c>
    </row>
    <row r="5854" spans="1:4" ht="13.5" x14ac:dyDescent="0.25">
      <c r="A5854" s="213">
        <v>101820</v>
      </c>
      <c r="B5854" s="214" t="s">
        <v>11080</v>
      </c>
      <c r="C5854" s="214" t="s">
        <v>150</v>
      </c>
      <c r="D5854" s="215" t="s">
        <v>11081</v>
      </c>
    </row>
    <row r="5855" spans="1:4" ht="13.5" x14ac:dyDescent="0.25">
      <c r="A5855" s="213">
        <v>101822</v>
      </c>
      <c r="B5855" s="214" t="s">
        <v>11082</v>
      </c>
      <c r="C5855" s="214" t="s">
        <v>437</v>
      </c>
      <c r="D5855" s="215" t="s">
        <v>11083</v>
      </c>
    </row>
    <row r="5856" spans="1:4" ht="13.5" x14ac:dyDescent="0.25">
      <c r="A5856" s="213">
        <v>101823</v>
      </c>
      <c r="B5856" s="214" t="s">
        <v>11084</v>
      </c>
      <c r="C5856" s="214" t="s">
        <v>437</v>
      </c>
      <c r="D5856" s="215" t="s">
        <v>11085</v>
      </c>
    </row>
    <row r="5857" spans="1:4" ht="13.5" x14ac:dyDescent="0.25">
      <c r="A5857" s="213">
        <v>101824</v>
      </c>
      <c r="B5857" s="214" t="s">
        <v>11086</v>
      </c>
      <c r="C5857" s="214" t="s">
        <v>437</v>
      </c>
      <c r="D5857" s="215" t="s">
        <v>11087</v>
      </c>
    </row>
    <row r="5858" spans="1:4" ht="13.5" x14ac:dyDescent="0.25">
      <c r="A5858" s="213">
        <v>101825</v>
      </c>
      <c r="B5858" s="214" t="s">
        <v>11088</v>
      </c>
      <c r="C5858" s="214" t="s">
        <v>437</v>
      </c>
      <c r="D5858" s="215" t="s">
        <v>11089</v>
      </c>
    </row>
    <row r="5859" spans="1:4" ht="13.5" x14ac:dyDescent="0.25">
      <c r="A5859" s="213">
        <v>101826</v>
      </c>
      <c r="B5859" s="214" t="s">
        <v>11090</v>
      </c>
      <c r="C5859" s="214" t="s">
        <v>437</v>
      </c>
      <c r="D5859" s="215" t="s">
        <v>11091</v>
      </c>
    </row>
    <row r="5860" spans="1:4" ht="13.5" x14ac:dyDescent="0.25">
      <c r="A5860" s="213">
        <v>101827</v>
      </c>
      <c r="B5860" s="214" t="s">
        <v>11092</v>
      </c>
      <c r="C5860" s="214" t="s">
        <v>437</v>
      </c>
      <c r="D5860" s="215" t="s">
        <v>11093</v>
      </c>
    </row>
    <row r="5861" spans="1:4" ht="13.5" x14ac:dyDescent="0.25">
      <c r="A5861" s="213">
        <v>101828</v>
      </c>
      <c r="B5861" s="214" t="s">
        <v>11094</v>
      </c>
      <c r="C5861" s="214" t="s">
        <v>437</v>
      </c>
      <c r="D5861" s="215" t="s">
        <v>11095</v>
      </c>
    </row>
    <row r="5862" spans="1:4" ht="13.5" x14ac:dyDescent="0.25">
      <c r="A5862" s="213">
        <v>101829</v>
      </c>
      <c r="B5862" s="214" t="s">
        <v>11096</v>
      </c>
      <c r="C5862" s="214" t="s">
        <v>437</v>
      </c>
      <c r="D5862" s="215" t="s">
        <v>11097</v>
      </c>
    </row>
    <row r="5863" spans="1:4" ht="13.5" x14ac:dyDescent="0.25">
      <c r="A5863" s="213">
        <v>101830</v>
      </c>
      <c r="B5863" s="214" t="s">
        <v>11098</v>
      </c>
      <c r="C5863" s="214" t="s">
        <v>437</v>
      </c>
      <c r="D5863" s="215" t="s">
        <v>11099</v>
      </c>
    </row>
    <row r="5864" spans="1:4" ht="13.5" x14ac:dyDescent="0.25">
      <c r="A5864" s="213">
        <v>101831</v>
      </c>
      <c r="B5864" s="214" t="s">
        <v>11100</v>
      </c>
      <c r="C5864" s="214" t="s">
        <v>437</v>
      </c>
      <c r="D5864" s="215" t="s">
        <v>11101</v>
      </c>
    </row>
    <row r="5865" spans="1:4" ht="13.5" x14ac:dyDescent="0.25">
      <c r="A5865" s="213">
        <v>101832</v>
      </c>
      <c r="B5865" s="214" t="s">
        <v>11102</v>
      </c>
      <c r="C5865" s="214" t="s">
        <v>437</v>
      </c>
      <c r="D5865" s="215" t="s">
        <v>11103</v>
      </c>
    </row>
    <row r="5866" spans="1:4" ht="13.5" x14ac:dyDescent="0.25">
      <c r="A5866" s="213">
        <v>101833</v>
      </c>
      <c r="B5866" s="214" t="s">
        <v>11104</v>
      </c>
      <c r="C5866" s="214" t="s">
        <v>437</v>
      </c>
      <c r="D5866" s="215" t="s">
        <v>11105</v>
      </c>
    </row>
    <row r="5867" spans="1:4" ht="13.5" x14ac:dyDescent="0.25">
      <c r="A5867" s="213">
        <v>101834</v>
      </c>
      <c r="B5867" s="214" t="s">
        <v>11106</v>
      </c>
      <c r="C5867" s="214" t="s">
        <v>437</v>
      </c>
      <c r="D5867" s="215" t="s">
        <v>11107</v>
      </c>
    </row>
    <row r="5868" spans="1:4" ht="13.5" x14ac:dyDescent="0.25">
      <c r="A5868" s="213">
        <v>101835</v>
      </c>
      <c r="B5868" s="214" t="s">
        <v>11108</v>
      </c>
      <c r="C5868" s="214" t="s">
        <v>437</v>
      </c>
      <c r="D5868" s="215" t="s">
        <v>11109</v>
      </c>
    </row>
    <row r="5869" spans="1:4" ht="13.5" x14ac:dyDescent="0.25">
      <c r="A5869" s="213">
        <v>101836</v>
      </c>
      <c r="B5869" s="214" t="s">
        <v>11110</v>
      </c>
      <c r="C5869" s="214" t="s">
        <v>437</v>
      </c>
      <c r="D5869" s="215" t="s">
        <v>11111</v>
      </c>
    </row>
    <row r="5870" spans="1:4" ht="13.5" x14ac:dyDescent="0.25">
      <c r="A5870" s="213">
        <v>101837</v>
      </c>
      <c r="B5870" s="214" t="s">
        <v>11112</v>
      </c>
      <c r="C5870" s="214" t="s">
        <v>437</v>
      </c>
      <c r="D5870" s="215" t="s">
        <v>11113</v>
      </c>
    </row>
    <row r="5871" spans="1:4" ht="13.5" x14ac:dyDescent="0.25">
      <c r="A5871" s="213">
        <v>101838</v>
      </c>
      <c r="B5871" s="214" t="s">
        <v>11114</v>
      </c>
      <c r="C5871" s="214" t="s">
        <v>437</v>
      </c>
      <c r="D5871" s="215" t="s">
        <v>11115</v>
      </c>
    </row>
    <row r="5872" spans="1:4" ht="13.5" x14ac:dyDescent="0.25">
      <c r="A5872" s="213">
        <v>101839</v>
      </c>
      <c r="B5872" s="214" t="s">
        <v>11116</v>
      </c>
      <c r="C5872" s="214" t="s">
        <v>437</v>
      </c>
      <c r="D5872" s="215" t="s">
        <v>11117</v>
      </c>
    </row>
    <row r="5873" spans="1:4" ht="13.5" x14ac:dyDescent="0.25">
      <c r="A5873" s="213">
        <v>101840</v>
      </c>
      <c r="B5873" s="214" t="s">
        <v>11118</v>
      </c>
      <c r="C5873" s="214" t="s">
        <v>437</v>
      </c>
      <c r="D5873" s="215" t="s">
        <v>11119</v>
      </c>
    </row>
    <row r="5874" spans="1:4" ht="13.5" x14ac:dyDescent="0.25">
      <c r="A5874" s="213">
        <v>101841</v>
      </c>
      <c r="B5874" s="214" t="s">
        <v>11120</v>
      </c>
      <c r="C5874" s="214" t="s">
        <v>437</v>
      </c>
      <c r="D5874" s="215" t="s">
        <v>11121</v>
      </c>
    </row>
    <row r="5875" spans="1:4" ht="13.5" x14ac:dyDescent="0.25">
      <c r="A5875" s="213">
        <v>101842</v>
      </c>
      <c r="B5875" s="214" t="s">
        <v>11122</v>
      </c>
      <c r="C5875" s="214" t="s">
        <v>437</v>
      </c>
      <c r="D5875" s="215" t="s">
        <v>11123</v>
      </c>
    </row>
    <row r="5876" spans="1:4" ht="13.5" x14ac:dyDescent="0.25">
      <c r="A5876" s="213">
        <v>101843</v>
      </c>
      <c r="B5876" s="214" t="s">
        <v>11124</v>
      </c>
      <c r="C5876" s="214" t="s">
        <v>437</v>
      </c>
      <c r="D5876" s="215" t="s">
        <v>11125</v>
      </c>
    </row>
    <row r="5877" spans="1:4" ht="13.5" x14ac:dyDescent="0.25">
      <c r="A5877" s="213">
        <v>101844</v>
      </c>
      <c r="B5877" s="214" t="s">
        <v>11126</v>
      </c>
      <c r="C5877" s="214" t="s">
        <v>437</v>
      </c>
      <c r="D5877" s="215" t="s">
        <v>11127</v>
      </c>
    </row>
    <row r="5878" spans="1:4" ht="13.5" x14ac:dyDescent="0.25">
      <c r="A5878" s="213">
        <v>101845</v>
      </c>
      <c r="B5878" s="214" t="s">
        <v>11128</v>
      </c>
      <c r="C5878" s="214" t="s">
        <v>437</v>
      </c>
      <c r="D5878" s="215" t="s">
        <v>11129</v>
      </c>
    </row>
    <row r="5879" spans="1:4" ht="13.5" x14ac:dyDescent="0.25">
      <c r="A5879" s="213">
        <v>101846</v>
      </c>
      <c r="B5879" s="214" t="s">
        <v>11130</v>
      </c>
      <c r="C5879" s="214" t="s">
        <v>437</v>
      </c>
      <c r="D5879" s="215" t="s">
        <v>11131</v>
      </c>
    </row>
    <row r="5880" spans="1:4" ht="13.5" x14ac:dyDescent="0.25">
      <c r="A5880" s="213">
        <v>101847</v>
      </c>
      <c r="B5880" s="214" t="s">
        <v>11132</v>
      </c>
      <c r="C5880" s="214" t="s">
        <v>437</v>
      </c>
      <c r="D5880" s="215" t="s">
        <v>11133</v>
      </c>
    </row>
    <row r="5881" spans="1:4" ht="13.5" x14ac:dyDescent="0.25">
      <c r="A5881" s="213">
        <v>101848</v>
      </c>
      <c r="B5881" s="214" t="s">
        <v>11134</v>
      </c>
      <c r="C5881" s="214" t="s">
        <v>437</v>
      </c>
      <c r="D5881" s="215" t="s">
        <v>11135</v>
      </c>
    </row>
    <row r="5882" spans="1:4" ht="13.5" x14ac:dyDescent="0.25">
      <c r="A5882" s="213">
        <v>101849</v>
      </c>
      <c r="B5882" s="214" t="s">
        <v>11136</v>
      </c>
      <c r="C5882" s="214" t="s">
        <v>437</v>
      </c>
      <c r="D5882" s="215" t="s">
        <v>11137</v>
      </c>
    </row>
    <row r="5883" spans="1:4" ht="13.5" x14ac:dyDescent="0.25">
      <c r="A5883" s="213">
        <v>101850</v>
      </c>
      <c r="B5883" s="214" t="s">
        <v>11138</v>
      </c>
      <c r="C5883" s="214" t="s">
        <v>150</v>
      </c>
      <c r="D5883" s="215" t="s">
        <v>11139</v>
      </c>
    </row>
    <row r="5884" spans="1:4" ht="13.5" x14ac:dyDescent="0.25">
      <c r="A5884" s="213">
        <v>101852</v>
      </c>
      <c r="B5884" s="214" t="s">
        <v>11140</v>
      </c>
      <c r="C5884" s="214" t="s">
        <v>150</v>
      </c>
      <c r="D5884" s="215" t="s">
        <v>11141</v>
      </c>
    </row>
    <row r="5885" spans="1:4" ht="13.5" x14ac:dyDescent="0.25">
      <c r="A5885" s="213">
        <v>101853</v>
      </c>
      <c r="B5885" s="214" t="s">
        <v>11142</v>
      </c>
      <c r="C5885" s="214" t="s">
        <v>150</v>
      </c>
      <c r="D5885" s="215" t="s">
        <v>3052</v>
      </c>
    </row>
    <row r="5886" spans="1:4" ht="13.5" x14ac:dyDescent="0.25">
      <c r="A5886" s="213">
        <v>101855</v>
      </c>
      <c r="B5886" s="214" t="s">
        <v>11143</v>
      </c>
      <c r="C5886" s="214" t="s">
        <v>150</v>
      </c>
      <c r="D5886" s="215" t="s">
        <v>11144</v>
      </c>
    </row>
    <row r="5887" spans="1:4" ht="13.5" x14ac:dyDescent="0.25">
      <c r="A5887" s="213">
        <v>101856</v>
      </c>
      <c r="B5887" s="214" t="s">
        <v>11145</v>
      </c>
      <c r="C5887" s="214" t="s">
        <v>150</v>
      </c>
      <c r="D5887" s="215" t="s">
        <v>11146</v>
      </c>
    </row>
    <row r="5888" spans="1:4" ht="13.5" x14ac:dyDescent="0.25">
      <c r="A5888" s="213">
        <v>101857</v>
      </c>
      <c r="B5888" s="214" t="s">
        <v>11147</v>
      </c>
      <c r="C5888" s="214" t="s">
        <v>150</v>
      </c>
      <c r="D5888" s="215" t="s">
        <v>11148</v>
      </c>
    </row>
    <row r="5889" spans="1:4" ht="13.5" x14ac:dyDescent="0.25">
      <c r="A5889" s="213">
        <v>101858</v>
      </c>
      <c r="B5889" s="214" t="s">
        <v>11149</v>
      </c>
      <c r="C5889" s="214" t="s">
        <v>150</v>
      </c>
      <c r="D5889" s="215" t="s">
        <v>11150</v>
      </c>
    </row>
    <row r="5890" spans="1:4" ht="13.5" x14ac:dyDescent="0.25">
      <c r="A5890" s="213">
        <v>101859</v>
      </c>
      <c r="B5890" s="214" t="s">
        <v>11151</v>
      </c>
      <c r="C5890" s="214" t="s">
        <v>150</v>
      </c>
      <c r="D5890" s="215" t="s">
        <v>11152</v>
      </c>
    </row>
    <row r="5891" spans="1:4" ht="13.5" x14ac:dyDescent="0.25">
      <c r="A5891" s="213">
        <v>101860</v>
      </c>
      <c r="B5891" s="214" t="s">
        <v>11153</v>
      </c>
      <c r="C5891" s="214" t="s">
        <v>150</v>
      </c>
      <c r="D5891" s="215" t="s">
        <v>2154</v>
      </c>
    </row>
    <row r="5892" spans="1:4" ht="13.5" x14ac:dyDescent="0.25">
      <c r="A5892" s="213">
        <v>101861</v>
      </c>
      <c r="B5892" s="214" t="s">
        <v>11154</v>
      </c>
      <c r="C5892" s="214" t="s">
        <v>150</v>
      </c>
      <c r="D5892" s="215" t="s">
        <v>11155</v>
      </c>
    </row>
    <row r="5893" spans="1:4" ht="13.5" x14ac:dyDescent="0.25">
      <c r="A5893" s="213">
        <v>101862</v>
      </c>
      <c r="B5893" s="214" t="s">
        <v>11156</v>
      </c>
      <c r="C5893" s="214" t="s">
        <v>150</v>
      </c>
      <c r="D5893" s="215" t="s">
        <v>11157</v>
      </c>
    </row>
    <row r="5894" spans="1:4" ht="13.5" x14ac:dyDescent="0.25">
      <c r="A5894" s="213">
        <v>101863</v>
      </c>
      <c r="B5894" s="214" t="s">
        <v>11158</v>
      </c>
      <c r="C5894" s="214" t="s">
        <v>150</v>
      </c>
      <c r="D5894" s="215" t="s">
        <v>3000</v>
      </c>
    </row>
    <row r="5895" spans="1:4" ht="13.5" x14ac:dyDescent="0.25">
      <c r="A5895" s="213">
        <v>101864</v>
      </c>
      <c r="B5895" s="214" t="s">
        <v>11159</v>
      </c>
      <c r="C5895" s="214" t="s">
        <v>150</v>
      </c>
      <c r="D5895" s="215" t="s">
        <v>11160</v>
      </c>
    </row>
    <row r="5896" spans="1:4" ht="13.5" x14ac:dyDescent="0.25">
      <c r="A5896" s="213">
        <v>101865</v>
      </c>
      <c r="B5896" s="214" t="s">
        <v>11161</v>
      </c>
      <c r="C5896" s="214" t="s">
        <v>150</v>
      </c>
      <c r="D5896" s="215" t="s">
        <v>11162</v>
      </c>
    </row>
    <row r="5897" spans="1:4" ht="13.5" x14ac:dyDescent="0.25">
      <c r="A5897" s="213">
        <v>101866</v>
      </c>
      <c r="B5897" s="214" t="s">
        <v>11163</v>
      </c>
      <c r="C5897" s="214" t="s">
        <v>150</v>
      </c>
      <c r="D5897" s="215" t="s">
        <v>11164</v>
      </c>
    </row>
    <row r="5898" spans="1:4" ht="13.5" x14ac:dyDescent="0.25">
      <c r="A5898" s="213">
        <v>101867</v>
      </c>
      <c r="B5898" s="214" t="s">
        <v>11165</v>
      </c>
      <c r="C5898" s="214" t="s">
        <v>150</v>
      </c>
      <c r="D5898" s="215" t="s">
        <v>11166</v>
      </c>
    </row>
    <row r="5899" spans="1:4" ht="13.5" x14ac:dyDescent="0.25">
      <c r="A5899" s="213">
        <v>101868</v>
      </c>
      <c r="B5899" s="214" t="s">
        <v>11167</v>
      </c>
      <c r="C5899" s="214" t="s">
        <v>150</v>
      </c>
      <c r="D5899" s="215" t="s">
        <v>11168</v>
      </c>
    </row>
    <row r="5900" spans="1:4" ht="13.5" x14ac:dyDescent="0.25">
      <c r="A5900" s="213">
        <v>101869</v>
      </c>
      <c r="B5900" s="214" t="s">
        <v>11169</v>
      </c>
      <c r="C5900" s="214" t="s">
        <v>150</v>
      </c>
      <c r="D5900" s="215" t="s">
        <v>11170</v>
      </c>
    </row>
    <row r="5901" spans="1:4" ht="13.5" x14ac:dyDescent="0.25">
      <c r="A5901" s="213">
        <v>101870</v>
      </c>
      <c r="B5901" s="214" t="s">
        <v>11171</v>
      </c>
      <c r="C5901" s="214" t="s">
        <v>150</v>
      </c>
      <c r="D5901" s="215" t="s">
        <v>11172</v>
      </c>
    </row>
    <row r="5902" spans="1:4" ht="13.5" x14ac:dyDescent="0.25">
      <c r="A5902" s="213">
        <v>102098</v>
      </c>
      <c r="B5902" s="214" t="s">
        <v>11173</v>
      </c>
      <c r="C5902" s="214" t="s">
        <v>437</v>
      </c>
      <c r="D5902" s="215" t="s">
        <v>11174</v>
      </c>
    </row>
    <row r="5903" spans="1:4" ht="13.5" x14ac:dyDescent="0.25">
      <c r="A5903" s="213">
        <v>102988</v>
      </c>
      <c r="B5903" s="214" t="s">
        <v>11175</v>
      </c>
      <c r="C5903" s="214" t="s">
        <v>150</v>
      </c>
      <c r="D5903" s="215" t="s">
        <v>11176</v>
      </c>
    </row>
    <row r="5904" spans="1:4" ht="13.5" x14ac:dyDescent="0.25">
      <c r="A5904" s="213">
        <v>100576</v>
      </c>
      <c r="B5904" s="214" t="s">
        <v>11177</v>
      </c>
      <c r="C5904" s="214" t="s">
        <v>150</v>
      </c>
      <c r="D5904" s="215" t="s">
        <v>11178</v>
      </c>
    </row>
    <row r="5905" spans="1:4" ht="13.5" x14ac:dyDescent="0.25">
      <c r="A5905" s="213">
        <v>100577</v>
      </c>
      <c r="B5905" s="214" t="s">
        <v>11179</v>
      </c>
      <c r="C5905" s="214" t="s">
        <v>150</v>
      </c>
      <c r="D5905" s="215" t="s">
        <v>11180</v>
      </c>
    </row>
    <row r="5906" spans="1:4" ht="13.5" x14ac:dyDescent="0.25">
      <c r="A5906" s="213">
        <v>96388</v>
      </c>
      <c r="B5906" s="214" t="s">
        <v>11181</v>
      </c>
      <c r="C5906" s="214" t="s">
        <v>437</v>
      </c>
      <c r="D5906" s="215" t="s">
        <v>11182</v>
      </c>
    </row>
    <row r="5907" spans="1:4" ht="13.5" x14ac:dyDescent="0.25">
      <c r="A5907" s="213">
        <v>96389</v>
      </c>
      <c r="B5907" s="214" t="s">
        <v>11183</v>
      </c>
      <c r="C5907" s="214" t="s">
        <v>437</v>
      </c>
      <c r="D5907" s="215" t="s">
        <v>11184</v>
      </c>
    </row>
    <row r="5908" spans="1:4" ht="13.5" x14ac:dyDescent="0.25">
      <c r="A5908" s="213">
        <v>96390</v>
      </c>
      <c r="B5908" s="214" t="s">
        <v>11185</v>
      </c>
      <c r="C5908" s="214" t="s">
        <v>437</v>
      </c>
      <c r="D5908" s="215" t="s">
        <v>11186</v>
      </c>
    </row>
    <row r="5909" spans="1:4" ht="13.5" x14ac:dyDescent="0.25">
      <c r="A5909" s="213">
        <v>96391</v>
      </c>
      <c r="B5909" s="214" t="s">
        <v>11187</v>
      </c>
      <c r="C5909" s="214" t="s">
        <v>437</v>
      </c>
      <c r="D5909" s="215" t="s">
        <v>11188</v>
      </c>
    </row>
    <row r="5910" spans="1:4" ht="13.5" x14ac:dyDescent="0.25">
      <c r="A5910" s="213">
        <v>96392</v>
      </c>
      <c r="B5910" s="214" t="s">
        <v>11189</v>
      </c>
      <c r="C5910" s="214" t="s">
        <v>437</v>
      </c>
      <c r="D5910" s="215" t="s">
        <v>11190</v>
      </c>
    </row>
    <row r="5911" spans="1:4" ht="13.5" x14ac:dyDescent="0.25">
      <c r="A5911" s="213">
        <v>96396</v>
      </c>
      <c r="B5911" s="214" t="s">
        <v>11191</v>
      </c>
      <c r="C5911" s="214" t="s">
        <v>437</v>
      </c>
      <c r="D5911" s="215" t="s">
        <v>11192</v>
      </c>
    </row>
    <row r="5912" spans="1:4" ht="13.5" x14ac:dyDescent="0.25">
      <c r="A5912" s="213">
        <v>96397</v>
      </c>
      <c r="B5912" s="214" t="s">
        <v>11193</v>
      </c>
      <c r="C5912" s="214" t="s">
        <v>437</v>
      </c>
      <c r="D5912" s="215" t="s">
        <v>11194</v>
      </c>
    </row>
    <row r="5913" spans="1:4" ht="13.5" x14ac:dyDescent="0.25">
      <c r="A5913" s="213">
        <v>96398</v>
      </c>
      <c r="B5913" s="214" t="s">
        <v>11195</v>
      </c>
      <c r="C5913" s="214" t="s">
        <v>437</v>
      </c>
      <c r="D5913" s="215" t="s">
        <v>11196</v>
      </c>
    </row>
    <row r="5914" spans="1:4" ht="13.5" x14ac:dyDescent="0.25">
      <c r="A5914" s="213">
        <v>96399</v>
      </c>
      <c r="B5914" s="214" t="s">
        <v>11197</v>
      </c>
      <c r="C5914" s="214" t="s">
        <v>437</v>
      </c>
      <c r="D5914" s="215" t="s">
        <v>11198</v>
      </c>
    </row>
    <row r="5915" spans="1:4" ht="13.5" x14ac:dyDescent="0.25">
      <c r="A5915" s="213">
        <v>96400</v>
      </c>
      <c r="B5915" s="214" t="s">
        <v>11199</v>
      </c>
      <c r="C5915" s="214" t="s">
        <v>437</v>
      </c>
      <c r="D5915" s="215" t="s">
        <v>4508</v>
      </c>
    </row>
    <row r="5916" spans="1:4" ht="13.5" x14ac:dyDescent="0.25">
      <c r="A5916" s="213">
        <v>100564</v>
      </c>
      <c r="B5916" s="214" t="s">
        <v>11200</v>
      </c>
      <c r="C5916" s="214" t="s">
        <v>437</v>
      </c>
      <c r="D5916" s="215" t="s">
        <v>11201</v>
      </c>
    </row>
    <row r="5917" spans="1:4" ht="13.5" x14ac:dyDescent="0.25">
      <c r="A5917" s="213">
        <v>100565</v>
      </c>
      <c r="B5917" s="214" t="s">
        <v>11202</v>
      </c>
      <c r="C5917" s="214" t="s">
        <v>437</v>
      </c>
      <c r="D5917" s="215" t="s">
        <v>11203</v>
      </c>
    </row>
    <row r="5918" spans="1:4" ht="13.5" x14ac:dyDescent="0.25">
      <c r="A5918" s="213">
        <v>100566</v>
      </c>
      <c r="B5918" s="214" t="s">
        <v>11204</v>
      </c>
      <c r="C5918" s="214" t="s">
        <v>437</v>
      </c>
      <c r="D5918" s="215" t="s">
        <v>11205</v>
      </c>
    </row>
    <row r="5919" spans="1:4" ht="13.5" x14ac:dyDescent="0.25">
      <c r="A5919" s="213">
        <v>100567</v>
      </c>
      <c r="B5919" s="214" t="s">
        <v>11206</v>
      </c>
      <c r="C5919" s="214" t="s">
        <v>437</v>
      </c>
      <c r="D5919" s="215" t="s">
        <v>11207</v>
      </c>
    </row>
    <row r="5920" spans="1:4" ht="13.5" x14ac:dyDescent="0.25">
      <c r="A5920" s="213">
        <v>100568</v>
      </c>
      <c r="B5920" s="214" t="s">
        <v>11208</v>
      </c>
      <c r="C5920" s="214" t="s">
        <v>437</v>
      </c>
      <c r="D5920" s="215" t="s">
        <v>11209</v>
      </c>
    </row>
    <row r="5921" spans="1:4" ht="13.5" x14ac:dyDescent="0.25">
      <c r="A5921" s="213">
        <v>100569</v>
      </c>
      <c r="B5921" s="214" t="s">
        <v>11210</v>
      </c>
      <c r="C5921" s="214" t="s">
        <v>437</v>
      </c>
      <c r="D5921" s="215" t="s">
        <v>11211</v>
      </c>
    </row>
    <row r="5922" spans="1:4" ht="13.5" x14ac:dyDescent="0.25">
      <c r="A5922" s="213">
        <v>100570</v>
      </c>
      <c r="B5922" s="214" t="s">
        <v>11212</v>
      </c>
      <c r="C5922" s="214" t="s">
        <v>437</v>
      </c>
      <c r="D5922" s="215" t="s">
        <v>11213</v>
      </c>
    </row>
    <row r="5923" spans="1:4" ht="13.5" x14ac:dyDescent="0.25">
      <c r="A5923" s="213">
        <v>100571</v>
      </c>
      <c r="B5923" s="214" t="s">
        <v>11214</v>
      </c>
      <c r="C5923" s="214" t="s">
        <v>437</v>
      </c>
      <c r="D5923" s="215" t="s">
        <v>11215</v>
      </c>
    </row>
    <row r="5924" spans="1:4" ht="13.5" x14ac:dyDescent="0.25">
      <c r="A5924" s="213">
        <v>100572</v>
      </c>
      <c r="B5924" s="214" t="s">
        <v>11216</v>
      </c>
      <c r="C5924" s="214" t="s">
        <v>437</v>
      </c>
      <c r="D5924" s="215" t="s">
        <v>11217</v>
      </c>
    </row>
    <row r="5925" spans="1:4" ht="13.5" x14ac:dyDescent="0.25">
      <c r="A5925" s="213">
        <v>100573</v>
      </c>
      <c r="B5925" s="214" t="s">
        <v>11218</v>
      </c>
      <c r="C5925" s="214" t="s">
        <v>437</v>
      </c>
      <c r="D5925" s="215" t="s">
        <v>11219</v>
      </c>
    </row>
    <row r="5926" spans="1:4" ht="13.5" x14ac:dyDescent="0.25">
      <c r="A5926" s="213">
        <v>100574</v>
      </c>
      <c r="B5926" s="214" t="s">
        <v>11220</v>
      </c>
      <c r="C5926" s="214" t="s">
        <v>437</v>
      </c>
      <c r="D5926" s="215" t="s">
        <v>2620</v>
      </c>
    </row>
    <row r="5927" spans="1:4" ht="13.5" x14ac:dyDescent="0.25">
      <c r="A5927" s="213">
        <v>100575</v>
      </c>
      <c r="B5927" s="214" t="s">
        <v>11221</v>
      </c>
      <c r="C5927" s="214" t="s">
        <v>150</v>
      </c>
      <c r="D5927" s="215" t="s">
        <v>2414</v>
      </c>
    </row>
    <row r="5928" spans="1:4" ht="13.5" x14ac:dyDescent="0.25">
      <c r="A5928" s="213">
        <v>101767</v>
      </c>
      <c r="B5928" s="214" t="s">
        <v>11222</v>
      </c>
      <c r="C5928" s="214" t="s">
        <v>437</v>
      </c>
      <c r="D5928" s="215" t="s">
        <v>11223</v>
      </c>
    </row>
    <row r="5929" spans="1:4" ht="13.5" x14ac:dyDescent="0.25">
      <c r="A5929" s="213">
        <v>101768</v>
      </c>
      <c r="B5929" s="214" t="s">
        <v>11224</v>
      </c>
      <c r="C5929" s="214" t="s">
        <v>437</v>
      </c>
      <c r="D5929" s="215" t="s">
        <v>11225</v>
      </c>
    </row>
    <row r="5930" spans="1:4" ht="13.5" x14ac:dyDescent="0.25">
      <c r="A5930" s="213">
        <v>92391</v>
      </c>
      <c r="B5930" s="214" t="s">
        <v>11226</v>
      </c>
      <c r="C5930" s="214" t="s">
        <v>150</v>
      </c>
      <c r="D5930" s="215" t="s">
        <v>11227</v>
      </c>
    </row>
    <row r="5931" spans="1:4" ht="13.5" x14ac:dyDescent="0.25">
      <c r="A5931" s="213">
        <v>92392</v>
      </c>
      <c r="B5931" s="214" t="s">
        <v>11228</v>
      </c>
      <c r="C5931" s="214" t="s">
        <v>150</v>
      </c>
      <c r="D5931" s="215" t="s">
        <v>11229</v>
      </c>
    </row>
    <row r="5932" spans="1:4" ht="13.5" x14ac:dyDescent="0.25">
      <c r="A5932" s="213">
        <v>92393</v>
      </c>
      <c r="B5932" s="214" t="s">
        <v>11230</v>
      </c>
      <c r="C5932" s="214" t="s">
        <v>150</v>
      </c>
      <c r="D5932" s="215" t="s">
        <v>11231</v>
      </c>
    </row>
    <row r="5933" spans="1:4" ht="13.5" x14ac:dyDescent="0.25">
      <c r="A5933" s="213">
        <v>92394</v>
      </c>
      <c r="B5933" s="214" t="s">
        <v>11232</v>
      </c>
      <c r="C5933" s="214" t="s">
        <v>150</v>
      </c>
      <c r="D5933" s="215" t="s">
        <v>11233</v>
      </c>
    </row>
    <row r="5934" spans="1:4" ht="13.5" x14ac:dyDescent="0.25">
      <c r="A5934" s="213">
        <v>92395</v>
      </c>
      <c r="B5934" s="214" t="s">
        <v>11234</v>
      </c>
      <c r="C5934" s="214" t="s">
        <v>150</v>
      </c>
      <c r="D5934" s="215" t="s">
        <v>11235</v>
      </c>
    </row>
    <row r="5935" spans="1:4" ht="13.5" x14ac:dyDescent="0.25">
      <c r="A5935" s="213">
        <v>92396</v>
      </c>
      <c r="B5935" s="214" t="s">
        <v>11236</v>
      </c>
      <c r="C5935" s="214" t="s">
        <v>150</v>
      </c>
      <c r="D5935" s="215" t="s">
        <v>11237</v>
      </c>
    </row>
    <row r="5936" spans="1:4" ht="13.5" x14ac:dyDescent="0.25">
      <c r="A5936" s="213">
        <v>92397</v>
      </c>
      <c r="B5936" s="214" t="s">
        <v>11238</v>
      </c>
      <c r="C5936" s="214" t="s">
        <v>150</v>
      </c>
      <c r="D5936" s="215" t="s">
        <v>11239</v>
      </c>
    </row>
    <row r="5937" spans="1:4" ht="13.5" x14ac:dyDescent="0.25">
      <c r="A5937" s="213">
        <v>92398</v>
      </c>
      <c r="B5937" s="214" t="s">
        <v>11240</v>
      </c>
      <c r="C5937" s="214" t="s">
        <v>150</v>
      </c>
      <c r="D5937" s="215" t="s">
        <v>1859</v>
      </c>
    </row>
    <row r="5938" spans="1:4" ht="13.5" x14ac:dyDescent="0.25">
      <c r="A5938" s="213">
        <v>92400</v>
      </c>
      <c r="B5938" s="214" t="s">
        <v>11241</v>
      </c>
      <c r="C5938" s="214" t="s">
        <v>150</v>
      </c>
      <c r="D5938" s="215" t="s">
        <v>11242</v>
      </c>
    </row>
    <row r="5939" spans="1:4" ht="13.5" x14ac:dyDescent="0.25">
      <c r="A5939" s="213">
        <v>92402</v>
      </c>
      <c r="B5939" s="214" t="s">
        <v>11243</v>
      </c>
      <c r="C5939" s="214" t="s">
        <v>150</v>
      </c>
      <c r="D5939" s="215" t="s">
        <v>11244</v>
      </c>
    </row>
    <row r="5940" spans="1:4" ht="13.5" x14ac:dyDescent="0.25">
      <c r="A5940" s="213">
        <v>92403</v>
      </c>
      <c r="B5940" s="214" t="s">
        <v>11245</v>
      </c>
      <c r="C5940" s="214" t="s">
        <v>150</v>
      </c>
      <c r="D5940" s="215" t="s">
        <v>11246</v>
      </c>
    </row>
    <row r="5941" spans="1:4" ht="13.5" x14ac:dyDescent="0.25">
      <c r="A5941" s="213">
        <v>92404</v>
      </c>
      <c r="B5941" s="214" t="s">
        <v>11247</v>
      </c>
      <c r="C5941" s="214" t="s">
        <v>150</v>
      </c>
      <c r="D5941" s="215" t="s">
        <v>11248</v>
      </c>
    </row>
    <row r="5942" spans="1:4" ht="13.5" x14ac:dyDescent="0.25">
      <c r="A5942" s="213">
        <v>92406</v>
      </c>
      <c r="B5942" s="214" t="s">
        <v>11249</v>
      </c>
      <c r="C5942" s="214" t="s">
        <v>150</v>
      </c>
      <c r="D5942" s="215" t="s">
        <v>11250</v>
      </c>
    </row>
    <row r="5943" spans="1:4" ht="13.5" x14ac:dyDescent="0.25">
      <c r="A5943" s="213">
        <v>93679</v>
      </c>
      <c r="B5943" s="214" t="s">
        <v>11251</v>
      </c>
      <c r="C5943" s="214" t="s">
        <v>150</v>
      </c>
      <c r="D5943" s="215" t="s">
        <v>11252</v>
      </c>
    </row>
    <row r="5944" spans="1:4" ht="13.5" x14ac:dyDescent="0.25">
      <c r="A5944" s="213">
        <v>93680</v>
      </c>
      <c r="B5944" s="214" t="s">
        <v>11253</v>
      </c>
      <c r="C5944" s="214" t="s">
        <v>150</v>
      </c>
      <c r="D5944" s="215" t="s">
        <v>11254</v>
      </c>
    </row>
    <row r="5945" spans="1:4" ht="13.5" x14ac:dyDescent="0.25">
      <c r="A5945" s="213">
        <v>93681</v>
      </c>
      <c r="B5945" s="214" t="s">
        <v>11255</v>
      </c>
      <c r="C5945" s="214" t="s">
        <v>150</v>
      </c>
      <c r="D5945" s="215" t="s">
        <v>11256</v>
      </c>
    </row>
    <row r="5946" spans="1:4" ht="13.5" x14ac:dyDescent="0.25">
      <c r="A5946" s="213">
        <v>97104</v>
      </c>
      <c r="B5946" s="214" t="s">
        <v>11257</v>
      </c>
      <c r="C5946" s="214" t="s">
        <v>150</v>
      </c>
      <c r="D5946" s="215" t="s">
        <v>11258</v>
      </c>
    </row>
    <row r="5947" spans="1:4" ht="13.5" x14ac:dyDescent="0.25">
      <c r="A5947" s="213">
        <v>97105</v>
      </c>
      <c r="B5947" s="214" t="s">
        <v>11259</v>
      </c>
      <c r="C5947" s="214" t="s">
        <v>150</v>
      </c>
      <c r="D5947" s="215" t="s">
        <v>11260</v>
      </c>
    </row>
    <row r="5948" spans="1:4" ht="13.5" x14ac:dyDescent="0.25">
      <c r="A5948" s="213">
        <v>97106</v>
      </c>
      <c r="B5948" s="214" t="s">
        <v>11261</v>
      </c>
      <c r="C5948" s="214" t="s">
        <v>150</v>
      </c>
      <c r="D5948" s="215" t="s">
        <v>11262</v>
      </c>
    </row>
    <row r="5949" spans="1:4" ht="13.5" x14ac:dyDescent="0.25">
      <c r="A5949" s="213">
        <v>97107</v>
      </c>
      <c r="B5949" s="214" t="s">
        <v>11263</v>
      </c>
      <c r="C5949" s="214" t="s">
        <v>150</v>
      </c>
      <c r="D5949" s="215" t="s">
        <v>11264</v>
      </c>
    </row>
    <row r="5950" spans="1:4" ht="13.5" x14ac:dyDescent="0.25">
      <c r="A5950" s="213">
        <v>97108</v>
      </c>
      <c r="B5950" s="214" t="s">
        <v>11265</v>
      </c>
      <c r="C5950" s="214" t="s">
        <v>150</v>
      </c>
      <c r="D5950" s="215" t="s">
        <v>11266</v>
      </c>
    </row>
    <row r="5951" spans="1:4" ht="13.5" x14ac:dyDescent="0.25">
      <c r="A5951" s="213">
        <v>97109</v>
      </c>
      <c r="B5951" s="214" t="s">
        <v>11267</v>
      </c>
      <c r="C5951" s="214" t="s">
        <v>150</v>
      </c>
      <c r="D5951" s="215" t="s">
        <v>11268</v>
      </c>
    </row>
    <row r="5952" spans="1:4" ht="13.5" x14ac:dyDescent="0.25">
      <c r="A5952" s="213">
        <v>97111</v>
      </c>
      <c r="B5952" s="214" t="s">
        <v>11269</v>
      </c>
      <c r="C5952" s="214" t="s">
        <v>150</v>
      </c>
      <c r="D5952" s="215" t="s">
        <v>3343</v>
      </c>
    </row>
    <row r="5953" spans="1:4" ht="13.5" x14ac:dyDescent="0.25">
      <c r="A5953" s="213">
        <v>97112</v>
      </c>
      <c r="B5953" s="214" t="s">
        <v>11270</v>
      </c>
      <c r="C5953" s="214" t="s">
        <v>150</v>
      </c>
      <c r="D5953" s="215" t="s">
        <v>11271</v>
      </c>
    </row>
    <row r="5954" spans="1:4" ht="13.5" x14ac:dyDescent="0.25">
      <c r="A5954" s="213">
        <v>97113</v>
      </c>
      <c r="B5954" s="214" t="s">
        <v>11272</v>
      </c>
      <c r="C5954" s="214" t="s">
        <v>150</v>
      </c>
      <c r="D5954" s="215" t="s">
        <v>2665</v>
      </c>
    </row>
    <row r="5955" spans="1:4" ht="13.5" x14ac:dyDescent="0.25">
      <c r="A5955" s="213">
        <v>97114</v>
      </c>
      <c r="B5955" s="214" t="s">
        <v>11273</v>
      </c>
      <c r="C5955" s="214" t="s">
        <v>91</v>
      </c>
      <c r="D5955" s="215" t="s">
        <v>2471</v>
      </c>
    </row>
    <row r="5956" spans="1:4" ht="13.5" x14ac:dyDescent="0.25">
      <c r="A5956" s="213">
        <v>97115</v>
      </c>
      <c r="B5956" s="214" t="s">
        <v>11274</v>
      </c>
      <c r="C5956" s="214" t="s">
        <v>149</v>
      </c>
      <c r="D5956" s="215" t="s">
        <v>11275</v>
      </c>
    </row>
    <row r="5957" spans="1:4" ht="13.5" x14ac:dyDescent="0.25">
      <c r="A5957" s="213">
        <v>97116</v>
      </c>
      <c r="B5957" s="214" t="s">
        <v>11276</v>
      </c>
      <c r="C5957" s="214" t="s">
        <v>149</v>
      </c>
      <c r="D5957" s="215" t="s">
        <v>7135</v>
      </c>
    </row>
    <row r="5958" spans="1:4" ht="13.5" x14ac:dyDescent="0.25">
      <c r="A5958" s="213">
        <v>97117</v>
      </c>
      <c r="B5958" s="214" t="s">
        <v>11277</v>
      </c>
      <c r="C5958" s="214" t="s">
        <v>149</v>
      </c>
      <c r="D5958" s="215" t="s">
        <v>11278</v>
      </c>
    </row>
    <row r="5959" spans="1:4" ht="13.5" x14ac:dyDescent="0.25">
      <c r="A5959" s="213">
        <v>97118</v>
      </c>
      <c r="B5959" s="214" t="s">
        <v>11279</v>
      </c>
      <c r="C5959" s="214" t="s">
        <v>149</v>
      </c>
      <c r="D5959" s="215" t="s">
        <v>8877</v>
      </c>
    </row>
    <row r="5960" spans="1:4" ht="13.5" x14ac:dyDescent="0.25">
      <c r="A5960" s="213">
        <v>97119</v>
      </c>
      <c r="B5960" s="214" t="s">
        <v>11280</v>
      </c>
      <c r="C5960" s="214" t="s">
        <v>149</v>
      </c>
      <c r="D5960" s="215" t="s">
        <v>11281</v>
      </c>
    </row>
    <row r="5961" spans="1:4" ht="13.5" x14ac:dyDescent="0.25">
      <c r="A5961" s="213">
        <v>97120</v>
      </c>
      <c r="B5961" s="214" t="s">
        <v>11282</v>
      </c>
      <c r="C5961" s="214" t="s">
        <v>149</v>
      </c>
      <c r="D5961" s="215" t="s">
        <v>11283</v>
      </c>
    </row>
    <row r="5962" spans="1:4" ht="13.5" x14ac:dyDescent="0.25">
      <c r="A5962" s="213">
        <v>101167</v>
      </c>
      <c r="B5962" s="214" t="s">
        <v>11284</v>
      </c>
      <c r="C5962" s="214" t="s">
        <v>150</v>
      </c>
      <c r="D5962" s="215" t="s">
        <v>11285</v>
      </c>
    </row>
    <row r="5963" spans="1:4" ht="13.5" x14ac:dyDescent="0.25">
      <c r="A5963" s="213">
        <v>101169</v>
      </c>
      <c r="B5963" s="214" t="s">
        <v>11286</v>
      </c>
      <c r="C5963" s="214" t="s">
        <v>150</v>
      </c>
      <c r="D5963" s="215" t="s">
        <v>11287</v>
      </c>
    </row>
    <row r="5964" spans="1:4" ht="13.5" x14ac:dyDescent="0.25">
      <c r="A5964" s="213">
        <v>101170</v>
      </c>
      <c r="B5964" s="214" t="s">
        <v>11288</v>
      </c>
      <c r="C5964" s="214" t="s">
        <v>150</v>
      </c>
      <c r="D5964" s="215" t="s">
        <v>8145</v>
      </c>
    </row>
    <row r="5965" spans="1:4" ht="13.5" x14ac:dyDescent="0.25">
      <c r="A5965" s="213">
        <v>101172</v>
      </c>
      <c r="B5965" s="214" t="s">
        <v>11289</v>
      </c>
      <c r="C5965" s="214" t="s">
        <v>150</v>
      </c>
      <c r="D5965" s="215" t="s">
        <v>11290</v>
      </c>
    </row>
    <row r="5966" spans="1:4" ht="13.5" x14ac:dyDescent="0.25">
      <c r="A5966" s="213">
        <v>103904</v>
      </c>
      <c r="B5966" s="214" t="s">
        <v>11291</v>
      </c>
      <c r="C5966" s="214" t="s">
        <v>150</v>
      </c>
      <c r="D5966" s="215" t="s">
        <v>6011</v>
      </c>
    </row>
    <row r="5967" spans="1:4" ht="13.5" x14ac:dyDescent="0.25">
      <c r="A5967" s="213">
        <v>103905</v>
      </c>
      <c r="B5967" s="214" t="s">
        <v>11292</v>
      </c>
      <c r="C5967" s="214" t="s">
        <v>150</v>
      </c>
      <c r="D5967" s="215" t="s">
        <v>11293</v>
      </c>
    </row>
    <row r="5968" spans="1:4" ht="13.5" x14ac:dyDescent="0.25">
      <c r="A5968" s="213">
        <v>103906</v>
      </c>
      <c r="B5968" s="214" t="s">
        <v>11294</v>
      </c>
      <c r="C5968" s="214" t="s">
        <v>150</v>
      </c>
      <c r="D5968" s="215" t="s">
        <v>11295</v>
      </c>
    </row>
    <row r="5969" spans="1:4" ht="13.5" x14ac:dyDescent="0.25">
      <c r="A5969" s="213">
        <v>103907</v>
      </c>
      <c r="B5969" s="214" t="s">
        <v>11296</v>
      </c>
      <c r="C5969" s="214" t="s">
        <v>150</v>
      </c>
      <c r="D5969" s="215" t="s">
        <v>11297</v>
      </c>
    </row>
    <row r="5970" spans="1:4" ht="13.5" x14ac:dyDescent="0.25">
      <c r="A5970" s="213">
        <v>103908</v>
      </c>
      <c r="B5970" s="214" t="s">
        <v>11298</v>
      </c>
      <c r="C5970" s="214" t="s">
        <v>150</v>
      </c>
      <c r="D5970" s="215" t="s">
        <v>11299</v>
      </c>
    </row>
    <row r="5971" spans="1:4" ht="13.5" x14ac:dyDescent="0.25">
      <c r="A5971" s="213">
        <v>103909</v>
      </c>
      <c r="B5971" s="214" t="s">
        <v>11300</v>
      </c>
      <c r="C5971" s="214" t="s">
        <v>150</v>
      </c>
      <c r="D5971" s="215" t="s">
        <v>11301</v>
      </c>
    </row>
    <row r="5972" spans="1:4" ht="13.5" x14ac:dyDescent="0.25">
      <c r="A5972" s="213">
        <v>103911</v>
      </c>
      <c r="B5972" s="214" t="s">
        <v>11302</v>
      </c>
      <c r="C5972" s="214" t="s">
        <v>150</v>
      </c>
      <c r="D5972" s="215" t="s">
        <v>11303</v>
      </c>
    </row>
    <row r="5973" spans="1:4" ht="13.5" x14ac:dyDescent="0.25">
      <c r="A5973" s="213">
        <v>103912</v>
      </c>
      <c r="B5973" s="214" t="s">
        <v>11304</v>
      </c>
      <c r="C5973" s="214" t="s">
        <v>150</v>
      </c>
      <c r="D5973" s="215" t="s">
        <v>11305</v>
      </c>
    </row>
    <row r="5974" spans="1:4" ht="13.5" x14ac:dyDescent="0.25">
      <c r="A5974" s="213">
        <v>103913</v>
      </c>
      <c r="B5974" s="214" t="s">
        <v>11306</v>
      </c>
      <c r="C5974" s="214" t="s">
        <v>150</v>
      </c>
      <c r="D5974" s="215" t="s">
        <v>11307</v>
      </c>
    </row>
    <row r="5975" spans="1:4" ht="13.5" x14ac:dyDescent="0.25">
      <c r="A5975" s="213">
        <v>103914</v>
      </c>
      <c r="B5975" s="214" t="s">
        <v>11308</v>
      </c>
      <c r="C5975" s="214" t="s">
        <v>150</v>
      </c>
      <c r="D5975" s="215" t="s">
        <v>11309</v>
      </c>
    </row>
    <row r="5976" spans="1:4" ht="13.5" x14ac:dyDescent="0.25">
      <c r="A5976" s="213">
        <v>103915</v>
      </c>
      <c r="B5976" s="214" t="s">
        <v>11310</v>
      </c>
      <c r="C5976" s="214" t="s">
        <v>150</v>
      </c>
      <c r="D5976" s="215" t="s">
        <v>11311</v>
      </c>
    </row>
    <row r="5977" spans="1:4" ht="13.5" x14ac:dyDescent="0.25">
      <c r="A5977" s="213">
        <v>103916</v>
      </c>
      <c r="B5977" s="214" t="s">
        <v>11312</v>
      </c>
      <c r="C5977" s="214" t="s">
        <v>150</v>
      </c>
      <c r="D5977" s="215" t="s">
        <v>11313</v>
      </c>
    </row>
    <row r="5978" spans="1:4" ht="13.5" x14ac:dyDescent="0.25">
      <c r="A5978" s="213">
        <v>103917</v>
      </c>
      <c r="B5978" s="214" t="s">
        <v>11314</v>
      </c>
      <c r="C5978" s="214" t="s">
        <v>150</v>
      </c>
      <c r="D5978" s="215" t="s">
        <v>11315</v>
      </c>
    </row>
    <row r="5979" spans="1:4" ht="13.5" x14ac:dyDescent="0.25">
      <c r="A5979" s="213">
        <v>103918</v>
      </c>
      <c r="B5979" s="214" t="s">
        <v>11316</v>
      </c>
      <c r="C5979" s="214" t="s">
        <v>150</v>
      </c>
      <c r="D5979" s="215" t="s">
        <v>11317</v>
      </c>
    </row>
    <row r="5980" spans="1:4" ht="13.5" x14ac:dyDescent="0.25">
      <c r="A5980" s="213">
        <v>104432</v>
      </c>
      <c r="B5980" s="214" t="s">
        <v>11318</v>
      </c>
      <c r="C5980" s="214" t="s">
        <v>150</v>
      </c>
      <c r="D5980" s="215" t="s">
        <v>11319</v>
      </c>
    </row>
    <row r="5981" spans="1:4" ht="13.5" x14ac:dyDescent="0.25">
      <c r="A5981" s="213">
        <v>104433</v>
      </c>
      <c r="B5981" s="214" t="s">
        <v>11320</v>
      </c>
      <c r="C5981" s="214" t="s">
        <v>150</v>
      </c>
      <c r="D5981" s="215" t="s">
        <v>11321</v>
      </c>
    </row>
    <row r="5982" spans="1:4" ht="13.5" x14ac:dyDescent="0.25">
      <c r="A5982" s="213">
        <v>103689</v>
      </c>
      <c r="B5982" s="214" t="s">
        <v>11322</v>
      </c>
      <c r="C5982" s="214" t="s">
        <v>150</v>
      </c>
      <c r="D5982" s="215" t="s">
        <v>11323</v>
      </c>
    </row>
    <row r="5983" spans="1:4" ht="13.5" x14ac:dyDescent="0.25">
      <c r="A5983" s="213">
        <v>103694</v>
      </c>
      <c r="B5983" s="214" t="s">
        <v>11324</v>
      </c>
      <c r="C5983" s="214" t="s">
        <v>92</v>
      </c>
      <c r="D5983" s="215" t="s">
        <v>1907</v>
      </c>
    </row>
    <row r="5984" spans="1:4" ht="13.5" x14ac:dyDescent="0.25">
      <c r="A5984" s="213">
        <v>103695</v>
      </c>
      <c r="B5984" s="214" t="s">
        <v>11325</v>
      </c>
      <c r="C5984" s="214" t="s">
        <v>92</v>
      </c>
      <c r="D5984" s="215" t="s">
        <v>11326</v>
      </c>
    </row>
    <row r="5985" spans="1:4" ht="13.5" x14ac:dyDescent="0.25">
      <c r="A5985" s="213">
        <v>103696</v>
      </c>
      <c r="B5985" s="214" t="s">
        <v>11327</v>
      </c>
      <c r="C5985" s="214" t="s">
        <v>92</v>
      </c>
      <c r="D5985" s="215" t="s">
        <v>11328</v>
      </c>
    </row>
    <row r="5986" spans="1:4" ht="13.5" x14ac:dyDescent="0.25">
      <c r="A5986" s="213">
        <v>103697</v>
      </c>
      <c r="B5986" s="214" t="s">
        <v>11329</v>
      </c>
      <c r="C5986" s="214" t="s">
        <v>92</v>
      </c>
      <c r="D5986" s="215" t="s">
        <v>11330</v>
      </c>
    </row>
    <row r="5987" spans="1:4" ht="13.5" x14ac:dyDescent="0.25">
      <c r="A5987" s="213">
        <v>95995</v>
      </c>
      <c r="B5987" s="214" t="s">
        <v>11331</v>
      </c>
      <c r="C5987" s="214" t="s">
        <v>437</v>
      </c>
      <c r="D5987" s="215" t="s">
        <v>11332</v>
      </c>
    </row>
    <row r="5988" spans="1:4" ht="13.5" x14ac:dyDescent="0.25">
      <c r="A5988" s="213">
        <v>95996</v>
      </c>
      <c r="B5988" s="214" t="s">
        <v>11333</v>
      </c>
      <c r="C5988" s="214" t="s">
        <v>437</v>
      </c>
      <c r="D5988" s="215" t="s">
        <v>11334</v>
      </c>
    </row>
    <row r="5989" spans="1:4" ht="13.5" x14ac:dyDescent="0.25">
      <c r="A5989" s="213">
        <v>96001</v>
      </c>
      <c r="B5989" s="214" t="s">
        <v>11335</v>
      </c>
      <c r="C5989" s="214" t="s">
        <v>150</v>
      </c>
      <c r="D5989" s="215" t="s">
        <v>1449</v>
      </c>
    </row>
    <row r="5990" spans="1:4" ht="13.5" x14ac:dyDescent="0.25">
      <c r="A5990" s="213">
        <v>96393</v>
      </c>
      <c r="B5990" s="214" t="s">
        <v>11336</v>
      </c>
      <c r="C5990" s="214" t="s">
        <v>437</v>
      </c>
      <c r="D5990" s="215" t="s">
        <v>11205</v>
      </c>
    </row>
    <row r="5991" spans="1:4" ht="13.5" x14ac:dyDescent="0.25">
      <c r="A5991" s="213">
        <v>96394</v>
      </c>
      <c r="B5991" s="214" t="s">
        <v>11337</v>
      </c>
      <c r="C5991" s="214" t="s">
        <v>437</v>
      </c>
      <c r="D5991" s="215" t="s">
        <v>11338</v>
      </c>
    </row>
    <row r="5992" spans="1:4" ht="13.5" x14ac:dyDescent="0.25">
      <c r="A5992" s="213">
        <v>96395</v>
      </c>
      <c r="B5992" s="214" t="s">
        <v>11339</v>
      </c>
      <c r="C5992" s="214" t="s">
        <v>437</v>
      </c>
      <c r="D5992" s="215" t="s">
        <v>11340</v>
      </c>
    </row>
    <row r="5993" spans="1:4" ht="13.5" x14ac:dyDescent="0.25">
      <c r="A5993" s="213">
        <v>88411</v>
      </c>
      <c r="B5993" s="214" t="s">
        <v>959</v>
      </c>
      <c r="C5993" s="214" t="s">
        <v>150</v>
      </c>
      <c r="D5993" s="215" t="s">
        <v>1309</v>
      </c>
    </row>
    <row r="5994" spans="1:4" ht="13.5" x14ac:dyDescent="0.25">
      <c r="A5994" s="213">
        <v>88412</v>
      </c>
      <c r="B5994" s="214" t="s">
        <v>960</v>
      </c>
      <c r="C5994" s="214" t="s">
        <v>150</v>
      </c>
      <c r="D5994" s="215" t="s">
        <v>2402</v>
      </c>
    </row>
    <row r="5995" spans="1:4" ht="13.5" x14ac:dyDescent="0.25">
      <c r="A5995" s="213">
        <v>88413</v>
      </c>
      <c r="B5995" s="214" t="s">
        <v>961</v>
      </c>
      <c r="C5995" s="214" t="s">
        <v>150</v>
      </c>
      <c r="D5995" s="215" t="s">
        <v>11341</v>
      </c>
    </row>
    <row r="5996" spans="1:4" ht="13.5" x14ac:dyDescent="0.25">
      <c r="A5996" s="213">
        <v>88414</v>
      </c>
      <c r="B5996" s="214" t="s">
        <v>962</v>
      </c>
      <c r="C5996" s="214" t="s">
        <v>150</v>
      </c>
      <c r="D5996" s="215" t="s">
        <v>10325</v>
      </c>
    </row>
    <row r="5997" spans="1:4" ht="13.5" x14ac:dyDescent="0.25">
      <c r="A5997" s="213">
        <v>88415</v>
      </c>
      <c r="B5997" s="214" t="s">
        <v>963</v>
      </c>
      <c r="C5997" s="214" t="s">
        <v>150</v>
      </c>
      <c r="D5997" s="215" t="s">
        <v>4512</v>
      </c>
    </row>
    <row r="5998" spans="1:4" ht="13.5" x14ac:dyDescent="0.25">
      <c r="A5998" s="213">
        <v>88416</v>
      </c>
      <c r="B5998" s="214" t="s">
        <v>964</v>
      </c>
      <c r="C5998" s="214" t="s">
        <v>150</v>
      </c>
      <c r="D5998" s="215" t="s">
        <v>11342</v>
      </c>
    </row>
    <row r="5999" spans="1:4" ht="13.5" x14ac:dyDescent="0.25">
      <c r="A5999" s="213">
        <v>88417</v>
      </c>
      <c r="B5999" s="214" t="s">
        <v>965</v>
      </c>
      <c r="C5999" s="214" t="s">
        <v>150</v>
      </c>
      <c r="D5999" s="215" t="s">
        <v>2538</v>
      </c>
    </row>
    <row r="6000" spans="1:4" ht="13.5" x14ac:dyDescent="0.25">
      <c r="A6000" s="213">
        <v>88420</v>
      </c>
      <c r="B6000" s="214" t="s">
        <v>966</v>
      </c>
      <c r="C6000" s="214" t="s">
        <v>150</v>
      </c>
      <c r="D6000" s="215" t="s">
        <v>11343</v>
      </c>
    </row>
    <row r="6001" spans="1:4" ht="13.5" x14ac:dyDescent="0.25">
      <c r="A6001" s="213">
        <v>88421</v>
      </c>
      <c r="B6001" s="214" t="s">
        <v>967</v>
      </c>
      <c r="C6001" s="214" t="s">
        <v>150</v>
      </c>
      <c r="D6001" s="215" t="s">
        <v>3058</v>
      </c>
    </row>
    <row r="6002" spans="1:4" ht="13.5" x14ac:dyDescent="0.25">
      <c r="A6002" s="213">
        <v>88423</v>
      </c>
      <c r="B6002" s="214" t="s">
        <v>968</v>
      </c>
      <c r="C6002" s="214" t="s">
        <v>150</v>
      </c>
      <c r="D6002" s="215" t="s">
        <v>10593</v>
      </c>
    </row>
    <row r="6003" spans="1:4" ht="13.5" x14ac:dyDescent="0.25">
      <c r="A6003" s="213">
        <v>88424</v>
      </c>
      <c r="B6003" s="214" t="s">
        <v>969</v>
      </c>
      <c r="C6003" s="214" t="s">
        <v>150</v>
      </c>
      <c r="D6003" s="215" t="s">
        <v>7432</v>
      </c>
    </row>
    <row r="6004" spans="1:4" ht="13.5" x14ac:dyDescent="0.25">
      <c r="A6004" s="213">
        <v>88426</v>
      </c>
      <c r="B6004" s="214" t="s">
        <v>970</v>
      </c>
      <c r="C6004" s="214" t="s">
        <v>150</v>
      </c>
      <c r="D6004" s="215" t="s">
        <v>5796</v>
      </c>
    </row>
    <row r="6005" spans="1:4" ht="13.5" x14ac:dyDescent="0.25">
      <c r="A6005" s="213">
        <v>88428</v>
      </c>
      <c r="B6005" s="214" t="s">
        <v>971</v>
      </c>
      <c r="C6005" s="214" t="s">
        <v>150</v>
      </c>
      <c r="D6005" s="215" t="s">
        <v>11344</v>
      </c>
    </row>
    <row r="6006" spans="1:4" ht="13.5" x14ac:dyDescent="0.25">
      <c r="A6006" s="213">
        <v>88429</v>
      </c>
      <c r="B6006" s="214" t="s">
        <v>972</v>
      </c>
      <c r="C6006" s="214" t="s">
        <v>150</v>
      </c>
      <c r="D6006" s="215" t="s">
        <v>11345</v>
      </c>
    </row>
    <row r="6007" spans="1:4" ht="13.5" x14ac:dyDescent="0.25">
      <c r="A6007" s="213">
        <v>88431</v>
      </c>
      <c r="B6007" s="214" t="s">
        <v>973</v>
      </c>
      <c r="C6007" s="214" t="s">
        <v>150</v>
      </c>
      <c r="D6007" s="215" t="s">
        <v>11346</v>
      </c>
    </row>
    <row r="6008" spans="1:4" ht="13.5" x14ac:dyDescent="0.25">
      <c r="A6008" s="213">
        <v>88432</v>
      </c>
      <c r="B6008" s="214" t="s">
        <v>974</v>
      </c>
      <c r="C6008" s="214" t="s">
        <v>150</v>
      </c>
      <c r="D6008" s="215" t="s">
        <v>11347</v>
      </c>
    </row>
    <row r="6009" spans="1:4" ht="13.5" x14ac:dyDescent="0.25">
      <c r="A6009" s="213">
        <v>88484</v>
      </c>
      <c r="B6009" s="214" t="s">
        <v>11348</v>
      </c>
      <c r="C6009" s="214" t="s">
        <v>150</v>
      </c>
      <c r="D6009" s="215" t="s">
        <v>11349</v>
      </c>
    </row>
    <row r="6010" spans="1:4" ht="13.5" x14ac:dyDescent="0.25">
      <c r="A6010" s="213">
        <v>88485</v>
      </c>
      <c r="B6010" s="214" t="s">
        <v>11350</v>
      </c>
      <c r="C6010" s="214" t="s">
        <v>150</v>
      </c>
      <c r="D6010" s="215" t="s">
        <v>11351</v>
      </c>
    </row>
    <row r="6011" spans="1:4" ht="13.5" x14ac:dyDescent="0.25">
      <c r="A6011" s="213">
        <v>88488</v>
      </c>
      <c r="B6011" s="214" t="s">
        <v>11352</v>
      </c>
      <c r="C6011" s="214" t="s">
        <v>150</v>
      </c>
      <c r="D6011" s="215" t="s">
        <v>10770</v>
      </c>
    </row>
    <row r="6012" spans="1:4" ht="13.5" x14ac:dyDescent="0.25">
      <c r="A6012" s="213">
        <v>88489</v>
      </c>
      <c r="B6012" s="214" t="s">
        <v>11353</v>
      </c>
      <c r="C6012" s="214" t="s">
        <v>150</v>
      </c>
      <c r="D6012" s="215" t="s">
        <v>9236</v>
      </c>
    </row>
    <row r="6013" spans="1:4" ht="13.5" x14ac:dyDescent="0.25">
      <c r="A6013" s="213">
        <v>88494</v>
      </c>
      <c r="B6013" s="214" t="s">
        <v>11354</v>
      </c>
      <c r="C6013" s="214" t="s">
        <v>150</v>
      </c>
      <c r="D6013" s="215" t="s">
        <v>5983</v>
      </c>
    </row>
    <row r="6014" spans="1:4" ht="13.5" x14ac:dyDescent="0.25">
      <c r="A6014" s="213">
        <v>88495</v>
      </c>
      <c r="B6014" s="214" t="s">
        <v>11355</v>
      </c>
      <c r="C6014" s="214" t="s">
        <v>150</v>
      </c>
      <c r="D6014" s="215" t="s">
        <v>5553</v>
      </c>
    </row>
    <row r="6015" spans="1:4" ht="13.5" x14ac:dyDescent="0.25">
      <c r="A6015" s="213">
        <v>88496</v>
      </c>
      <c r="B6015" s="214" t="s">
        <v>11356</v>
      </c>
      <c r="C6015" s="214" t="s">
        <v>150</v>
      </c>
      <c r="D6015" s="215" t="s">
        <v>6035</v>
      </c>
    </row>
    <row r="6016" spans="1:4" ht="13.5" x14ac:dyDescent="0.25">
      <c r="A6016" s="213">
        <v>88497</v>
      </c>
      <c r="B6016" s="214" t="s">
        <v>11357</v>
      </c>
      <c r="C6016" s="214" t="s">
        <v>150</v>
      </c>
      <c r="D6016" s="215" t="s">
        <v>7428</v>
      </c>
    </row>
    <row r="6017" spans="1:4" ht="13.5" x14ac:dyDescent="0.25">
      <c r="A6017" s="213">
        <v>95305</v>
      </c>
      <c r="B6017" s="214" t="s">
        <v>11358</v>
      </c>
      <c r="C6017" s="214" t="s">
        <v>150</v>
      </c>
      <c r="D6017" s="215" t="s">
        <v>5676</v>
      </c>
    </row>
    <row r="6018" spans="1:4" ht="13.5" x14ac:dyDescent="0.25">
      <c r="A6018" s="213">
        <v>95306</v>
      </c>
      <c r="B6018" s="214" t="s">
        <v>11359</v>
      </c>
      <c r="C6018" s="214" t="s">
        <v>150</v>
      </c>
      <c r="D6018" s="215" t="s">
        <v>11360</v>
      </c>
    </row>
    <row r="6019" spans="1:4" ht="13.5" x14ac:dyDescent="0.25">
      <c r="A6019" s="213">
        <v>95622</v>
      </c>
      <c r="B6019" s="214" t="s">
        <v>11361</v>
      </c>
      <c r="C6019" s="214" t="s">
        <v>150</v>
      </c>
      <c r="D6019" s="215" t="s">
        <v>11362</v>
      </c>
    </row>
    <row r="6020" spans="1:4" ht="13.5" x14ac:dyDescent="0.25">
      <c r="A6020" s="213">
        <v>95623</v>
      </c>
      <c r="B6020" s="214" t="s">
        <v>11363</v>
      </c>
      <c r="C6020" s="214" t="s">
        <v>150</v>
      </c>
      <c r="D6020" s="215" t="s">
        <v>4526</v>
      </c>
    </row>
    <row r="6021" spans="1:4" ht="13.5" x14ac:dyDescent="0.25">
      <c r="A6021" s="213">
        <v>95624</v>
      </c>
      <c r="B6021" s="214" t="s">
        <v>11364</v>
      </c>
      <c r="C6021" s="214" t="s">
        <v>150</v>
      </c>
      <c r="D6021" s="215" t="s">
        <v>11365</v>
      </c>
    </row>
    <row r="6022" spans="1:4" ht="13.5" x14ac:dyDescent="0.25">
      <c r="A6022" s="213">
        <v>95625</v>
      </c>
      <c r="B6022" s="214" t="s">
        <v>11366</v>
      </c>
      <c r="C6022" s="214" t="s">
        <v>150</v>
      </c>
      <c r="D6022" s="215" t="s">
        <v>7765</v>
      </c>
    </row>
    <row r="6023" spans="1:4" ht="13.5" x14ac:dyDescent="0.25">
      <c r="A6023" s="213">
        <v>95626</v>
      </c>
      <c r="B6023" s="214" t="s">
        <v>11367</v>
      </c>
      <c r="C6023" s="214" t="s">
        <v>150</v>
      </c>
      <c r="D6023" s="215" t="s">
        <v>11368</v>
      </c>
    </row>
    <row r="6024" spans="1:4" ht="13.5" x14ac:dyDescent="0.25">
      <c r="A6024" s="213">
        <v>96126</v>
      </c>
      <c r="B6024" s="214" t="s">
        <v>11369</v>
      </c>
      <c r="C6024" s="214" t="s">
        <v>150</v>
      </c>
      <c r="D6024" s="215" t="s">
        <v>8141</v>
      </c>
    </row>
    <row r="6025" spans="1:4" ht="13.5" x14ac:dyDescent="0.25">
      <c r="A6025" s="213">
        <v>96127</v>
      </c>
      <c r="B6025" s="214" t="s">
        <v>11370</v>
      </c>
      <c r="C6025" s="214" t="s">
        <v>150</v>
      </c>
      <c r="D6025" s="215" t="s">
        <v>11371</v>
      </c>
    </row>
    <row r="6026" spans="1:4" ht="13.5" x14ac:dyDescent="0.25">
      <c r="A6026" s="213">
        <v>96128</v>
      </c>
      <c r="B6026" s="214" t="s">
        <v>11372</v>
      </c>
      <c r="C6026" s="214" t="s">
        <v>150</v>
      </c>
      <c r="D6026" s="215" t="s">
        <v>11373</v>
      </c>
    </row>
    <row r="6027" spans="1:4" ht="13.5" x14ac:dyDescent="0.25">
      <c r="A6027" s="213">
        <v>96129</v>
      </c>
      <c r="B6027" s="214" t="s">
        <v>11374</v>
      </c>
      <c r="C6027" s="214" t="s">
        <v>150</v>
      </c>
      <c r="D6027" s="215" t="s">
        <v>11375</v>
      </c>
    </row>
    <row r="6028" spans="1:4" ht="13.5" x14ac:dyDescent="0.25">
      <c r="A6028" s="213">
        <v>96130</v>
      </c>
      <c r="B6028" s="214" t="s">
        <v>11376</v>
      </c>
      <c r="C6028" s="214" t="s">
        <v>150</v>
      </c>
      <c r="D6028" s="215" t="s">
        <v>11377</v>
      </c>
    </row>
    <row r="6029" spans="1:4" ht="13.5" x14ac:dyDescent="0.25">
      <c r="A6029" s="213">
        <v>96131</v>
      </c>
      <c r="B6029" s="214" t="s">
        <v>11378</v>
      </c>
      <c r="C6029" s="214" t="s">
        <v>150</v>
      </c>
      <c r="D6029" s="215" t="s">
        <v>11379</v>
      </c>
    </row>
    <row r="6030" spans="1:4" ht="13.5" x14ac:dyDescent="0.25">
      <c r="A6030" s="213">
        <v>96132</v>
      </c>
      <c r="B6030" s="214" t="s">
        <v>11380</v>
      </c>
      <c r="C6030" s="214" t="s">
        <v>150</v>
      </c>
      <c r="D6030" s="215" t="s">
        <v>11381</v>
      </c>
    </row>
    <row r="6031" spans="1:4" ht="13.5" x14ac:dyDescent="0.25">
      <c r="A6031" s="213">
        <v>96133</v>
      </c>
      <c r="B6031" s="214" t="s">
        <v>11382</v>
      </c>
      <c r="C6031" s="214" t="s">
        <v>150</v>
      </c>
      <c r="D6031" s="215" t="s">
        <v>11383</v>
      </c>
    </row>
    <row r="6032" spans="1:4" ht="13.5" x14ac:dyDescent="0.25">
      <c r="A6032" s="213">
        <v>96134</v>
      </c>
      <c r="B6032" s="214" t="s">
        <v>11384</v>
      </c>
      <c r="C6032" s="214" t="s">
        <v>150</v>
      </c>
      <c r="D6032" s="215" t="s">
        <v>7843</v>
      </c>
    </row>
    <row r="6033" spans="1:4" ht="13.5" x14ac:dyDescent="0.25">
      <c r="A6033" s="213">
        <v>96135</v>
      </c>
      <c r="B6033" s="214" t="s">
        <v>11385</v>
      </c>
      <c r="C6033" s="214" t="s">
        <v>150</v>
      </c>
      <c r="D6033" s="215" t="s">
        <v>8718</v>
      </c>
    </row>
    <row r="6034" spans="1:4" ht="13.5" x14ac:dyDescent="0.25">
      <c r="A6034" s="213">
        <v>104639</v>
      </c>
      <c r="B6034" s="214" t="s">
        <v>11386</v>
      </c>
      <c r="C6034" s="214" t="s">
        <v>150</v>
      </c>
      <c r="D6034" s="215" t="s">
        <v>4528</v>
      </c>
    </row>
    <row r="6035" spans="1:4" ht="13.5" x14ac:dyDescent="0.25">
      <c r="A6035" s="213">
        <v>104640</v>
      </c>
      <c r="B6035" s="214" t="s">
        <v>11387</v>
      </c>
      <c r="C6035" s="214" t="s">
        <v>150</v>
      </c>
      <c r="D6035" s="215" t="s">
        <v>5025</v>
      </c>
    </row>
    <row r="6036" spans="1:4" ht="13.5" x14ac:dyDescent="0.25">
      <c r="A6036" s="213">
        <v>104641</v>
      </c>
      <c r="B6036" s="214" t="s">
        <v>11388</v>
      </c>
      <c r="C6036" s="214" t="s">
        <v>150</v>
      </c>
      <c r="D6036" s="215" t="s">
        <v>10714</v>
      </c>
    </row>
    <row r="6037" spans="1:4" ht="13.5" x14ac:dyDescent="0.25">
      <c r="A6037" s="213">
        <v>104642</v>
      </c>
      <c r="B6037" s="214" t="s">
        <v>11389</v>
      </c>
      <c r="C6037" s="214" t="s">
        <v>150</v>
      </c>
      <c r="D6037" s="215" t="s">
        <v>11390</v>
      </c>
    </row>
    <row r="6038" spans="1:4" ht="13.5" x14ac:dyDescent="0.25">
      <c r="A6038" s="213">
        <v>102193</v>
      </c>
      <c r="B6038" s="214" t="s">
        <v>11391</v>
      </c>
      <c r="C6038" s="214" t="s">
        <v>150</v>
      </c>
      <c r="D6038" s="215" t="s">
        <v>2571</v>
      </c>
    </row>
    <row r="6039" spans="1:4" ht="13.5" x14ac:dyDescent="0.25">
      <c r="A6039" s="213">
        <v>102194</v>
      </c>
      <c r="B6039" s="214" t="s">
        <v>11392</v>
      </c>
      <c r="C6039" s="214" t="s">
        <v>150</v>
      </c>
      <c r="D6039" s="215" t="s">
        <v>5146</v>
      </c>
    </row>
    <row r="6040" spans="1:4" ht="13.5" x14ac:dyDescent="0.25">
      <c r="A6040" s="213">
        <v>102197</v>
      </c>
      <c r="B6040" s="214" t="s">
        <v>11393</v>
      </c>
      <c r="C6040" s="214" t="s">
        <v>150</v>
      </c>
      <c r="D6040" s="215" t="s">
        <v>11394</v>
      </c>
    </row>
    <row r="6041" spans="1:4" ht="13.5" x14ac:dyDescent="0.25">
      <c r="A6041" s="213">
        <v>102200</v>
      </c>
      <c r="B6041" s="214" t="s">
        <v>11395</v>
      </c>
      <c r="C6041" s="214" t="s">
        <v>150</v>
      </c>
      <c r="D6041" s="215" t="s">
        <v>7676</v>
      </c>
    </row>
    <row r="6042" spans="1:4" ht="13.5" x14ac:dyDescent="0.25">
      <c r="A6042" s="213">
        <v>102201</v>
      </c>
      <c r="B6042" s="214" t="s">
        <v>11396</v>
      </c>
      <c r="C6042" s="214" t="s">
        <v>150</v>
      </c>
      <c r="D6042" s="215" t="s">
        <v>11397</v>
      </c>
    </row>
    <row r="6043" spans="1:4" ht="13.5" x14ac:dyDescent="0.25">
      <c r="A6043" s="213">
        <v>102202</v>
      </c>
      <c r="B6043" s="214" t="s">
        <v>11398</v>
      </c>
      <c r="C6043" s="214" t="s">
        <v>150</v>
      </c>
      <c r="D6043" s="215" t="s">
        <v>11399</v>
      </c>
    </row>
    <row r="6044" spans="1:4" ht="13.5" x14ac:dyDescent="0.25">
      <c r="A6044" s="213">
        <v>102203</v>
      </c>
      <c r="B6044" s="214" t="s">
        <v>11400</v>
      </c>
      <c r="C6044" s="214" t="s">
        <v>150</v>
      </c>
      <c r="D6044" s="215" t="s">
        <v>11401</v>
      </c>
    </row>
    <row r="6045" spans="1:4" ht="13.5" x14ac:dyDescent="0.25">
      <c r="A6045" s="213">
        <v>102204</v>
      </c>
      <c r="B6045" s="214" t="s">
        <v>11402</v>
      </c>
      <c r="C6045" s="214" t="s">
        <v>150</v>
      </c>
      <c r="D6045" s="215" t="s">
        <v>5805</v>
      </c>
    </row>
    <row r="6046" spans="1:4" ht="13.5" x14ac:dyDescent="0.25">
      <c r="A6046" s="213">
        <v>102205</v>
      </c>
      <c r="B6046" s="214" t="s">
        <v>11403</v>
      </c>
      <c r="C6046" s="214" t="s">
        <v>150</v>
      </c>
      <c r="D6046" s="215" t="s">
        <v>11404</v>
      </c>
    </row>
    <row r="6047" spans="1:4" ht="13.5" x14ac:dyDescent="0.25">
      <c r="A6047" s="213">
        <v>102207</v>
      </c>
      <c r="B6047" s="214" t="s">
        <v>11405</v>
      </c>
      <c r="C6047" s="214" t="s">
        <v>150</v>
      </c>
      <c r="D6047" s="215" t="s">
        <v>9669</v>
      </c>
    </row>
    <row r="6048" spans="1:4" ht="13.5" x14ac:dyDescent="0.25">
      <c r="A6048" s="213">
        <v>102208</v>
      </c>
      <c r="B6048" s="214" t="s">
        <v>11406</v>
      </c>
      <c r="C6048" s="214" t="s">
        <v>150</v>
      </c>
      <c r="D6048" s="215" t="s">
        <v>11407</v>
      </c>
    </row>
    <row r="6049" spans="1:4" ht="13.5" x14ac:dyDescent="0.25">
      <c r="A6049" s="213">
        <v>102209</v>
      </c>
      <c r="B6049" s="214" t="s">
        <v>11408</v>
      </c>
      <c r="C6049" s="214" t="s">
        <v>150</v>
      </c>
      <c r="D6049" s="215" t="s">
        <v>11409</v>
      </c>
    </row>
    <row r="6050" spans="1:4" ht="13.5" x14ac:dyDescent="0.25">
      <c r="A6050" s="213">
        <v>102210</v>
      </c>
      <c r="B6050" s="214" t="s">
        <v>11410</v>
      </c>
      <c r="C6050" s="214" t="s">
        <v>150</v>
      </c>
      <c r="D6050" s="215" t="s">
        <v>7490</v>
      </c>
    </row>
    <row r="6051" spans="1:4" ht="13.5" x14ac:dyDescent="0.25">
      <c r="A6051" s="213">
        <v>102213</v>
      </c>
      <c r="B6051" s="214" t="s">
        <v>11411</v>
      </c>
      <c r="C6051" s="214" t="s">
        <v>150</v>
      </c>
      <c r="D6051" s="215" t="s">
        <v>5862</v>
      </c>
    </row>
    <row r="6052" spans="1:4" ht="13.5" x14ac:dyDescent="0.25">
      <c r="A6052" s="213">
        <v>102214</v>
      </c>
      <c r="B6052" s="214" t="s">
        <v>11412</v>
      </c>
      <c r="C6052" s="214" t="s">
        <v>150</v>
      </c>
      <c r="D6052" s="215" t="s">
        <v>6888</v>
      </c>
    </row>
    <row r="6053" spans="1:4" ht="13.5" x14ac:dyDescent="0.25">
      <c r="A6053" s="213">
        <v>102215</v>
      </c>
      <c r="B6053" s="214" t="s">
        <v>11413</v>
      </c>
      <c r="C6053" s="214" t="s">
        <v>150</v>
      </c>
      <c r="D6053" s="215" t="s">
        <v>1623</v>
      </c>
    </row>
    <row r="6054" spans="1:4" ht="13.5" x14ac:dyDescent="0.25">
      <c r="A6054" s="213">
        <v>102217</v>
      </c>
      <c r="B6054" s="214" t="s">
        <v>11414</v>
      </c>
      <c r="C6054" s="214" t="s">
        <v>150</v>
      </c>
      <c r="D6054" s="215" t="s">
        <v>11415</v>
      </c>
    </row>
    <row r="6055" spans="1:4" ht="13.5" x14ac:dyDescent="0.25">
      <c r="A6055" s="213">
        <v>102218</v>
      </c>
      <c r="B6055" s="214" t="s">
        <v>11416</v>
      </c>
      <c r="C6055" s="214" t="s">
        <v>150</v>
      </c>
      <c r="D6055" s="215" t="s">
        <v>9350</v>
      </c>
    </row>
    <row r="6056" spans="1:4" ht="13.5" x14ac:dyDescent="0.25">
      <c r="A6056" s="213">
        <v>102219</v>
      </c>
      <c r="B6056" s="214" t="s">
        <v>11417</v>
      </c>
      <c r="C6056" s="214" t="s">
        <v>150</v>
      </c>
      <c r="D6056" s="215" t="s">
        <v>11418</v>
      </c>
    </row>
    <row r="6057" spans="1:4" ht="13.5" x14ac:dyDescent="0.25">
      <c r="A6057" s="213">
        <v>102220</v>
      </c>
      <c r="B6057" s="214" t="s">
        <v>11419</v>
      </c>
      <c r="C6057" s="214" t="s">
        <v>150</v>
      </c>
      <c r="D6057" s="215" t="s">
        <v>11420</v>
      </c>
    </row>
    <row r="6058" spans="1:4" ht="13.5" x14ac:dyDescent="0.25">
      <c r="A6058" s="213">
        <v>102223</v>
      </c>
      <c r="B6058" s="214" t="s">
        <v>11421</v>
      </c>
      <c r="C6058" s="214" t="s">
        <v>150</v>
      </c>
      <c r="D6058" s="215" t="s">
        <v>11422</v>
      </c>
    </row>
    <row r="6059" spans="1:4" ht="13.5" x14ac:dyDescent="0.25">
      <c r="A6059" s="213">
        <v>102224</v>
      </c>
      <c r="B6059" s="214" t="s">
        <v>11423</v>
      </c>
      <c r="C6059" s="214" t="s">
        <v>150</v>
      </c>
      <c r="D6059" s="215" t="s">
        <v>11424</v>
      </c>
    </row>
    <row r="6060" spans="1:4" ht="13.5" x14ac:dyDescent="0.25">
      <c r="A6060" s="213">
        <v>102225</v>
      </c>
      <c r="B6060" s="214" t="s">
        <v>11425</v>
      </c>
      <c r="C6060" s="214" t="s">
        <v>150</v>
      </c>
      <c r="D6060" s="215" t="s">
        <v>11426</v>
      </c>
    </row>
    <row r="6061" spans="1:4" ht="13.5" x14ac:dyDescent="0.25">
      <c r="A6061" s="213">
        <v>102227</v>
      </c>
      <c r="B6061" s="214" t="s">
        <v>11427</v>
      </c>
      <c r="C6061" s="214" t="s">
        <v>150</v>
      </c>
      <c r="D6061" s="215" t="s">
        <v>11428</v>
      </c>
    </row>
    <row r="6062" spans="1:4" ht="13.5" x14ac:dyDescent="0.25">
      <c r="A6062" s="213">
        <v>102228</v>
      </c>
      <c r="B6062" s="214" t="s">
        <v>11429</v>
      </c>
      <c r="C6062" s="214" t="s">
        <v>150</v>
      </c>
      <c r="D6062" s="215" t="s">
        <v>11430</v>
      </c>
    </row>
    <row r="6063" spans="1:4" ht="13.5" x14ac:dyDescent="0.25">
      <c r="A6063" s="213">
        <v>102229</v>
      </c>
      <c r="B6063" s="214" t="s">
        <v>11431</v>
      </c>
      <c r="C6063" s="214" t="s">
        <v>150</v>
      </c>
      <c r="D6063" s="215" t="s">
        <v>6386</v>
      </c>
    </row>
    <row r="6064" spans="1:4" ht="13.5" x14ac:dyDescent="0.25">
      <c r="A6064" s="213">
        <v>102230</v>
      </c>
      <c r="B6064" s="214" t="s">
        <v>11432</v>
      </c>
      <c r="C6064" s="214" t="s">
        <v>150</v>
      </c>
      <c r="D6064" s="215" t="s">
        <v>1855</v>
      </c>
    </row>
    <row r="6065" spans="1:4" ht="13.5" x14ac:dyDescent="0.25">
      <c r="A6065" s="213">
        <v>102233</v>
      </c>
      <c r="B6065" s="214" t="s">
        <v>11433</v>
      </c>
      <c r="C6065" s="214" t="s">
        <v>150</v>
      </c>
      <c r="D6065" s="215" t="s">
        <v>5128</v>
      </c>
    </row>
    <row r="6066" spans="1:4" ht="13.5" x14ac:dyDescent="0.25">
      <c r="A6066" s="213">
        <v>102234</v>
      </c>
      <c r="B6066" s="214" t="s">
        <v>11434</v>
      </c>
      <c r="C6066" s="214" t="s">
        <v>150</v>
      </c>
      <c r="D6066" s="215" t="s">
        <v>8141</v>
      </c>
    </row>
    <row r="6067" spans="1:4" ht="13.5" x14ac:dyDescent="0.25">
      <c r="A6067" s="213">
        <v>100716</v>
      </c>
      <c r="B6067" s="214" t="s">
        <v>11435</v>
      </c>
      <c r="C6067" s="214" t="s">
        <v>150</v>
      </c>
      <c r="D6067" s="215" t="s">
        <v>11436</v>
      </c>
    </row>
    <row r="6068" spans="1:4" ht="13.5" x14ac:dyDescent="0.25">
      <c r="A6068" s="213">
        <v>100717</v>
      </c>
      <c r="B6068" s="214" t="s">
        <v>11437</v>
      </c>
      <c r="C6068" s="214" t="s">
        <v>150</v>
      </c>
      <c r="D6068" s="215" t="s">
        <v>11438</v>
      </c>
    </row>
    <row r="6069" spans="1:4" ht="13.5" x14ac:dyDescent="0.25">
      <c r="A6069" s="213">
        <v>100718</v>
      </c>
      <c r="B6069" s="214" t="s">
        <v>11439</v>
      </c>
      <c r="C6069" s="214" t="s">
        <v>91</v>
      </c>
      <c r="D6069" s="215" t="s">
        <v>2024</v>
      </c>
    </row>
    <row r="6070" spans="1:4" ht="13.5" x14ac:dyDescent="0.25">
      <c r="A6070" s="213">
        <v>100719</v>
      </c>
      <c r="B6070" s="214" t="s">
        <v>11440</v>
      </c>
      <c r="C6070" s="214" t="s">
        <v>150</v>
      </c>
      <c r="D6070" s="215" t="s">
        <v>6894</v>
      </c>
    </row>
    <row r="6071" spans="1:4" ht="13.5" x14ac:dyDescent="0.25">
      <c r="A6071" s="213">
        <v>100720</v>
      </c>
      <c r="B6071" s="214" t="s">
        <v>11441</v>
      </c>
      <c r="C6071" s="214" t="s">
        <v>150</v>
      </c>
      <c r="D6071" s="215" t="s">
        <v>9382</v>
      </c>
    </row>
    <row r="6072" spans="1:4" ht="13.5" x14ac:dyDescent="0.25">
      <c r="A6072" s="213">
        <v>100721</v>
      </c>
      <c r="B6072" s="214" t="s">
        <v>11442</v>
      </c>
      <c r="C6072" s="214" t="s">
        <v>150</v>
      </c>
      <c r="D6072" s="215" t="s">
        <v>11443</v>
      </c>
    </row>
    <row r="6073" spans="1:4" ht="13.5" x14ac:dyDescent="0.25">
      <c r="A6073" s="213">
        <v>100722</v>
      </c>
      <c r="B6073" s="214" t="s">
        <v>11444</v>
      </c>
      <c r="C6073" s="214" t="s">
        <v>150</v>
      </c>
      <c r="D6073" s="215" t="s">
        <v>11445</v>
      </c>
    </row>
    <row r="6074" spans="1:4" ht="13.5" x14ac:dyDescent="0.25">
      <c r="A6074" s="213">
        <v>100723</v>
      </c>
      <c r="B6074" s="214" t="s">
        <v>11446</v>
      </c>
      <c r="C6074" s="214" t="s">
        <v>150</v>
      </c>
      <c r="D6074" s="215" t="s">
        <v>11447</v>
      </c>
    </row>
    <row r="6075" spans="1:4" ht="13.5" x14ac:dyDescent="0.25">
      <c r="A6075" s="213">
        <v>100724</v>
      </c>
      <c r="B6075" s="214" t="s">
        <v>11448</v>
      </c>
      <c r="C6075" s="214" t="s">
        <v>150</v>
      </c>
      <c r="D6075" s="215" t="s">
        <v>11449</v>
      </c>
    </row>
    <row r="6076" spans="1:4" ht="13.5" x14ac:dyDescent="0.25">
      <c r="A6076" s="213">
        <v>100725</v>
      </c>
      <c r="B6076" s="214" t="s">
        <v>11450</v>
      </c>
      <c r="C6076" s="214" t="s">
        <v>150</v>
      </c>
      <c r="D6076" s="215" t="s">
        <v>6386</v>
      </c>
    </row>
    <row r="6077" spans="1:4" ht="13.5" x14ac:dyDescent="0.25">
      <c r="A6077" s="213">
        <v>100726</v>
      </c>
      <c r="B6077" s="214" t="s">
        <v>11451</v>
      </c>
      <c r="C6077" s="214" t="s">
        <v>150</v>
      </c>
      <c r="D6077" s="215" t="s">
        <v>10692</v>
      </c>
    </row>
    <row r="6078" spans="1:4" ht="13.5" x14ac:dyDescent="0.25">
      <c r="A6078" s="213">
        <v>100727</v>
      </c>
      <c r="B6078" s="214" t="s">
        <v>11452</v>
      </c>
      <c r="C6078" s="214" t="s">
        <v>150</v>
      </c>
      <c r="D6078" s="215" t="s">
        <v>11453</v>
      </c>
    </row>
    <row r="6079" spans="1:4" ht="13.5" x14ac:dyDescent="0.25">
      <c r="A6079" s="213">
        <v>100728</v>
      </c>
      <c r="B6079" s="214" t="s">
        <v>11454</v>
      </c>
      <c r="C6079" s="214" t="s">
        <v>150</v>
      </c>
      <c r="D6079" s="215" t="s">
        <v>11455</v>
      </c>
    </row>
    <row r="6080" spans="1:4" ht="13.5" x14ac:dyDescent="0.25">
      <c r="A6080" s="213">
        <v>100729</v>
      </c>
      <c r="B6080" s="214" t="s">
        <v>11456</v>
      </c>
      <c r="C6080" s="214" t="s">
        <v>150</v>
      </c>
      <c r="D6080" s="215" t="s">
        <v>11457</v>
      </c>
    </row>
    <row r="6081" spans="1:4" ht="13.5" x14ac:dyDescent="0.25">
      <c r="A6081" s="213">
        <v>100730</v>
      </c>
      <c r="B6081" s="214" t="s">
        <v>11458</v>
      </c>
      <c r="C6081" s="214" t="s">
        <v>150</v>
      </c>
      <c r="D6081" s="215" t="s">
        <v>11459</v>
      </c>
    </row>
    <row r="6082" spans="1:4" ht="13.5" x14ac:dyDescent="0.25">
      <c r="A6082" s="213">
        <v>100733</v>
      </c>
      <c r="B6082" s="214" t="s">
        <v>11460</v>
      </c>
      <c r="C6082" s="214" t="s">
        <v>150</v>
      </c>
      <c r="D6082" s="215" t="s">
        <v>5811</v>
      </c>
    </row>
    <row r="6083" spans="1:4" ht="13.5" x14ac:dyDescent="0.25">
      <c r="A6083" s="213">
        <v>100734</v>
      </c>
      <c r="B6083" s="214" t="s">
        <v>11461</v>
      </c>
      <c r="C6083" s="214" t="s">
        <v>150</v>
      </c>
      <c r="D6083" s="215" t="s">
        <v>2770</v>
      </c>
    </row>
    <row r="6084" spans="1:4" ht="13.5" x14ac:dyDescent="0.25">
      <c r="A6084" s="213">
        <v>100735</v>
      </c>
      <c r="B6084" s="214" t="s">
        <v>11462</v>
      </c>
      <c r="C6084" s="214" t="s">
        <v>150</v>
      </c>
      <c r="D6084" s="215" t="s">
        <v>1459</v>
      </c>
    </row>
    <row r="6085" spans="1:4" ht="13.5" x14ac:dyDescent="0.25">
      <c r="A6085" s="213">
        <v>100736</v>
      </c>
      <c r="B6085" s="214" t="s">
        <v>11463</v>
      </c>
      <c r="C6085" s="214" t="s">
        <v>150</v>
      </c>
      <c r="D6085" s="215" t="s">
        <v>11464</v>
      </c>
    </row>
    <row r="6086" spans="1:4" ht="13.5" x14ac:dyDescent="0.25">
      <c r="A6086" s="213">
        <v>100739</v>
      </c>
      <c r="B6086" s="214" t="s">
        <v>11465</v>
      </c>
      <c r="C6086" s="214" t="s">
        <v>150</v>
      </c>
      <c r="D6086" s="215" t="s">
        <v>11466</v>
      </c>
    </row>
    <row r="6087" spans="1:4" ht="13.5" x14ac:dyDescent="0.25">
      <c r="A6087" s="213">
        <v>100740</v>
      </c>
      <c r="B6087" s="214" t="s">
        <v>11467</v>
      </c>
      <c r="C6087" s="214" t="s">
        <v>150</v>
      </c>
      <c r="D6087" s="215" t="s">
        <v>5650</v>
      </c>
    </row>
    <row r="6088" spans="1:4" ht="13.5" x14ac:dyDescent="0.25">
      <c r="A6088" s="213">
        <v>100741</v>
      </c>
      <c r="B6088" s="214" t="s">
        <v>11468</v>
      </c>
      <c r="C6088" s="214" t="s">
        <v>150</v>
      </c>
      <c r="D6088" s="215" t="s">
        <v>11469</v>
      </c>
    </row>
    <row r="6089" spans="1:4" ht="13.5" x14ac:dyDescent="0.25">
      <c r="A6089" s="213">
        <v>100742</v>
      </c>
      <c r="B6089" s="214" t="s">
        <v>11470</v>
      </c>
      <c r="C6089" s="214" t="s">
        <v>150</v>
      </c>
      <c r="D6089" s="215" t="s">
        <v>7280</v>
      </c>
    </row>
    <row r="6090" spans="1:4" ht="13.5" x14ac:dyDescent="0.25">
      <c r="A6090" s="213">
        <v>100743</v>
      </c>
      <c r="B6090" s="214" t="s">
        <v>11471</v>
      </c>
      <c r="C6090" s="214" t="s">
        <v>150</v>
      </c>
      <c r="D6090" s="215" t="s">
        <v>5805</v>
      </c>
    </row>
    <row r="6091" spans="1:4" ht="13.5" x14ac:dyDescent="0.25">
      <c r="A6091" s="213">
        <v>100744</v>
      </c>
      <c r="B6091" s="214" t="s">
        <v>11472</v>
      </c>
      <c r="C6091" s="214" t="s">
        <v>150</v>
      </c>
      <c r="D6091" s="215" t="s">
        <v>11473</v>
      </c>
    </row>
    <row r="6092" spans="1:4" ht="13.5" x14ac:dyDescent="0.25">
      <c r="A6092" s="213">
        <v>100745</v>
      </c>
      <c r="B6092" s="214" t="s">
        <v>11474</v>
      </c>
      <c r="C6092" s="214" t="s">
        <v>150</v>
      </c>
      <c r="D6092" s="215" t="s">
        <v>11475</v>
      </c>
    </row>
    <row r="6093" spans="1:4" ht="13.5" x14ac:dyDescent="0.25">
      <c r="A6093" s="213">
        <v>100746</v>
      </c>
      <c r="B6093" s="214" t="s">
        <v>11476</v>
      </c>
      <c r="C6093" s="214" t="s">
        <v>150</v>
      </c>
      <c r="D6093" s="215" t="s">
        <v>8970</v>
      </c>
    </row>
    <row r="6094" spans="1:4" ht="13.5" x14ac:dyDescent="0.25">
      <c r="A6094" s="213">
        <v>100747</v>
      </c>
      <c r="B6094" s="214" t="s">
        <v>11477</v>
      </c>
      <c r="C6094" s="214" t="s">
        <v>150</v>
      </c>
      <c r="D6094" s="215" t="s">
        <v>5551</v>
      </c>
    </row>
    <row r="6095" spans="1:4" ht="13.5" x14ac:dyDescent="0.25">
      <c r="A6095" s="213">
        <v>100748</v>
      </c>
      <c r="B6095" s="214" t="s">
        <v>11478</v>
      </c>
      <c r="C6095" s="214" t="s">
        <v>150</v>
      </c>
      <c r="D6095" s="215" t="s">
        <v>5589</v>
      </c>
    </row>
    <row r="6096" spans="1:4" ht="13.5" x14ac:dyDescent="0.25">
      <c r="A6096" s="213">
        <v>100749</v>
      </c>
      <c r="B6096" s="214" t="s">
        <v>11479</v>
      </c>
      <c r="C6096" s="214" t="s">
        <v>150</v>
      </c>
      <c r="D6096" s="215" t="s">
        <v>11480</v>
      </c>
    </row>
    <row r="6097" spans="1:4" ht="13.5" x14ac:dyDescent="0.25">
      <c r="A6097" s="213">
        <v>100750</v>
      </c>
      <c r="B6097" s="214" t="s">
        <v>11481</v>
      </c>
      <c r="C6097" s="214" t="s">
        <v>150</v>
      </c>
      <c r="D6097" s="215" t="s">
        <v>11482</v>
      </c>
    </row>
    <row r="6098" spans="1:4" ht="13.5" x14ac:dyDescent="0.25">
      <c r="A6098" s="213">
        <v>100751</v>
      </c>
      <c r="B6098" s="214" t="s">
        <v>11483</v>
      </c>
      <c r="C6098" s="214" t="s">
        <v>150</v>
      </c>
      <c r="D6098" s="215" t="s">
        <v>11484</v>
      </c>
    </row>
    <row r="6099" spans="1:4" ht="13.5" x14ac:dyDescent="0.25">
      <c r="A6099" s="213">
        <v>100752</v>
      </c>
      <c r="B6099" s="214" t="s">
        <v>11485</v>
      </c>
      <c r="C6099" s="214" t="s">
        <v>150</v>
      </c>
      <c r="D6099" s="215" t="s">
        <v>11486</v>
      </c>
    </row>
    <row r="6100" spans="1:4" ht="13.5" x14ac:dyDescent="0.25">
      <c r="A6100" s="213">
        <v>100753</v>
      </c>
      <c r="B6100" s="214" t="s">
        <v>11487</v>
      </c>
      <c r="C6100" s="214" t="s">
        <v>150</v>
      </c>
      <c r="D6100" s="215" t="s">
        <v>11488</v>
      </c>
    </row>
    <row r="6101" spans="1:4" ht="13.5" x14ac:dyDescent="0.25">
      <c r="A6101" s="213">
        <v>100754</v>
      </c>
      <c r="B6101" s="214" t="s">
        <v>11489</v>
      </c>
      <c r="C6101" s="214" t="s">
        <v>150</v>
      </c>
      <c r="D6101" s="215" t="s">
        <v>11490</v>
      </c>
    </row>
    <row r="6102" spans="1:4" ht="13.5" x14ac:dyDescent="0.25">
      <c r="A6102" s="213">
        <v>100757</v>
      </c>
      <c r="B6102" s="214" t="s">
        <v>11491</v>
      </c>
      <c r="C6102" s="214" t="s">
        <v>150</v>
      </c>
      <c r="D6102" s="215" t="s">
        <v>11492</v>
      </c>
    </row>
    <row r="6103" spans="1:4" ht="13.5" x14ac:dyDescent="0.25">
      <c r="A6103" s="213">
        <v>100758</v>
      </c>
      <c r="B6103" s="214" t="s">
        <v>11493</v>
      </c>
      <c r="C6103" s="214" t="s">
        <v>150</v>
      </c>
      <c r="D6103" s="215" t="s">
        <v>11494</v>
      </c>
    </row>
    <row r="6104" spans="1:4" ht="13.5" x14ac:dyDescent="0.25">
      <c r="A6104" s="213">
        <v>100759</v>
      </c>
      <c r="B6104" s="214" t="s">
        <v>11495</v>
      </c>
      <c r="C6104" s="214" t="s">
        <v>150</v>
      </c>
      <c r="D6104" s="215" t="s">
        <v>5944</v>
      </c>
    </row>
    <row r="6105" spans="1:4" ht="13.5" x14ac:dyDescent="0.25">
      <c r="A6105" s="213">
        <v>100760</v>
      </c>
      <c r="B6105" s="214" t="s">
        <v>11496</v>
      </c>
      <c r="C6105" s="214" t="s">
        <v>150</v>
      </c>
      <c r="D6105" s="215" t="s">
        <v>11497</v>
      </c>
    </row>
    <row r="6106" spans="1:4" ht="13.5" x14ac:dyDescent="0.25">
      <c r="A6106" s="213">
        <v>100761</v>
      </c>
      <c r="B6106" s="214" t="s">
        <v>11498</v>
      </c>
      <c r="C6106" s="214" t="s">
        <v>150</v>
      </c>
      <c r="D6106" s="215" t="s">
        <v>11499</v>
      </c>
    </row>
    <row r="6107" spans="1:4" ht="13.5" x14ac:dyDescent="0.25">
      <c r="A6107" s="213">
        <v>100762</v>
      </c>
      <c r="B6107" s="214" t="s">
        <v>11500</v>
      </c>
      <c r="C6107" s="214" t="s">
        <v>150</v>
      </c>
      <c r="D6107" s="215" t="s">
        <v>11501</v>
      </c>
    </row>
    <row r="6108" spans="1:4" ht="13.5" x14ac:dyDescent="0.25">
      <c r="A6108" s="213">
        <v>102488</v>
      </c>
      <c r="B6108" s="214" t="s">
        <v>11502</v>
      </c>
      <c r="C6108" s="214" t="s">
        <v>150</v>
      </c>
      <c r="D6108" s="215" t="s">
        <v>9647</v>
      </c>
    </row>
    <row r="6109" spans="1:4" ht="13.5" x14ac:dyDescent="0.25">
      <c r="A6109" s="213">
        <v>102489</v>
      </c>
      <c r="B6109" s="214" t="s">
        <v>11503</v>
      </c>
      <c r="C6109" s="214" t="s">
        <v>150</v>
      </c>
      <c r="D6109" s="215" t="s">
        <v>11504</v>
      </c>
    </row>
    <row r="6110" spans="1:4" ht="13.5" x14ac:dyDescent="0.25">
      <c r="A6110" s="213">
        <v>102491</v>
      </c>
      <c r="B6110" s="214" t="s">
        <v>11505</v>
      </c>
      <c r="C6110" s="214" t="s">
        <v>150</v>
      </c>
      <c r="D6110" s="215" t="s">
        <v>7740</v>
      </c>
    </row>
    <row r="6111" spans="1:4" ht="13.5" x14ac:dyDescent="0.25">
      <c r="A6111" s="213">
        <v>102492</v>
      </c>
      <c r="B6111" s="214" t="s">
        <v>11506</v>
      </c>
      <c r="C6111" s="214" t="s">
        <v>150</v>
      </c>
      <c r="D6111" s="215" t="s">
        <v>11507</v>
      </c>
    </row>
    <row r="6112" spans="1:4" ht="13.5" x14ac:dyDescent="0.25">
      <c r="A6112" s="213">
        <v>102494</v>
      </c>
      <c r="B6112" s="214" t="s">
        <v>11508</v>
      </c>
      <c r="C6112" s="214" t="s">
        <v>150</v>
      </c>
      <c r="D6112" s="215" t="s">
        <v>11509</v>
      </c>
    </row>
    <row r="6113" spans="1:4" ht="13.5" x14ac:dyDescent="0.25">
      <c r="A6113" s="213">
        <v>102496</v>
      </c>
      <c r="B6113" s="214" t="s">
        <v>11510</v>
      </c>
      <c r="C6113" s="214" t="s">
        <v>91</v>
      </c>
      <c r="D6113" s="215" t="s">
        <v>5610</v>
      </c>
    </row>
    <row r="6114" spans="1:4" ht="13.5" x14ac:dyDescent="0.25">
      <c r="A6114" s="213">
        <v>102497</v>
      </c>
      <c r="B6114" s="214" t="s">
        <v>11511</v>
      </c>
      <c r="C6114" s="214" t="s">
        <v>91</v>
      </c>
      <c r="D6114" s="215" t="s">
        <v>11512</v>
      </c>
    </row>
    <row r="6115" spans="1:4" ht="13.5" x14ac:dyDescent="0.25">
      <c r="A6115" s="213">
        <v>102498</v>
      </c>
      <c r="B6115" s="214" t="s">
        <v>11513</v>
      </c>
      <c r="C6115" s="214" t="s">
        <v>91</v>
      </c>
      <c r="D6115" s="215" t="s">
        <v>11514</v>
      </c>
    </row>
    <row r="6116" spans="1:4" ht="13.5" x14ac:dyDescent="0.25">
      <c r="A6116" s="213">
        <v>102499</v>
      </c>
      <c r="B6116" s="214" t="s">
        <v>11515</v>
      </c>
      <c r="C6116" s="214" t="s">
        <v>150</v>
      </c>
      <c r="D6116" s="215" t="s">
        <v>11516</v>
      </c>
    </row>
    <row r="6117" spans="1:4" ht="13.5" x14ac:dyDescent="0.25">
      <c r="A6117" s="213">
        <v>102500</v>
      </c>
      <c r="B6117" s="214" t="s">
        <v>11517</v>
      </c>
      <c r="C6117" s="214" t="s">
        <v>91</v>
      </c>
      <c r="D6117" s="215" t="s">
        <v>11518</v>
      </c>
    </row>
    <row r="6118" spans="1:4" ht="13.5" x14ac:dyDescent="0.25">
      <c r="A6118" s="213">
        <v>102501</v>
      </c>
      <c r="B6118" s="214" t="s">
        <v>11519</v>
      </c>
      <c r="C6118" s="214" t="s">
        <v>150</v>
      </c>
      <c r="D6118" s="215" t="s">
        <v>11520</v>
      </c>
    </row>
    <row r="6119" spans="1:4" ht="13.5" x14ac:dyDescent="0.25">
      <c r="A6119" s="213">
        <v>102504</v>
      </c>
      <c r="B6119" s="214" t="s">
        <v>11521</v>
      </c>
      <c r="C6119" s="214" t="s">
        <v>91</v>
      </c>
      <c r="D6119" s="215" t="s">
        <v>11522</v>
      </c>
    </row>
    <row r="6120" spans="1:4" ht="13.5" x14ac:dyDescent="0.25">
      <c r="A6120" s="213">
        <v>102505</v>
      </c>
      <c r="B6120" s="214" t="s">
        <v>11523</v>
      </c>
      <c r="C6120" s="214" t="s">
        <v>91</v>
      </c>
      <c r="D6120" s="215" t="s">
        <v>5131</v>
      </c>
    </row>
    <row r="6121" spans="1:4" ht="13.5" x14ac:dyDescent="0.25">
      <c r="A6121" s="213">
        <v>102506</v>
      </c>
      <c r="B6121" s="214" t="s">
        <v>11524</v>
      </c>
      <c r="C6121" s="214" t="s">
        <v>91</v>
      </c>
      <c r="D6121" s="215" t="s">
        <v>11525</v>
      </c>
    </row>
    <row r="6122" spans="1:4" ht="13.5" x14ac:dyDescent="0.25">
      <c r="A6122" s="213">
        <v>102507</v>
      </c>
      <c r="B6122" s="214" t="s">
        <v>11526</v>
      </c>
      <c r="C6122" s="214" t="s">
        <v>91</v>
      </c>
      <c r="D6122" s="215" t="s">
        <v>11527</v>
      </c>
    </row>
    <row r="6123" spans="1:4" ht="13.5" x14ac:dyDescent="0.25">
      <c r="A6123" s="213">
        <v>102508</v>
      </c>
      <c r="B6123" s="214" t="s">
        <v>11528</v>
      </c>
      <c r="C6123" s="214" t="s">
        <v>150</v>
      </c>
      <c r="D6123" s="215" t="s">
        <v>1169</v>
      </c>
    </row>
    <row r="6124" spans="1:4" ht="13.5" x14ac:dyDescent="0.25">
      <c r="A6124" s="213">
        <v>102509</v>
      </c>
      <c r="B6124" s="214" t="s">
        <v>11529</v>
      </c>
      <c r="C6124" s="214" t="s">
        <v>150</v>
      </c>
      <c r="D6124" s="215" t="s">
        <v>11530</v>
      </c>
    </row>
    <row r="6125" spans="1:4" ht="13.5" x14ac:dyDescent="0.25">
      <c r="A6125" s="213">
        <v>102512</v>
      </c>
      <c r="B6125" s="214" t="s">
        <v>11531</v>
      </c>
      <c r="C6125" s="214" t="s">
        <v>91</v>
      </c>
      <c r="D6125" s="215" t="s">
        <v>2739</v>
      </c>
    </row>
    <row r="6126" spans="1:4" ht="13.5" x14ac:dyDescent="0.25">
      <c r="A6126" s="213">
        <v>102513</v>
      </c>
      <c r="B6126" s="214" t="s">
        <v>11532</v>
      </c>
      <c r="C6126" s="214" t="s">
        <v>150</v>
      </c>
      <c r="D6126" s="215" t="s">
        <v>6101</v>
      </c>
    </row>
    <row r="6127" spans="1:4" ht="13.5" x14ac:dyDescent="0.25">
      <c r="A6127" s="213">
        <v>102520</v>
      </c>
      <c r="B6127" s="214" t="s">
        <v>11533</v>
      </c>
      <c r="C6127" s="214" t="s">
        <v>150</v>
      </c>
      <c r="D6127" s="215" t="s">
        <v>11534</v>
      </c>
    </row>
    <row r="6128" spans="1:4" ht="13.5" x14ac:dyDescent="0.25">
      <c r="A6128" s="213">
        <v>101749</v>
      </c>
      <c r="B6128" s="214" t="s">
        <v>11535</v>
      </c>
      <c r="C6128" s="214" t="s">
        <v>150</v>
      </c>
      <c r="D6128" s="215" t="s">
        <v>11536</v>
      </c>
    </row>
    <row r="6129" spans="1:4" ht="13.5" x14ac:dyDescent="0.25">
      <c r="A6129" s="213">
        <v>101750</v>
      </c>
      <c r="B6129" s="214" t="s">
        <v>11537</v>
      </c>
      <c r="C6129" s="214" t="s">
        <v>150</v>
      </c>
      <c r="D6129" s="215" t="s">
        <v>5286</v>
      </c>
    </row>
    <row r="6130" spans="1:4" ht="13.5" x14ac:dyDescent="0.25">
      <c r="A6130" s="213">
        <v>101729</v>
      </c>
      <c r="B6130" s="214" t="s">
        <v>11538</v>
      </c>
      <c r="C6130" s="214" t="s">
        <v>150</v>
      </c>
      <c r="D6130" s="215" t="s">
        <v>11539</v>
      </c>
    </row>
    <row r="6131" spans="1:4" ht="13.5" x14ac:dyDescent="0.25">
      <c r="A6131" s="213">
        <v>101746</v>
      </c>
      <c r="B6131" s="214" t="s">
        <v>11540</v>
      </c>
      <c r="C6131" s="214" t="s">
        <v>150</v>
      </c>
      <c r="D6131" s="215" t="s">
        <v>11541</v>
      </c>
    </row>
    <row r="6132" spans="1:4" ht="13.5" x14ac:dyDescent="0.25">
      <c r="A6132" s="213">
        <v>101751</v>
      </c>
      <c r="B6132" s="214" t="s">
        <v>11542</v>
      </c>
      <c r="C6132" s="214" t="s">
        <v>150</v>
      </c>
      <c r="D6132" s="215" t="s">
        <v>11543</v>
      </c>
    </row>
    <row r="6133" spans="1:4" ht="13.5" x14ac:dyDescent="0.25">
      <c r="A6133" s="213">
        <v>87246</v>
      </c>
      <c r="B6133" s="214" t="s">
        <v>11544</v>
      </c>
      <c r="C6133" s="214" t="s">
        <v>150</v>
      </c>
      <c r="D6133" s="215" t="s">
        <v>11545</v>
      </c>
    </row>
    <row r="6134" spans="1:4" ht="13.5" x14ac:dyDescent="0.25">
      <c r="A6134" s="213">
        <v>87247</v>
      </c>
      <c r="B6134" s="214" t="s">
        <v>11546</v>
      </c>
      <c r="C6134" s="214" t="s">
        <v>150</v>
      </c>
      <c r="D6134" s="215" t="s">
        <v>11547</v>
      </c>
    </row>
    <row r="6135" spans="1:4" ht="13.5" x14ac:dyDescent="0.25">
      <c r="A6135" s="213">
        <v>87248</v>
      </c>
      <c r="B6135" s="214" t="s">
        <v>11548</v>
      </c>
      <c r="C6135" s="214" t="s">
        <v>150</v>
      </c>
      <c r="D6135" s="215" t="s">
        <v>11549</v>
      </c>
    </row>
    <row r="6136" spans="1:4" ht="13.5" x14ac:dyDescent="0.25">
      <c r="A6136" s="213">
        <v>87249</v>
      </c>
      <c r="B6136" s="214" t="s">
        <v>11550</v>
      </c>
      <c r="C6136" s="214" t="s">
        <v>150</v>
      </c>
      <c r="D6136" s="215" t="s">
        <v>11551</v>
      </c>
    </row>
    <row r="6137" spans="1:4" ht="13.5" x14ac:dyDescent="0.25">
      <c r="A6137" s="213">
        <v>87250</v>
      </c>
      <c r="B6137" s="214" t="s">
        <v>11552</v>
      </c>
      <c r="C6137" s="214" t="s">
        <v>150</v>
      </c>
      <c r="D6137" s="215" t="s">
        <v>3992</v>
      </c>
    </row>
    <row r="6138" spans="1:4" ht="13.5" x14ac:dyDescent="0.25">
      <c r="A6138" s="213">
        <v>87251</v>
      </c>
      <c r="B6138" s="214" t="s">
        <v>11553</v>
      </c>
      <c r="C6138" s="214" t="s">
        <v>150</v>
      </c>
      <c r="D6138" s="215" t="s">
        <v>11554</v>
      </c>
    </row>
    <row r="6139" spans="1:4" ht="13.5" x14ac:dyDescent="0.25">
      <c r="A6139" s="213">
        <v>87255</v>
      </c>
      <c r="B6139" s="214" t="s">
        <v>11555</v>
      </c>
      <c r="C6139" s="214" t="s">
        <v>150</v>
      </c>
      <c r="D6139" s="215" t="s">
        <v>11556</v>
      </c>
    </row>
    <row r="6140" spans="1:4" ht="13.5" x14ac:dyDescent="0.25">
      <c r="A6140" s="213">
        <v>87256</v>
      </c>
      <c r="B6140" s="214" t="s">
        <v>11557</v>
      </c>
      <c r="C6140" s="214" t="s">
        <v>150</v>
      </c>
      <c r="D6140" s="215" t="s">
        <v>7089</v>
      </c>
    </row>
    <row r="6141" spans="1:4" ht="13.5" x14ac:dyDescent="0.25">
      <c r="A6141" s="213">
        <v>87257</v>
      </c>
      <c r="B6141" s="214" t="s">
        <v>11558</v>
      </c>
      <c r="C6141" s="214" t="s">
        <v>150</v>
      </c>
      <c r="D6141" s="215" t="s">
        <v>11559</v>
      </c>
    </row>
    <row r="6142" spans="1:4" ht="13.5" x14ac:dyDescent="0.25">
      <c r="A6142" s="213">
        <v>87258</v>
      </c>
      <c r="B6142" s="214" t="s">
        <v>11560</v>
      </c>
      <c r="C6142" s="214" t="s">
        <v>150</v>
      </c>
      <c r="D6142" s="215" t="s">
        <v>11561</v>
      </c>
    </row>
    <row r="6143" spans="1:4" ht="13.5" x14ac:dyDescent="0.25">
      <c r="A6143" s="213">
        <v>87259</v>
      </c>
      <c r="B6143" s="214" t="s">
        <v>11562</v>
      </c>
      <c r="C6143" s="214" t="s">
        <v>150</v>
      </c>
      <c r="D6143" s="215" t="s">
        <v>11563</v>
      </c>
    </row>
    <row r="6144" spans="1:4" ht="13.5" x14ac:dyDescent="0.25">
      <c r="A6144" s="213">
        <v>87260</v>
      </c>
      <c r="B6144" s="214" t="s">
        <v>11564</v>
      </c>
      <c r="C6144" s="214" t="s">
        <v>150</v>
      </c>
      <c r="D6144" s="215" t="s">
        <v>11565</v>
      </c>
    </row>
    <row r="6145" spans="1:4" ht="13.5" x14ac:dyDescent="0.25">
      <c r="A6145" s="213">
        <v>87261</v>
      </c>
      <c r="B6145" s="214" t="s">
        <v>11566</v>
      </c>
      <c r="C6145" s="214" t="s">
        <v>150</v>
      </c>
      <c r="D6145" s="215" t="s">
        <v>11567</v>
      </c>
    </row>
    <row r="6146" spans="1:4" ht="13.5" x14ac:dyDescent="0.25">
      <c r="A6146" s="213">
        <v>87262</v>
      </c>
      <c r="B6146" s="214" t="s">
        <v>11568</v>
      </c>
      <c r="C6146" s="214" t="s">
        <v>150</v>
      </c>
      <c r="D6146" s="215" t="s">
        <v>11569</v>
      </c>
    </row>
    <row r="6147" spans="1:4" ht="13.5" x14ac:dyDescent="0.25">
      <c r="A6147" s="213">
        <v>87263</v>
      </c>
      <c r="B6147" s="214" t="s">
        <v>11570</v>
      </c>
      <c r="C6147" s="214" t="s">
        <v>150</v>
      </c>
      <c r="D6147" s="215" t="s">
        <v>11571</v>
      </c>
    </row>
    <row r="6148" spans="1:4" ht="13.5" x14ac:dyDescent="0.25">
      <c r="A6148" s="213">
        <v>89046</v>
      </c>
      <c r="B6148" s="214" t="s">
        <v>11572</v>
      </c>
      <c r="C6148" s="214" t="s">
        <v>150</v>
      </c>
      <c r="D6148" s="215" t="s">
        <v>11573</v>
      </c>
    </row>
    <row r="6149" spans="1:4" ht="13.5" x14ac:dyDescent="0.25">
      <c r="A6149" s="213">
        <v>89171</v>
      </c>
      <c r="B6149" s="214" t="s">
        <v>11574</v>
      </c>
      <c r="C6149" s="214" t="s">
        <v>150</v>
      </c>
      <c r="D6149" s="215" t="s">
        <v>11575</v>
      </c>
    </row>
    <row r="6150" spans="1:4" ht="13.5" x14ac:dyDescent="0.25">
      <c r="A6150" s="213">
        <v>93389</v>
      </c>
      <c r="B6150" s="214" t="s">
        <v>11576</v>
      </c>
      <c r="C6150" s="214" t="s">
        <v>150</v>
      </c>
      <c r="D6150" s="215" t="s">
        <v>11577</v>
      </c>
    </row>
    <row r="6151" spans="1:4" ht="13.5" x14ac:dyDescent="0.25">
      <c r="A6151" s="213">
        <v>93390</v>
      </c>
      <c r="B6151" s="214" t="s">
        <v>11578</v>
      </c>
      <c r="C6151" s="214" t="s">
        <v>150</v>
      </c>
      <c r="D6151" s="215" t="s">
        <v>11579</v>
      </c>
    </row>
    <row r="6152" spans="1:4" ht="13.5" x14ac:dyDescent="0.25">
      <c r="A6152" s="213">
        <v>93391</v>
      </c>
      <c r="B6152" s="214" t="s">
        <v>11580</v>
      </c>
      <c r="C6152" s="214" t="s">
        <v>150</v>
      </c>
      <c r="D6152" s="215" t="s">
        <v>11581</v>
      </c>
    </row>
    <row r="6153" spans="1:4" ht="13.5" x14ac:dyDescent="0.25">
      <c r="A6153" s="213">
        <v>104593</v>
      </c>
      <c r="B6153" s="214" t="s">
        <v>11582</v>
      </c>
      <c r="C6153" s="214" t="s">
        <v>150</v>
      </c>
      <c r="D6153" s="215" t="s">
        <v>11583</v>
      </c>
    </row>
    <row r="6154" spans="1:4" ht="13.5" x14ac:dyDescent="0.25">
      <c r="A6154" s="213">
        <v>104594</v>
      </c>
      <c r="B6154" s="214" t="s">
        <v>11584</v>
      </c>
      <c r="C6154" s="214" t="s">
        <v>150</v>
      </c>
      <c r="D6154" s="215" t="s">
        <v>11585</v>
      </c>
    </row>
    <row r="6155" spans="1:4" ht="13.5" x14ac:dyDescent="0.25">
      <c r="A6155" s="213">
        <v>104595</v>
      </c>
      <c r="B6155" s="214" t="s">
        <v>11586</v>
      </c>
      <c r="C6155" s="214" t="s">
        <v>150</v>
      </c>
      <c r="D6155" s="215" t="s">
        <v>11587</v>
      </c>
    </row>
    <row r="6156" spans="1:4" ht="13.5" x14ac:dyDescent="0.25">
      <c r="A6156" s="213">
        <v>104596</v>
      </c>
      <c r="B6156" s="214" t="s">
        <v>11588</v>
      </c>
      <c r="C6156" s="214" t="s">
        <v>150</v>
      </c>
      <c r="D6156" s="215" t="s">
        <v>11589</v>
      </c>
    </row>
    <row r="6157" spans="1:4" ht="13.5" x14ac:dyDescent="0.25">
      <c r="A6157" s="213">
        <v>104597</v>
      </c>
      <c r="B6157" s="214" t="s">
        <v>11590</v>
      </c>
      <c r="C6157" s="214" t="s">
        <v>150</v>
      </c>
      <c r="D6157" s="215" t="s">
        <v>11591</v>
      </c>
    </row>
    <row r="6158" spans="1:4" ht="13.5" x14ac:dyDescent="0.25">
      <c r="A6158" s="213">
        <v>104598</v>
      </c>
      <c r="B6158" s="214" t="s">
        <v>11592</v>
      </c>
      <c r="C6158" s="214" t="s">
        <v>150</v>
      </c>
      <c r="D6158" s="215" t="s">
        <v>11593</v>
      </c>
    </row>
    <row r="6159" spans="1:4" ht="13.5" x14ac:dyDescent="0.25">
      <c r="A6159" s="213">
        <v>104599</v>
      </c>
      <c r="B6159" s="214" t="s">
        <v>11594</v>
      </c>
      <c r="C6159" s="214" t="s">
        <v>150</v>
      </c>
      <c r="D6159" s="215" t="s">
        <v>11595</v>
      </c>
    </row>
    <row r="6160" spans="1:4" ht="13.5" x14ac:dyDescent="0.25">
      <c r="A6160" s="213">
        <v>104600</v>
      </c>
      <c r="B6160" s="214" t="s">
        <v>11596</v>
      </c>
      <c r="C6160" s="214" t="s">
        <v>150</v>
      </c>
      <c r="D6160" s="215" t="s">
        <v>11597</v>
      </c>
    </row>
    <row r="6161" spans="1:4" ht="13.5" x14ac:dyDescent="0.25">
      <c r="A6161" s="213">
        <v>104601</v>
      </c>
      <c r="B6161" s="214" t="s">
        <v>11598</v>
      </c>
      <c r="C6161" s="214" t="s">
        <v>150</v>
      </c>
      <c r="D6161" s="215" t="s">
        <v>11599</v>
      </c>
    </row>
    <row r="6162" spans="1:4" ht="13.5" x14ac:dyDescent="0.25">
      <c r="A6162" s="213">
        <v>104602</v>
      </c>
      <c r="B6162" s="214" t="s">
        <v>11600</v>
      </c>
      <c r="C6162" s="214" t="s">
        <v>150</v>
      </c>
      <c r="D6162" s="215" t="s">
        <v>11601</v>
      </c>
    </row>
    <row r="6163" spans="1:4" ht="13.5" x14ac:dyDescent="0.25">
      <c r="A6163" s="213">
        <v>104603</v>
      </c>
      <c r="B6163" s="214" t="s">
        <v>11602</v>
      </c>
      <c r="C6163" s="214" t="s">
        <v>150</v>
      </c>
      <c r="D6163" s="215" t="s">
        <v>11603</v>
      </c>
    </row>
    <row r="6164" spans="1:4" ht="13.5" x14ac:dyDescent="0.25">
      <c r="A6164" s="213">
        <v>104604</v>
      </c>
      <c r="B6164" s="214" t="s">
        <v>11604</v>
      </c>
      <c r="C6164" s="214" t="s">
        <v>150</v>
      </c>
      <c r="D6164" s="215" t="s">
        <v>11605</v>
      </c>
    </row>
    <row r="6165" spans="1:4" ht="13.5" x14ac:dyDescent="0.25">
      <c r="A6165" s="213">
        <v>104605</v>
      </c>
      <c r="B6165" s="214" t="s">
        <v>11606</v>
      </c>
      <c r="C6165" s="214" t="s">
        <v>150</v>
      </c>
      <c r="D6165" s="215" t="s">
        <v>11607</v>
      </c>
    </row>
    <row r="6166" spans="1:4" ht="13.5" x14ac:dyDescent="0.25">
      <c r="A6166" s="213">
        <v>104606</v>
      </c>
      <c r="B6166" s="214" t="s">
        <v>11608</v>
      </c>
      <c r="C6166" s="214" t="s">
        <v>150</v>
      </c>
      <c r="D6166" s="215" t="s">
        <v>11609</v>
      </c>
    </row>
    <row r="6167" spans="1:4" ht="13.5" x14ac:dyDescent="0.25">
      <c r="A6167" s="213">
        <v>104607</v>
      </c>
      <c r="B6167" s="214" t="s">
        <v>11610</v>
      </c>
      <c r="C6167" s="214" t="s">
        <v>150</v>
      </c>
      <c r="D6167" s="215" t="s">
        <v>11611</v>
      </c>
    </row>
    <row r="6168" spans="1:4" ht="13.5" x14ac:dyDescent="0.25">
      <c r="A6168" s="213">
        <v>104608</v>
      </c>
      <c r="B6168" s="214" t="s">
        <v>11612</v>
      </c>
      <c r="C6168" s="214" t="s">
        <v>150</v>
      </c>
      <c r="D6168" s="215" t="s">
        <v>11613</v>
      </c>
    </row>
    <row r="6169" spans="1:4" ht="13.5" x14ac:dyDescent="0.25">
      <c r="A6169" s="213">
        <v>104609</v>
      </c>
      <c r="B6169" s="214" t="s">
        <v>11614</v>
      </c>
      <c r="C6169" s="214" t="s">
        <v>150</v>
      </c>
      <c r="D6169" s="215" t="s">
        <v>11615</v>
      </c>
    </row>
    <row r="6170" spans="1:4" ht="13.5" x14ac:dyDescent="0.25">
      <c r="A6170" s="213">
        <v>104610</v>
      </c>
      <c r="B6170" s="214" t="s">
        <v>11616</v>
      </c>
      <c r="C6170" s="214" t="s">
        <v>150</v>
      </c>
      <c r="D6170" s="215" t="s">
        <v>11617</v>
      </c>
    </row>
    <row r="6171" spans="1:4" ht="13.5" x14ac:dyDescent="0.25">
      <c r="A6171" s="213">
        <v>98671</v>
      </c>
      <c r="B6171" s="214" t="s">
        <v>11618</v>
      </c>
      <c r="C6171" s="214" t="s">
        <v>150</v>
      </c>
      <c r="D6171" s="215" t="s">
        <v>11619</v>
      </c>
    </row>
    <row r="6172" spans="1:4" ht="13.5" x14ac:dyDescent="0.25">
      <c r="A6172" s="213">
        <v>98672</v>
      </c>
      <c r="B6172" s="214" t="s">
        <v>11620</v>
      </c>
      <c r="C6172" s="214" t="s">
        <v>150</v>
      </c>
      <c r="D6172" s="215" t="s">
        <v>11621</v>
      </c>
    </row>
    <row r="6173" spans="1:4" ht="13.5" x14ac:dyDescent="0.25">
      <c r="A6173" s="213">
        <v>98678</v>
      </c>
      <c r="B6173" s="214" t="s">
        <v>11622</v>
      </c>
      <c r="C6173" s="214" t="s">
        <v>150</v>
      </c>
      <c r="D6173" s="215" t="s">
        <v>11623</v>
      </c>
    </row>
    <row r="6174" spans="1:4" ht="13.5" x14ac:dyDescent="0.25">
      <c r="A6174" s="213">
        <v>98679</v>
      </c>
      <c r="B6174" s="214" t="s">
        <v>11624</v>
      </c>
      <c r="C6174" s="214" t="s">
        <v>150</v>
      </c>
      <c r="D6174" s="215" t="s">
        <v>11625</v>
      </c>
    </row>
    <row r="6175" spans="1:4" ht="13.5" x14ac:dyDescent="0.25">
      <c r="A6175" s="213">
        <v>98680</v>
      </c>
      <c r="B6175" s="214" t="s">
        <v>11626</v>
      </c>
      <c r="C6175" s="214" t="s">
        <v>150</v>
      </c>
      <c r="D6175" s="215" t="s">
        <v>11627</v>
      </c>
    </row>
    <row r="6176" spans="1:4" ht="13.5" x14ac:dyDescent="0.25">
      <c r="A6176" s="213">
        <v>98681</v>
      </c>
      <c r="B6176" s="214" t="s">
        <v>11628</v>
      </c>
      <c r="C6176" s="214" t="s">
        <v>150</v>
      </c>
      <c r="D6176" s="215" t="s">
        <v>2228</v>
      </c>
    </row>
    <row r="6177" spans="1:4" ht="13.5" x14ac:dyDescent="0.25">
      <c r="A6177" s="213">
        <v>98682</v>
      </c>
      <c r="B6177" s="214" t="s">
        <v>11629</v>
      </c>
      <c r="C6177" s="214" t="s">
        <v>150</v>
      </c>
      <c r="D6177" s="215" t="s">
        <v>11630</v>
      </c>
    </row>
    <row r="6178" spans="1:4" ht="13.5" x14ac:dyDescent="0.25">
      <c r="A6178" s="213">
        <v>98685</v>
      </c>
      <c r="B6178" s="214" t="s">
        <v>11631</v>
      </c>
      <c r="C6178" s="214" t="s">
        <v>91</v>
      </c>
      <c r="D6178" s="215" t="s">
        <v>11632</v>
      </c>
    </row>
    <row r="6179" spans="1:4" ht="13.5" x14ac:dyDescent="0.25">
      <c r="A6179" s="213">
        <v>98686</v>
      </c>
      <c r="B6179" s="214" t="s">
        <v>11633</v>
      </c>
      <c r="C6179" s="214" t="s">
        <v>91</v>
      </c>
      <c r="D6179" s="215" t="s">
        <v>11634</v>
      </c>
    </row>
    <row r="6180" spans="1:4" ht="13.5" x14ac:dyDescent="0.25">
      <c r="A6180" s="213">
        <v>98688</v>
      </c>
      <c r="B6180" s="214" t="s">
        <v>11635</v>
      </c>
      <c r="C6180" s="214" t="s">
        <v>91</v>
      </c>
      <c r="D6180" s="215" t="s">
        <v>11636</v>
      </c>
    </row>
    <row r="6181" spans="1:4" ht="13.5" x14ac:dyDescent="0.25">
      <c r="A6181" s="213">
        <v>98689</v>
      </c>
      <c r="B6181" s="214" t="s">
        <v>11637</v>
      </c>
      <c r="C6181" s="214" t="s">
        <v>91</v>
      </c>
      <c r="D6181" s="215" t="s">
        <v>11638</v>
      </c>
    </row>
    <row r="6182" spans="1:4" ht="13.5" x14ac:dyDescent="0.25">
      <c r="A6182" s="213">
        <v>101090</v>
      </c>
      <c r="B6182" s="214" t="s">
        <v>11639</v>
      </c>
      <c r="C6182" s="214" t="s">
        <v>150</v>
      </c>
      <c r="D6182" s="215" t="s">
        <v>11640</v>
      </c>
    </row>
    <row r="6183" spans="1:4" ht="13.5" x14ac:dyDescent="0.25">
      <c r="A6183" s="213">
        <v>101091</v>
      </c>
      <c r="B6183" s="214" t="s">
        <v>11641</v>
      </c>
      <c r="C6183" s="214" t="s">
        <v>150</v>
      </c>
      <c r="D6183" s="215" t="s">
        <v>11642</v>
      </c>
    </row>
    <row r="6184" spans="1:4" ht="13.5" x14ac:dyDescent="0.25">
      <c r="A6184" s="213">
        <v>101725</v>
      </c>
      <c r="B6184" s="214" t="s">
        <v>11643</v>
      </c>
      <c r="C6184" s="214" t="s">
        <v>150</v>
      </c>
      <c r="D6184" s="215" t="s">
        <v>11644</v>
      </c>
    </row>
    <row r="6185" spans="1:4" ht="13.5" x14ac:dyDescent="0.25">
      <c r="A6185" s="213">
        <v>101726</v>
      </c>
      <c r="B6185" s="214" t="s">
        <v>11645</v>
      </c>
      <c r="C6185" s="214" t="s">
        <v>150</v>
      </c>
      <c r="D6185" s="215" t="s">
        <v>11646</v>
      </c>
    </row>
    <row r="6186" spans="1:4" ht="13.5" x14ac:dyDescent="0.25">
      <c r="A6186" s="213">
        <v>101731</v>
      </c>
      <c r="B6186" s="214" t="s">
        <v>11647</v>
      </c>
      <c r="C6186" s="214" t="s">
        <v>150</v>
      </c>
      <c r="D6186" s="215" t="s">
        <v>11648</v>
      </c>
    </row>
    <row r="6187" spans="1:4" ht="13.5" x14ac:dyDescent="0.25">
      <c r="A6187" s="213">
        <v>101732</v>
      </c>
      <c r="B6187" s="214" t="s">
        <v>11649</v>
      </c>
      <c r="C6187" s="214" t="s">
        <v>150</v>
      </c>
      <c r="D6187" s="215" t="s">
        <v>11650</v>
      </c>
    </row>
    <row r="6188" spans="1:4" ht="13.5" x14ac:dyDescent="0.25">
      <c r="A6188" s="213">
        <v>101094</v>
      </c>
      <c r="B6188" s="214" t="s">
        <v>11651</v>
      </c>
      <c r="C6188" s="214" t="s">
        <v>91</v>
      </c>
      <c r="D6188" s="215" t="s">
        <v>11652</v>
      </c>
    </row>
    <row r="6189" spans="1:4" ht="13.5" x14ac:dyDescent="0.25">
      <c r="A6189" s="213">
        <v>101727</v>
      </c>
      <c r="B6189" s="214" t="s">
        <v>11653</v>
      </c>
      <c r="C6189" s="214" t="s">
        <v>150</v>
      </c>
      <c r="D6189" s="215" t="s">
        <v>11654</v>
      </c>
    </row>
    <row r="6190" spans="1:4" ht="13.5" x14ac:dyDescent="0.25">
      <c r="A6190" s="213">
        <v>101733</v>
      </c>
      <c r="B6190" s="214" t="s">
        <v>11655</v>
      </c>
      <c r="C6190" s="214" t="s">
        <v>150</v>
      </c>
      <c r="D6190" s="215" t="s">
        <v>11656</v>
      </c>
    </row>
    <row r="6191" spans="1:4" ht="13.5" x14ac:dyDescent="0.25">
      <c r="A6191" s="213">
        <v>101734</v>
      </c>
      <c r="B6191" s="214" t="s">
        <v>11657</v>
      </c>
      <c r="C6191" s="214" t="s">
        <v>150</v>
      </c>
      <c r="D6191" s="215" t="s">
        <v>11658</v>
      </c>
    </row>
    <row r="6192" spans="1:4" ht="13.5" x14ac:dyDescent="0.25">
      <c r="A6192" s="213">
        <v>101735</v>
      </c>
      <c r="B6192" s="214" t="s">
        <v>11659</v>
      </c>
      <c r="C6192" s="214" t="s">
        <v>150</v>
      </c>
      <c r="D6192" s="215" t="s">
        <v>11660</v>
      </c>
    </row>
    <row r="6193" spans="1:4" ht="13.5" x14ac:dyDescent="0.25">
      <c r="A6193" s="213">
        <v>101736</v>
      </c>
      <c r="B6193" s="214" t="s">
        <v>11661</v>
      </c>
      <c r="C6193" s="214" t="s">
        <v>150</v>
      </c>
      <c r="D6193" s="215" t="s">
        <v>11662</v>
      </c>
    </row>
    <row r="6194" spans="1:4" ht="13.5" x14ac:dyDescent="0.25">
      <c r="A6194" s="213">
        <v>101737</v>
      </c>
      <c r="B6194" s="214" t="s">
        <v>11663</v>
      </c>
      <c r="C6194" s="214" t="s">
        <v>150</v>
      </c>
      <c r="D6194" s="215" t="s">
        <v>11664</v>
      </c>
    </row>
    <row r="6195" spans="1:4" ht="13.5" x14ac:dyDescent="0.25">
      <c r="A6195" s="213">
        <v>101748</v>
      </c>
      <c r="B6195" s="214" t="s">
        <v>11665</v>
      </c>
      <c r="C6195" s="214" t="s">
        <v>150</v>
      </c>
      <c r="D6195" s="215" t="s">
        <v>11666</v>
      </c>
    </row>
    <row r="6196" spans="1:4" ht="13.5" x14ac:dyDescent="0.25">
      <c r="A6196" s="213">
        <v>104162</v>
      </c>
      <c r="B6196" s="214" t="s">
        <v>11667</v>
      </c>
      <c r="C6196" s="214" t="s">
        <v>150</v>
      </c>
      <c r="D6196" s="215" t="s">
        <v>11668</v>
      </c>
    </row>
    <row r="6197" spans="1:4" ht="13.5" x14ac:dyDescent="0.25">
      <c r="A6197" s="213">
        <v>101092</v>
      </c>
      <c r="B6197" s="214" t="s">
        <v>11669</v>
      </c>
      <c r="C6197" s="214" t="s">
        <v>150</v>
      </c>
      <c r="D6197" s="215" t="s">
        <v>11670</v>
      </c>
    </row>
    <row r="6198" spans="1:4" ht="13.5" x14ac:dyDescent="0.25">
      <c r="A6198" s="213">
        <v>101093</v>
      </c>
      <c r="B6198" s="214" t="s">
        <v>11671</v>
      </c>
      <c r="C6198" s="214" t="s">
        <v>150</v>
      </c>
      <c r="D6198" s="215" t="s">
        <v>11672</v>
      </c>
    </row>
    <row r="6199" spans="1:4" ht="13.5" x14ac:dyDescent="0.25">
      <c r="A6199" s="213">
        <v>98695</v>
      </c>
      <c r="B6199" s="214" t="s">
        <v>11673</v>
      </c>
      <c r="C6199" s="214" t="s">
        <v>91</v>
      </c>
      <c r="D6199" s="215" t="s">
        <v>11674</v>
      </c>
    </row>
    <row r="6200" spans="1:4" ht="13.5" x14ac:dyDescent="0.25">
      <c r="A6200" s="213">
        <v>98697</v>
      </c>
      <c r="B6200" s="214" t="s">
        <v>11675</v>
      </c>
      <c r="C6200" s="214" t="s">
        <v>91</v>
      </c>
      <c r="D6200" s="215" t="s">
        <v>11676</v>
      </c>
    </row>
    <row r="6201" spans="1:4" ht="13.5" x14ac:dyDescent="0.25">
      <c r="A6201" s="213">
        <v>101738</v>
      </c>
      <c r="B6201" s="214" t="s">
        <v>11677</v>
      </c>
      <c r="C6201" s="214" t="s">
        <v>91</v>
      </c>
      <c r="D6201" s="215" t="s">
        <v>2246</v>
      </c>
    </row>
    <row r="6202" spans="1:4" ht="13.5" x14ac:dyDescent="0.25">
      <c r="A6202" s="213">
        <v>101739</v>
      </c>
      <c r="B6202" s="214" t="s">
        <v>11678</v>
      </c>
      <c r="C6202" s="214" t="s">
        <v>91</v>
      </c>
      <c r="D6202" s="215" t="s">
        <v>11679</v>
      </c>
    </row>
    <row r="6203" spans="1:4" ht="13.5" x14ac:dyDescent="0.25">
      <c r="A6203" s="213">
        <v>88648</v>
      </c>
      <c r="B6203" s="214" t="s">
        <v>11680</v>
      </c>
      <c r="C6203" s="214" t="s">
        <v>91</v>
      </c>
      <c r="D6203" s="215" t="s">
        <v>2049</v>
      </c>
    </row>
    <row r="6204" spans="1:4" ht="13.5" x14ac:dyDescent="0.25">
      <c r="A6204" s="213">
        <v>88649</v>
      </c>
      <c r="B6204" s="214" t="s">
        <v>11681</v>
      </c>
      <c r="C6204" s="214" t="s">
        <v>91</v>
      </c>
      <c r="D6204" s="215" t="s">
        <v>2525</v>
      </c>
    </row>
    <row r="6205" spans="1:4" ht="13.5" x14ac:dyDescent="0.25">
      <c r="A6205" s="213">
        <v>88650</v>
      </c>
      <c r="B6205" s="214" t="s">
        <v>11682</v>
      </c>
      <c r="C6205" s="214" t="s">
        <v>91</v>
      </c>
      <c r="D6205" s="215" t="s">
        <v>11683</v>
      </c>
    </row>
    <row r="6206" spans="1:4" ht="13.5" x14ac:dyDescent="0.25">
      <c r="A6206" s="213">
        <v>96467</v>
      </c>
      <c r="B6206" s="214" t="s">
        <v>11684</v>
      </c>
      <c r="C6206" s="214" t="s">
        <v>91</v>
      </c>
      <c r="D6206" s="215" t="s">
        <v>11685</v>
      </c>
    </row>
    <row r="6207" spans="1:4" ht="13.5" x14ac:dyDescent="0.25">
      <c r="A6207" s="213">
        <v>101740</v>
      </c>
      <c r="B6207" s="214" t="s">
        <v>11686</v>
      </c>
      <c r="C6207" s="214" t="s">
        <v>91</v>
      </c>
      <c r="D6207" s="215" t="s">
        <v>11687</v>
      </c>
    </row>
    <row r="6208" spans="1:4" ht="13.5" x14ac:dyDescent="0.25">
      <c r="A6208" s="213">
        <v>101741</v>
      </c>
      <c r="B6208" s="214" t="s">
        <v>11688</v>
      </c>
      <c r="C6208" s="214" t="s">
        <v>91</v>
      </c>
      <c r="D6208" s="215" t="s">
        <v>11689</v>
      </c>
    </row>
    <row r="6209" spans="1:4" ht="13.5" x14ac:dyDescent="0.25">
      <c r="A6209" s="213">
        <v>94990</v>
      </c>
      <c r="B6209" s="214" t="s">
        <v>11690</v>
      </c>
      <c r="C6209" s="214" t="s">
        <v>437</v>
      </c>
      <c r="D6209" s="215" t="s">
        <v>11691</v>
      </c>
    </row>
    <row r="6210" spans="1:4" ht="13.5" x14ac:dyDescent="0.25">
      <c r="A6210" s="213">
        <v>94991</v>
      </c>
      <c r="B6210" s="214" t="s">
        <v>11692</v>
      </c>
      <c r="C6210" s="214" t="s">
        <v>437</v>
      </c>
      <c r="D6210" s="215" t="s">
        <v>11693</v>
      </c>
    </row>
    <row r="6211" spans="1:4" ht="13.5" x14ac:dyDescent="0.25">
      <c r="A6211" s="213">
        <v>94992</v>
      </c>
      <c r="B6211" s="214" t="s">
        <v>11694</v>
      </c>
      <c r="C6211" s="214" t="s">
        <v>150</v>
      </c>
      <c r="D6211" s="215" t="s">
        <v>8189</v>
      </c>
    </row>
    <row r="6212" spans="1:4" ht="13.5" x14ac:dyDescent="0.25">
      <c r="A6212" s="213">
        <v>94993</v>
      </c>
      <c r="B6212" s="214" t="s">
        <v>11695</v>
      </c>
      <c r="C6212" s="214" t="s">
        <v>150</v>
      </c>
      <c r="D6212" s="215" t="s">
        <v>11696</v>
      </c>
    </row>
    <row r="6213" spans="1:4" ht="13.5" x14ac:dyDescent="0.25">
      <c r="A6213" s="213">
        <v>94994</v>
      </c>
      <c r="B6213" s="214" t="s">
        <v>11697</v>
      </c>
      <c r="C6213" s="214" t="s">
        <v>150</v>
      </c>
      <c r="D6213" s="215" t="s">
        <v>11698</v>
      </c>
    </row>
    <row r="6214" spans="1:4" ht="13.5" x14ac:dyDescent="0.25">
      <c r="A6214" s="213">
        <v>94995</v>
      </c>
      <c r="B6214" s="214" t="s">
        <v>11699</v>
      </c>
      <c r="C6214" s="214" t="s">
        <v>150</v>
      </c>
      <c r="D6214" s="215" t="s">
        <v>10371</v>
      </c>
    </row>
    <row r="6215" spans="1:4" ht="13.5" x14ac:dyDescent="0.25">
      <c r="A6215" s="213">
        <v>101747</v>
      </c>
      <c r="B6215" s="214" t="s">
        <v>11700</v>
      </c>
      <c r="C6215" s="214" t="s">
        <v>150</v>
      </c>
      <c r="D6215" s="215" t="s">
        <v>11701</v>
      </c>
    </row>
    <row r="6216" spans="1:4" ht="13.5" x14ac:dyDescent="0.25">
      <c r="A6216" s="213">
        <v>104626</v>
      </c>
      <c r="B6216" s="214" t="s">
        <v>11702</v>
      </c>
      <c r="C6216" s="214" t="s">
        <v>437</v>
      </c>
      <c r="D6216" s="215" t="s">
        <v>11703</v>
      </c>
    </row>
    <row r="6217" spans="1:4" ht="13.5" x14ac:dyDescent="0.25">
      <c r="A6217" s="213">
        <v>104658</v>
      </c>
      <c r="B6217" s="214" t="s">
        <v>11704</v>
      </c>
      <c r="C6217" s="214" t="s">
        <v>150</v>
      </c>
      <c r="D6217" s="215" t="s">
        <v>11705</v>
      </c>
    </row>
    <row r="6218" spans="1:4" ht="13.5" x14ac:dyDescent="0.25">
      <c r="A6218" s="213">
        <v>87620</v>
      </c>
      <c r="B6218" s="214" t="s">
        <v>11706</v>
      </c>
      <c r="C6218" s="214" t="s">
        <v>150</v>
      </c>
      <c r="D6218" s="215" t="s">
        <v>11707</v>
      </c>
    </row>
    <row r="6219" spans="1:4" ht="13.5" x14ac:dyDescent="0.25">
      <c r="A6219" s="213">
        <v>87622</v>
      </c>
      <c r="B6219" s="214" t="s">
        <v>11708</v>
      </c>
      <c r="C6219" s="214" t="s">
        <v>150</v>
      </c>
      <c r="D6219" s="215" t="s">
        <v>11709</v>
      </c>
    </row>
    <row r="6220" spans="1:4" ht="13.5" x14ac:dyDescent="0.25">
      <c r="A6220" s="213">
        <v>87623</v>
      </c>
      <c r="B6220" s="214" t="s">
        <v>11710</v>
      </c>
      <c r="C6220" s="214" t="s">
        <v>150</v>
      </c>
      <c r="D6220" s="215" t="s">
        <v>11711</v>
      </c>
    </row>
    <row r="6221" spans="1:4" ht="13.5" x14ac:dyDescent="0.25">
      <c r="A6221" s="213">
        <v>87624</v>
      </c>
      <c r="B6221" s="214" t="s">
        <v>11710</v>
      </c>
      <c r="C6221" s="214" t="s">
        <v>150</v>
      </c>
      <c r="D6221" s="215" t="s">
        <v>11712</v>
      </c>
    </row>
    <row r="6222" spans="1:4" ht="13.5" x14ac:dyDescent="0.25">
      <c r="A6222" s="213">
        <v>87630</v>
      </c>
      <c r="B6222" s="214" t="s">
        <v>11713</v>
      </c>
      <c r="C6222" s="214" t="s">
        <v>150</v>
      </c>
      <c r="D6222" s="215" t="s">
        <v>7116</v>
      </c>
    </row>
    <row r="6223" spans="1:4" ht="13.5" x14ac:dyDescent="0.25">
      <c r="A6223" s="213">
        <v>87632</v>
      </c>
      <c r="B6223" s="214" t="s">
        <v>11714</v>
      </c>
      <c r="C6223" s="214" t="s">
        <v>150</v>
      </c>
      <c r="D6223" s="215" t="s">
        <v>11715</v>
      </c>
    </row>
    <row r="6224" spans="1:4" ht="13.5" x14ac:dyDescent="0.25">
      <c r="A6224" s="213">
        <v>87633</v>
      </c>
      <c r="B6224" s="214" t="s">
        <v>11716</v>
      </c>
      <c r="C6224" s="214" t="s">
        <v>150</v>
      </c>
      <c r="D6224" s="215" t="s">
        <v>11717</v>
      </c>
    </row>
    <row r="6225" spans="1:4" ht="13.5" x14ac:dyDescent="0.25">
      <c r="A6225" s="213">
        <v>87634</v>
      </c>
      <c r="B6225" s="214" t="s">
        <v>11718</v>
      </c>
      <c r="C6225" s="214" t="s">
        <v>150</v>
      </c>
      <c r="D6225" s="215" t="s">
        <v>11719</v>
      </c>
    </row>
    <row r="6226" spans="1:4" ht="13.5" x14ac:dyDescent="0.25">
      <c r="A6226" s="213">
        <v>87640</v>
      </c>
      <c r="B6226" s="214" t="s">
        <v>11720</v>
      </c>
      <c r="C6226" s="214" t="s">
        <v>150</v>
      </c>
      <c r="D6226" s="215" t="s">
        <v>11721</v>
      </c>
    </row>
    <row r="6227" spans="1:4" ht="13.5" x14ac:dyDescent="0.25">
      <c r="A6227" s="213">
        <v>87642</v>
      </c>
      <c r="B6227" s="214" t="s">
        <v>11722</v>
      </c>
      <c r="C6227" s="214" t="s">
        <v>150</v>
      </c>
      <c r="D6227" s="215" t="s">
        <v>11723</v>
      </c>
    </row>
    <row r="6228" spans="1:4" ht="13.5" x14ac:dyDescent="0.25">
      <c r="A6228" s="213">
        <v>87643</v>
      </c>
      <c r="B6228" s="214" t="s">
        <v>11724</v>
      </c>
      <c r="C6228" s="214" t="s">
        <v>150</v>
      </c>
      <c r="D6228" s="215" t="s">
        <v>11725</v>
      </c>
    </row>
    <row r="6229" spans="1:4" ht="13.5" x14ac:dyDescent="0.25">
      <c r="A6229" s="213">
        <v>87644</v>
      </c>
      <c r="B6229" s="214" t="s">
        <v>11726</v>
      </c>
      <c r="C6229" s="214" t="s">
        <v>150</v>
      </c>
      <c r="D6229" s="215" t="s">
        <v>11727</v>
      </c>
    </row>
    <row r="6230" spans="1:4" ht="13.5" x14ac:dyDescent="0.25">
      <c r="A6230" s="213">
        <v>87680</v>
      </c>
      <c r="B6230" s="214" t="s">
        <v>11728</v>
      </c>
      <c r="C6230" s="214" t="s">
        <v>150</v>
      </c>
      <c r="D6230" s="215" t="s">
        <v>11729</v>
      </c>
    </row>
    <row r="6231" spans="1:4" ht="13.5" x14ac:dyDescent="0.25">
      <c r="A6231" s="213">
        <v>87682</v>
      </c>
      <c r="B6231" s="214" t="s">
        <v>11730</v>
      </c>
      <c r="C6231" s="214" t="s">
        <v>150</v>
      </c>
      <c r="D6231" s="215" t="s">
        <v>11731</v>
      </c>
    </row>
    <row r="6232" spans="1:4" ht="13.5" x14ac:dyDescent="0.25">
      <c r="A6232" s="213">
        <v>87683</v>
      </c>
      <c r="B6232" s="214" t="s">
        <v>11732</v>
      </c>
      <c r="C6232" s="214" t="s">
        <v>150</v>
      </c>
      <c r="D6232" s="215" t="s">
        <v>11733</v>
      </c>
    </row>
    <row r="6233" spans="1:4" ht="13.5" x14ac:dyDescent="0.25">
      <c r="A6233" s="213">
        <v>87684</v>
      </c>
      <c r="B6233" s="214" t="s">
        <v>11734</v>
      </c>
      <c r="C6233" s="214" t="s">
        <v>150</v>
      </c>
      <c r="D6233" s="215" t="s">
        <v>11735</v>
      </c>
    </row>
    <row r="6234" spans="1:4" ht="13.5" x14ac:dyDescent="0.25">
      <c r="A6234" s="213">
        <v>87690</v>
      </c>
      <c r="B6234" s="214" t="s">
        <v>11736</v>
      </c>
      <c r="C6234" s="214" t="s">
        <v>150</v>
      </c>
      <c r="D6234" s="215" t="s">
        <v>6877</v>
      </c>
    </row>
    <row r="6235" spans="1:4" ht="13.5" x14ac:dyDescent="0.25">
      <c r="A6235" s="213">
        <v>87692</v>
      </c>
      <c r="B6235" s="214" t="s">
        <v>11737</v>
      </c>
      <c r="C6235" s="214" t="s">
        <v>150</v>
      </c>
      <c r="D6235" s="215" t="s">
        <v>11738</v>
      </c>
    </row>
    <row r="6236" spans="1:4" ht="13.5" x14ac:dyDescent="0.25">
      <c r="A6236" s="213">
        <v>87693</v>
      </c>
      <c r="B6236" s="214" t="s">
        <v>11739</v>
      </c>
      <c r="C6236" s="214" t="s">
        <v>150</v>
      </c>
      <c r="D6236" s="215" t="s">
        <v>11740</v>
      </c>
    </row>
    <row r="6237" spans="1:4" ht="13.5" x14ac:dyDescent="0.25">
      <c r="A6237" s="213">
        <v>87694</v>
      </c>
      <c r="B6237" s="214" t="s">
        <v>11741</v>
      </c>
      <c r="C6237" s="214" t="s">
        <v>150</v>
      </c>
      <c r="D6237" s="215" t="s">
        <v>11742</v>
      </c>
    </row>
    <row r="6238" spans="1:4" ht="13.5" x14ac:dyDescent="0.25">
      <c r="A6238" s="213">
        <v>87700</v>
      </c>
      <c r="B6238" s="214" t="s">
        <v>11743</v>
      </c>
      <c r="C6238" s="214" t="s">
        <v>150</v>
      </c>
      <c r="D6238" s="215" t="s">
        <v>11744</v>
      </c>
    </row>
    <row r="6239" spans="1:4" ht="13.5" x14ac:dyDescent="0.25">
      <c r="A6239" s="213">
        <v>87702</v>
      </c>
      <c r="B6239" s="214" t="s">
        <v>11745</v>
      </c>
      <c r="C6239" s="214" t="s">
        <v>150</v>
      </c>
      <c r="D6239" s="215" t="s">
        <v>11746</v>
      </c>
    </row>
    <row r="6240" spans="1:4" ht="13.5" x14ac:dyDescent="0.25">
      <c r="A6240" s="213">
        <v>87703</v>
      </c>
      <c r="B6240" s="214" t="s">
        <v>11747</v>
      </c>
      <c r="C6240" s="214" t="s">
        <v>150</v>
      </c>
      <c r="D6240" s="215" t="s">
        <v>11748</v>
      </c>
    </row>
    <row r="6241" spans="1:4" ht="13.5" x14ac:dyDescent="0.25">
      <c r="A6241" s="213">
        <v>87704</v>
      </c>
      <c r="B6241" s="214" t="s">
        <v>11749</v>
      </c>
      <c r="C6241" s="214" t="s">
        <v>150</v>
      </c>
      <c r="D6241" s="215" t="s">
        <v>11750</v>
      </c>
    </row>
    <row r="6242" spans="1:4" ht="13.5" x14ac:dyDescent="0.25">
      <c r="A6242" s="213">
        <v>87735</v>
      </c>
      <c r="B6242" s="214" t="s">
        <v>11751</v>
      </c>
      <c r="C6242" s="214" t="s">
        <v>150</v>
      </c>
      <c r="D6242" s="215" t="s">
        <v>9447</v>
      </c>
    </row>
    <row r="6243" spans="1:4" ht="13.5" x14ac:dyDescent="0.25">
      <c r="A6243" s="213">
        <v>87737</v>
      </c>
      <c r="B6243" s="214" t="s">
        <v>11752</v>
      </c>
      <c r="C6243" s="214" t="s">
        <v>150</v>
      </c>
      <c r="D6243" s="215" t="s">
        <v>11753</v>
      </c>
    </row>
    <row r="6244" spans="1:4" ht="13.5" x14ac:dyDescent="0.25">
      <c r="A6244" s="213">
        <v>87738</v>
      </c>
      <c r="B6244" s="214" t="s">
        <v>11754</v>
      </c>
      <c r="C6244" s="214" t="s">
        <v>150</v>
      </c>
      <c r="D6244" s="215" t="s">
        <v>11755</v>
      </c>
    </row>
    <row r="6245" spans="1:4" ht="13.5" x14ac:dyDescent="0.25">
      <c r="A6245" s="213">
        <v>87739</v>
      </c>
      <c r="B6245" s="214" t="s">
        <v>11756</v>
      </c>
      <c r="C6245" s="214" t="s">
        <v>150</v>
      </c>
      <c r="D6245" s="215" t="s">
        <v>11757</v>
      </c>
    </row>
    <row r="6246" spans="1:4" ht="13.5" x14ac:dyDescent="0.25">
      <c r="A6246" s="213">
        <v>87745</v>
      </c>
      <c r="B6246" s="214" t="s">
        <v>11758</v>
      </c>
      <c r="C6246" s="214" t="s">
        <v>150</v>
      </c>
      <c r="D6246" s="215" t="s">
        <v>11759</v>
      </c>
    </row>
    <row r="6247" spans="1:4" ht="13.5" x14ac:dyDescent="0.25">
      <c r="A6247" s="213">
        <v>87747</v>
      </c>
      <c r="B6247" s="214" t="s">
        <v>11760</v>
      </c>
      <c r="C6247" s="214" t="s">
        <v>150</v>
      </c>
      <c r="D6247" s="215" t="s">
        <v>11761</v>
      </c>
    </row>
    <row r="6248" spans="1:4" ht="13.5" x14ac:dyDescent="0.25">
      <c r="A6248" s="213">
        <v>87748</v>
      </c>
      <c r="B6248" s="214" t="s">
        <v>11762</v>
      </c>
      <c r="C6248" s="214" t="s">
        <v>150</v>
      </c>
      <c r="D6248" s="215" t="s">
        <v>11763</v>
      </c>
    </row>
    <row r="6249" spans="1:4" ht="13.5" x14ac:dyDescent="0.25">
      <c r="A6249" s="213">
        <v>87749</v>
      </c>
      <c r="B6249" s="214" t="s">
        <v>11764</v>
      </c>
      <c r="C6249" s="214" t="s">
        <v>150</v>
      </c>
      <c r="D6249" s="215" t="s">
        <v>11765</v>
      </c>
    </row>
    <row r="6250" spans="1:4" ht="13.5" x14ac:dyDescent="0.25">
      <c r="A6250" s="213">
        <v>87755</v>
      </c>
      <c r="B6250" s="214" t="s">
        <v>11766</v>
      </c>
      <c r="C6250" s="214" t="s">
        <v>150</v>
      </c>
      <c r="D6250" s="215" t="s">
        <v>11767</v>
      </c>
    </row>
    <row r="6251" spans="1:4" ht="13.5" x14ac:dyDescent="0.25">
      <c r="A6251" s="213">
        <v>87757</v>
      </c>
      <c r="B6251" s="214" t="s">
        <v>11768</v>
      </c>
      <c r="C6251" s="214" t="s">
        <v>150</v>
      </c>
      <c r="D6251" s="215" t="s">
        <v>11769</v>
      </c>
    </row>
    <row r="6252" spans="1:4" ht="13.5" x14ac:dyDescent="0.25">
      <c r="A6252" s="213">
        <v>87758</v>
      </c>
      <c r="B6252" s="214" t="s">
        <v>11770</v>
      </c>
      <c r="C6252" s="214" t="s">
        <v>150</v>
      </c>
      <c r="D6252" s="215" t="s">
        <v>11771</v>
      </c>
    </row>
    <row r="6253" spans="1:4" ht="13.5" x14ac:dyDescent="0.25">
      <c r="A6253" s="213">
        <v>87759</v>
      </c>
      <c r="B6253" s="214" t="s">
        <v>11772</v>
      </c>
      <c r="C6253" s="214" t="s">
        <v>150</v>
      </c>
      <c r="D6253" s="215" t="s">
        <v>11773</v>
      </c>
    </row>
    <row r="6254" spans="1:4" ht="13.5" x14ac:dyDescent="0.25">
      <c r="A6254" s="213">
        <v>87765</v>
      </c>
      <c r="B6254" s="214" t="s">
        <v>11774</v>
      </c>
      <c r="C6254" s="214" t="s">
        <v>150</v>
      </c>
      <c r="D6254" s="215" t="s">
        <v>11775</v>
      </c>
    </row>
    <row r="6255" spans="1:4" ht="13.5" x14ac:dyDescent="0.25">
      <c r="A6255" s="213">
        <v>87767</v>
      </c>
      <c r="B6255" s="214" t="s">
        <v>11776</v>
      </c>
      <c r="C6255" s="214" t="s">
        <v>150</v>
      </c>
      <c r="D6255" s="215" t="s">
        <v>11777</v>
      </c>
    </row>
    <row r="6256" spans="1:4" ht="13.5" x14ac:dyDescent="0.25">
      <c r="A6256" s="213">
        <v>87768</v>
      </c>
      <c r="B6256" s="214" t="s">
        <v>11778</v>
      </c>
      <c r="C6256" s="214" t="s">
        <v>150</v>
      </c>
      <c r="D6256" s="215" t="s">
        <v>11779</v>
      </c>
    </row>
    <row r="6257" spans="1:4" ht="13.5" x14ac:dyDescent="0.25">
      <c r="A6257" s="213">
        <v>87769</v>
      </c>
      <c r="B6257" s="214" t="s">
        <v>11780</v>
      </c>
      <c r="C6257" s="214" t="s">
        <v>150</v>
      </c>
      <c r="D6257" s="215" t="s">
        <v>11781</v>
      </c>
    </row>
    <row r="6258" spans="1:4" ht="13.5" x14ac:dyDescent="0.25">
      <c r="A6258" s="213">
        <v>88470</v>
      </c>
      <c r="B6258" s="214" t="s">
        <v>11782</v>
      </c>
      <c r="C6258" s="214" t="s">
        <v>150</v>
      </c>
      <c r="D6258" s="215" t="s">
        <v>11783</v>
      </c>
    </row>
    <row r="6259" spans="1:4" ht="13.5" x14ac:dyDescent="0.25">
      <c r="A6259" s="213">
        <v>88471</v>
      </c>
      <c r="B6259" s="214" t="s">
        <v>11784</v>
      </c>
      <c r="C6259" s="214" t="s">
        <v>150</v>
      </c>
      <c r="D6259" s="215" t="s">
        <v>11785</v>
      </c>
    </row>
    <row r="6260" spans="1:4" ht="13.5" x14ac:dyDescent="0.25">
      <c r="A6260" s="213">
        <v>88472</v>
      </c>
      <c r="B6260" s="214" t="s">
        <v>11786</v>
      </c>
      <c r="C6260" s="214" t="s">
        <v>150</v>
      </c>
      <c r="D6260" s="215" t="s">
        <v>11787</v>
      </c>
    </row>
    <row r="6261" spans="1:4" ht="13.5" x14ac:dyDescent="0.25">
      <c r="A6261" s="213">
        <v>88476</v>
      </c>
      <c r="B6261" s="214" t="s">
        <v>11788</v>
      </c>
      <c r="C6261" s="214" t="s">
        <v>150</v>
      </c>
      <c r="D6261" s="215" t="s">
        <v>9350</v>
      </c>
    </row>
    <row r="6262" spans="1:4" ht="13.5" x14ac:dyDescent="0.25">
      <c r="A6262" s="213">
        <v>88477</v>
      </c>
      <c r="B6262" s="214" t="s">
        <v>11789</v>
      </c>
      <c r="C6262" s="214" t="s">
        <v>150</v>
      </c>
      <c r="D6262" s="215" t="s">
        <v>7871</v>
      </c>
    </row>
    <row r="6263" spans="1:4" ht="13.5" x14ac:dyDescent="0.25">
      <c r="A6263" s="213">
        <v>88478</v>
      </c>
      <c r="B6263" s="214" t="s">
        <v>11790</v>
      </c>
      <c r="C6263" s="214" t="s">
        <v>150</v>
      </c>
      <c r="D6263" s="215" t="s">
        <v>11791</v>
      </c>
    </row>
    <row r="6264" spans="1:4" ht="13.5" x14ac:dyDescent="0.25">
      <c r="A6264" s="213">
        <v>90930</v>
      </c>
      <c r="B6264" s="214" t="s">
        <v>11792</v>
      </c>
      <c r="C6264" s="214" t="s">
        <v>150</v>
      </c>
      <c r="D6264" s="215" t="s">
        <v>11793</v>
      </c>
    </row>
    <row r="6265" spans="1:4" ht="13.5" x14ac:dyDescent="0.25">
      <c r="A6265" s="213">
        <v>90932</v>
      </c>
      <c r="B6265" s="214" t="s">
        <v>11794</v>
      </c>
      <c r="C6265" s="214" t="s">
        <v>150</v>
      </c>
      <c r="D6265" s="215" t="s">
        <v>11795</v>
      </c>
    </row>
    <row r="6266" spans="1:4" ht="13.5" x14ac:dyDescent="0.25">
      <c r="A6266" s="213">
        <v>90933</v>
      </c>
      <c r="B6266" s="214" t="s">
        <v>11796</v>
      </c>
      <c r="C6266" s="214" t="s">
        <v>150</v>
      </c>
      <c r="D6266" s="215" t="s">
        <v>11797</v>
      </c>
    </row>
    <row r="6267" spans="1:4" ht="13.5" x14ac:dyDescent="0.25">
      <c r="A6267" s="213">
        <v>90934</v>
      </c>
      <c r="B6267" s="214" t="s">
        <v>11798</v>
      </c>
      <c r="C6267" s="214" t="s">
        <v>150</v>
      </c>
      <c r="D6267" s="215" t="s">
        <v>11799</v>
      </c>
    </row>
    <row r="6268" spans="1:4" ht="13.5" x14ac:dyDescent="0.25">
      <c r="A6268" s="213">
        <v>90940</v>
      </c>
      <c r="B6268" s="214" t="s">
        <v>11800</v>
      </c>
      <c r="C6268" s="214" t="s">
        <v>150</v>
      </c>
      <c r="D6268" s="215" t="s">
        <v>11801</v>
      </c>
    </row>
    <row r="6269" spans="1:4" ht="13.5" x14ac:dyDescent="0.25">
      <c r="A6269" s="213">
        <v>90942</v>
      </c>
      <c r="B6269" s="214" t="s">
        <v>11802</v>
      </c>
      <c r="C6269" s="214" t="s">
        <v>150</v>
      </c>
      <c r="D6269" s="215" t="s">
        <v>11803</v>
      </c>
    </row>
    <row r="6270" spans="1:4" ht="13.5" x14ac:dyDescent="0.25">
      <c r="A6270" s="213">
        <v>90943</v>
      </c>
      <c r="B6270" s="214" t="s">
        <v>11804</v>
      </c>
      <c r="C6270" s="214" t="s">
        <v>150</v>
      </c>
      <c r="D6270" s="215" t="s">
        <v>11805</v>
      </c>
    </row>
    <row r="6271" spans="1:4" ht="13.5" x14ac:dyDescent="0.25">
      <c r="A6271" s="213">
        <v>90944</v>
      </c>
      <c r="B6271" s="214" t="s">
        <v>11806</v>
      </c>
      <c r="C6271" s="214" t="s">
        <v>150</v>
      </c>
      <c r="D6271" s="215" t="s">
        <v>11807</v>
      </c>
    </row>
    <row r="6272" spans="1:4" ht="13.5" x14ac:dyDescent="0.25">
      <c r="A6272" s="213">
        <v>90950</v>
      </c>
      <c r="B6272" s="214" t="s">
        <v>11808</v>
      </c>
      <c r="C6272" s="214" t="s">
        <v>150</v>
      </c>
      <c r="D6272" s="215" t="s">
        <v>11809</v>
      </c>
    </row>
    <row r="6273" spans="1:4" ht="13.5" x14ac:dyDescent="0.25">
      <c r="A6273" s="213">
        <v>90952</v>
      </c>
      <c r="B6273" s="214" t="s">
        <v>11810</v>
      </c>
      <c r="C6273" s="214" t="s">
        <v>150</v>
      </c>
      <c r="D6273" s="215" t="s">
        <v>11811</v>
      </c>
    </row>
    <row r="6274" spans="1:4" ht="13.5" x14ac:dyDescent="0.25">
      <c r="A6274" s="213">
        <v>90953</v>
      </c>
      <c r="B6274" s="214" t="s">
        <v>11812</v>
      </c>
      <c r="C6274" s="214" t="s">
        <v>150</v>
      </c>
      <c r="D6274" s="215" t="s">
        <v>11813</v>
      </c>
    </row>
    <row r="6275" spans="1:4" ht="13.5" x14ac:dyDescent="0.25">
      <c r="A6275" s="213">
        <v>90954</v>
      </c>
      <c r="B6275" s="214" t="s">
        <v>11814</v>
      </c>
      <c r="C6275" s="214" t="s">
        <v>150</v>
      </c>
      <c r="D6275" s="215" t="s">
        <v>11815</v>
      </c>
    </row>
    <row r="6276" spans="1:4" ht="13.5" x14ac:dyDescent="0.25">
      <c r="A6276" s="213">
        <v>94438</v>
      </c>
      <c r="B6276" s="214" t="s">
        <v>975</v>
      </c>
      <c r="C6276" s="214" t="s">
        <v>150</v>
      </c>
      <c r="D6276" s="215" t="s">
        <v>11816</v>
      </c>
    </row>
    <row r="6277" spans="1:4" ht="13.5" x14ac:dyDescent="0.25">
      <c r="A6277" s="213">
        <v>94439</v>
      </c>
      <c r="B6277" s="214" t="s">
        <v>11817</v>
      </c>
      <c r="C6277" s="214" t="s">
        <v>150</v>
      </c>
      <c r="D6277" s="215" t="s">
        <v>11818</v>
      </c>
    </row>
    <row r="6278" spans="1:4" ht="13.5" x14ac:dyDescent="0.25">
      <c r="A6278" s="213">
        <v>94779</v>
      </c>
      <c r="B6278" s="214" t="s">
        <v>976</v>
      </c>
      <c r="C6278" s="214" t="s">
        <v>150</v>
      </c>
      <c r="D6278" s="215" t="s">
        <v>2786</v>
      </c>
    </row>
    <row r="6279" spans="1:4" ht="13.5" x14ac:dyDescent="0.25">
      <c r="A6279" s="213">
        <v>94782</v>
      </c>
      <c r="B6279" s="214" t="s">
        <v>11819</v>
      </c>
      <c r="C6279" s="214" t="s">
        <v>150</v>
      </c>
      <c r="D6279" s="215" t="s">
        <v>8514</v>
      </c>
    </row>
    <row r="6280" spans="1:4" ht="13.5" x14ac:dyDescent="0.25">
      <c r="A6280" s="213">
        <v>102803</v>
      </c>
      <c r="B6280" s="214" t="s">
        <v>11820</v>
      </c>
      <c r="C6280" s="214" t="s">
        <v>150</v>
      </c>
      <c r="D6280" s="215" t="s">
        <v>2682</v>
      </c>
    </row>
    <row r="6281" spans="1:4" ht="13.5" x14ac:dyDescent="0.25">
      <c r="A6281" s="213">
        <v>101742</v>
      </c>
      <c r="B6281" s="214" t="s">
        <v>11821</v>
      </c>
      <c r="C6281" s="214" t="s">
        <v>91</v>
      </c>
      <c r="D6281" s="215" t="s">
        <v>11822</v>
      </c>
    </row>
    <row r="6282" spans="1:4" ht="13.5" x14ac:dyDescent="0.25">
      <c r="A6282" s="213">
        <v>87878</v>
      </c>
      <c r="B6282" s="214" t="s">
        <v>11823</v>
      </c>
      <c r="C6282" s="214" t="s">
        <v>150</v>
      </c>
      <c r="D6282" s="215" t="s">
        <v>11824</v>
      </c>
    </row>
    <row r="6283" spans="1:4" ht="13.5" x14ac:dyDescent="0.25">
      <c r="A6283" s="213">
        <v>87879</v>
      </c>
      <c r="B6283" s="214" t="s">
        <v>11825</v>
      </c>
      <c r="C6283" s="214" t="s">
        <v>150</v>
      </c>
      <c r="D6283" s="215" t="s">
        <v>11826</v>
      </c>
    </row>
    <row r="6284" spans="1:4" ht="13.5" x14ac:dyDescent="0.25">
      <c r="A6284" s="213">
        <v>87881</v>
      </c>
      <c r="B6284" s="214" t="s">
        <v>11827</v>
      </c>
      <c r="C6284" s="214" t="s">
        <v>150</v>
      </c>
      <c r="D6284" s="215" t="s">
        <v>11828</v>
      </c>
    </row>
    <row r="6285" spans="1:4" ht="13.5" x14ac:dyDescent="0.25">
      <c r="A6285" s="213">
        <v>87882</v>
      </c>
      <c r="B6285" s="214" t="s">
        <v>11829</v>
      </c>
      <c r="C6285" s="214" t="s">
        <v>150</v>
      </c>
      <c r="D6285" s="215" t="s">
        <v>11830</v>
      </c>
    </row>
    <row r="6286" spans="1:4" ht="13.5" x14ac:dyDescent="0.25">
      <c r="A6286" s="213">
        <v>87884</v>
      </c>
      <c r="B6286" s="214" t="s">
        <v>11831</v>
      </c>
      <c r="C6286" s="214" t="s">
        <v>150</v>
      </c>
      <c r="D6286" s="215" t="s">
        <v>6376</v>
      </c>
    </row>
    <row r="6287" spans="1:4" ht="13.5" x14ac:dyDescent="0.25">
      <c r="A6287" s="213">
        <v>87885</v>
      </c>
      <c r="B6287" s="214" t="s">
        <v>11832</v>
      </c>
      <c r="C6287" s="214" t="s">
        <v>150</v>
      </c>
      <c r="D6287" s="215" t="s">
        <v>11833</v>
      </c>
    </row>
    <row r="6288" spans="1:4" ht="13.5" x14ac:dyDescent="0.25">
      <c r="A6288" s="213">
        <v>87886</v>
      </c>
      <c r="B6288" s="214" t="s">
        <v>11834</v>
      </c>
      <c r="C6288" s="214" t="s">
        <v>150</v>
      </c>
      <c r="D6288" s="215" t="s">
        <v>11835</v>
      </c>
    </row>
    <row r="6289" spans="1:4" ht="13.5" x14ac:dyDescent="0.25">
      <c r="A6289" s="213">
        <v>87887</v>
      </c>
      <c r="B6289" s="214" t="s">
        <v>11836</v>
      </c>
      <c r="C6289" s="214" t="s">
        <v>150</v>
      </c>
      <c r="D6289" s="215" t="s">
        <v>11837</v>
      </c>
    </row>
    <row r="6290" spans="1:4" ht="13.5" x14ac:dyDescent="0.25">
      <c r="A6290" s="213">
        <v>87888</v>
      </c>
      <c r="B6290" s="214" t="s">
        <v>11838</v>
      </c>
      <c r="C6290" s="214" t="s">
        <v>150</v>
      </c>
      <c r="D6290" s="215" t="s">
        <v>11839</v>
      </c>
    </row>
    <row r="6291" spans="1:4" ht="13.5" x14ac:dyDescent="0.25">
      <c r="A6291" s="213">
        <v>87889</v>
      </c>
      <c r="B6291" s="214" t="s">
        <v>11840</v>
      </c>
      <c r="C6291" s="214" t="s">
        <v>150</v>
      </c>
      <c r="D6291" s="215" t="s">
        <v>11841</v>
      </c>
    </row>
    <row r="6292" spans="1:4" ht="13.5" x14ac:dyDescent="0.25">
      <c r="A6292" s="213">
        <v>87891</v>
      </c>
      <c r="B6292" s="214" t="s">
        <v>11842</v>
      </c>
      <c r="C6292" s="214" t="s">
        <v>150</v>
      </c>
      <c r="D6292" s="215" t="s">
        <v>2213</v>
      </c>
    </row>
    <row r="6293" spans="1:4" ht="13.5" x14ac:dyDescent="0.25">
      <c r="A6293" s="213">
        <v>87892</v>
      </c>
      <c r="B6293" s="214" t="s">
        <v>11843</v>
      </c>
      <c r="C6293" s="214" t="s">
        <v>150</v>
      </c>
      <c r="D6293" s="215" t="s">
        <v>5040</v>
      </c>
    </row>
    <row r="6294" spans="1:4" ht="13.5" x14ac:dyDescent="0.25">
      <c r="A6294" s="213">
        <v>87893</v>
      </c>
      <c r="B6294" s="214" t="s">
        <v>11844</v>
      </c>
      <c r="C6294" s="214" t="s">
        <v>150</v>
      </c>
      <c r="D6294" s="215" t="s">
        <v>11841</v>
      </c>
    </row>
    <row r="6295" spans="1:4" ht="13.5" x14ac:dyDescent="0.25">
      <c r="A6295" s="213">
        <v>87894</v>
      </c>
      <c r="B6295" s="214" t="s">
        <v>11845</v>
      </c>
      <c r="C6295" s="214" t="s">
        <v>150</v>
      </c>
      <c r="D6295" s="215" t="s">
        <v>11846</v>
      </c>
    </row>
    <row r="6296" spans="1:4" ht="13.5" x14ac:dyDescent="0.25">
      <c r="A6296" s="213">
        <v>87896</v>
      </c>
      <c r="B6296" s="214" t="s">
        <v>11847</v>
      </c>
      <c r="C6296" s="214" t="s">
        <v>150</v>
      </c>
      <c r="D6296" s="215" t="s">
        <v>11848</v>
      </c>
    </row>
    <row r="6297" spans="1:4" ht="13.5" x14ac:dyDescent="0.25">
      <c r="A6297" s="213">
        <v>87897</v>
      </c>
      <c r="B6297" s="214" t="s">
        <v>11849</v>
      </c>
      <c r="C6297" s="214" t="s">
        <v>150</v>
      </c>
      <c r="D6297" s="215" t="s">
        <v>6691</v>
      </c>
    </row>
    <row r="6298" spans="1:4" ht="13.5" x14ac:dyDescent="0.25">
      <c r="A6298" s="213">
        <v>87899</v>
      </c>
      <c r="B6298" s="214" t="s">
        <v>11850</v>
      </c>
      <c r="C6298" s="214" t="s">
        <v>150</v>
      </c>
      <c r="D6298" s="215" t="s">
        <v>11851</v>
      </c>
    </row>
    <row r="6299" spans="1:4" ht="13.5" x14ac:dyDescent="0.25">
      <c r="A6299" s="213">
        <v>87900</v>
      </c>
      <c r="B6299" s="214" t="s">
        <v>11852</v>
      </c>
      <c r="C6299" s="214" t="s">
        <v>150</v>
      </c>
      <c r="D6299" s="215" t="s">
        <v>2290</v>
      </c>
    </row>
    <row r="6300" spans="1:4" ht="13.5" x14ac:dyDescent="0.25">
      <c r="A6300" s="213">
        <v>87902</v>
      </c>
      <c r="B6300" s="214" t="s">
        <v>11853</v>
      </c>
      <c r="C6300" s="214" t="s">
        <v>150</v>
      </c>
      <c r="D6300" s="215" t="s">
        <v>11854</v>
      </c>
    </row>
    <row r="6301" spans="1:4" ht="13.5" x14ac:dyDescent="0.25">
      <c r="A6301" s="213">
        <v>87903</v>
      </c>
      <c r="B6301" s="214" t="s">
        <v>11855</v>
      </c>
      <c r="C6301" s="214" t="s">
        <v>150</v>
      </c>
      <c r="D6301" s="215" t="s">
        <v>5075</v>
      </c>
    </row>
    <row r="6302" spans="1:4" ht="13.5" x14ac:dyDescent="0.25">
      <c r="A6302" s="213">
        <v>87904</v>
      </c>
      <c r="B6302" s="214" t="s">
        <v>11856</v>
      </c>
      <c r="C6302" s="214" t="s">
        <v>150</v>
      </c>
      <c r="D6302" s="215" t="s">
        <v>7512</v>
      </c>
    </row>
    <row r="6303" spans="1:4" ht="13.5" x14ac:dyDescent="0.25">
      <c r="A6303" s="213">
        <v>87905</v>
      </c>
      <c r="B6303" s="214" t="s">
        <v>11857</v>
      </c>
      <c r="C6303" s="214" t="s">
        <v>150</v>
      </c>
      <c r="D6303" s="215" t="s">
        <v>11858</v>
      </c>
    </row>
    <row r="6304" spans="1:4" ht="13.5" x14ac:dyDescent="0.25">
      <c r="A6304" s="213">
        <v>87907</v>
      </c>
      <c r="B6304" s="214" t="s">
        <v>11859</v>
      </c>
      <c r="C6304" s="214" t="s">
        <v>150</v>
      </c>
      <c r="D6304" s="215" t="s">
        <v>11860</v>
      </c>
    </row>
    <row r="6305" spans="1:4" ht="13.5" x14ac:dyDescent="0.25">
      <c r="A6305" s="213">
        <v>87908</v>
      </c>
      <c r="B6305" s="214" t="s">
        <v>11861</v>
      </c>
      <c r="C6305" s="214" t="s">
        <v>150</v>
      </c>
      <c r="D6305" s="215" t="s">
        <v>11862</v>
      </c>
    </row>
    <row r="6306" spans="1:4" ht="13.5" x14ac:dyDescent="0.25">
      <c r="A6306" s="213">
        <v>87910</v>
      </c>
      <c r="B6306" s="214" t="s">
        <v>11863</v>
      </c>
      <c r="C6306" s="214" t="s">
        <v>150</v>
      </c>
      <c r="D6306" s="215" t="s">
        <v>5747</v>
      </c>
    </row>
    <row r="6307" spans="1:4" ht="13.5" x14ac:dyDescent="0.25">
      <c r="A6307" s="213">
        <v>87911</v>
      </c>
      <c r="B6307" s="214" t="s">
        <v>11864</v>
      </c>
      <c r="C6307" s="214" t="s">
        <v>150</v>
      </c>
      <c r="D6307" s="215" t="s">
        <v>11865</v>
      </c>
    </row>
    <row r="6308" spans="1:4" ht="13.5" x14ac:dyDescent="0.25">
      <c r="A6308" s="213">
        <v>104410</v>
      </c>
      <c r="B6308" s="214" t="s">
        <v>11866</v>
      </c>
      <c r="C6308" s="214" t="s">
        <v>150</v>
      </c>
      <c r="D6308" s="215" t="s">
        <v>2634</v>
      </c>
    </row>
    <row r="6309" spans="1:4" ht="13.5" x14ac:dyDescent="0.25">
      <c r="A6309" s="213">
        <v>104411</v>
      </c>
      <c r="B6309" s="214" t="s">
        <v>11867</v>
      </c>
      <c r="C6309" s="214" t="s">
        <v>150</v>
      </c>
      <c r="D6309" s="215" t="s">
        <v>2634</v>
      </c>
    </row>
    <row r="6310" spans="1:4" ht="13.5" x14ac:dyDescent="0.25">
      <c r="A6310" s="213">
        <v>87411</v>
      </c>
      <c r="B6310" s="214" t="s">
        <v>11868</v>
      </c>
      <c r="C6310" s="214" t="s">
        <v>150</v>
      </c>
      <c r="D6310" s="215" t="s">
        <v>11869</v>
      </c>
    </row>
    <row r="6311" spans="1:4" ht="13.5" x14ac:dyDescent="0.25">
      <c r="A6311" s="213">
        <v>87412</v>
      </c>
      <c r="B6311" s="214" t="s">
        <v>11870</v>
      </c>
      <c r="C6311" s="214" t="s">
        <v>150</v>
      </c>
      <c r="D6311" s="215" t="s">
        <v>11871</v>
      </c>
    </row>
    <row r="6312" spans="1:4" ht="13.5" x14ac:dyDescent="0.25">
      <c r="A6312" s="213">
        <v>87413</v>
      </c>
      <c r="B6312" s="214" t="s">
        <v>11872</v>
      </c>
      <c r="C6312" s="214" t="s">
        <v>150</v>
      </c>
      <c r="D6312" s="215" t="s">
        <v>11873</v>
      </c>
    </row>
    <row r="6313" spans="1:4" ht="13.5" x14ac:dyDescent="0.25">
      <c r="A6313" s="213">
        <v>87414</v>
      </c>
      <c r="B6313" s="214" t="s">
        <v>11874</v>
      </c>
      <c r="C6313" s="214" t="s">
        <v>150</v>
      </c>
      <c r="D6313" s="215" t="s">
        <v>11875</v>
      </c>
    </row>
    <row r="6314" spans="1:4" ht="13.5" x14ac:dyDescent="0.25">
      <c r="A6314" s="213">
        <v>87415</v>
      </c>
      <c r="B6314" s="214" t="s">
        <v>11876</v>
      </c>
      <c r="C6314" s="214" t="s">
        <v>150</v>
      </c>
      <c r="D6314" s="215" t="s">
        <v>11877</v>
      </c>
    </row>
    <row r="6315" spans="1:4" ht="13.5" x14ac:dyDescent="0.25">
      <c r="A6315" s="213">
        <v>87416</v>
      </c>
      <c r="B6315" s="214" t="s">
        <v>11878</v>
      </c>
      <c r="C6315" s="214" t="s">
        <v>150</v>
      </c>
      <c r="D6315" s="215" t="s">
        <v>11879</v>
      </c>
    </row>
    <row r="6316" spans="1:4" ht="13.5" x14ac:dyDescent="0.25">
      <c r="A6316" s="213">
        <v>87418</v>
      </c>
      <c r="B6316" s="214" t="s">
        <v>11880</v>
      </c>
      <c r="C6316" s="214" t="s">
        <v>150</v>
      </c>
      <c r="D6316" s="215" t="s">
        <v>11881</v>
      </c>
    </row>
    <row r="6317" spans="1:4" ht="13.5" x14ac:dyDescent="0.25">
      <c r="A6317" s="213">
        <v>87421</v>
      </c>
      <c r="B6317" s="214" t="s">
        <v>11882</v>
      </c>
      <c r="C6317" s="214" t="s">
        <v>150</v>
      </c>
      <c r="D6317" s="215" t="s">
        <v>11883</v>
      </c>
    </row>
    <row r="6318" spans="1:4" ht="13.5" x14ac:dyDescent="0.25">
      <c r="A6318" s="213">
        <v>87424</v>
      </c>
      <c r="B6318" s="214" t="s">
        <v>11884</v>
      </c>
      <c r="C6318" s="214" t="s">
        <v>150</v>
      </c>
      <c r="D6318" s="215" t="s">
        <v>5838</v>
      </c>
    </row>
    <row r="6319" spans="1:4" ht="13.5" x14ac:dyDescent="0.25">
      <c r="A6319" s="213">
        <v>87427</v>
      </c>
      <c r="B6319" s="214" t="s">
        <v>11885</v>
      </c>
      <c r="C6319" s="214" t="s">
        <v>150</v>
      </c>
      <c r="D6319" s="215" t="s">
        <v>7216</v>
      </c>
    </row>
    <row r="6320" spans="1:4" ht="13.5" x14ac:dyDescent="0.25">
      <c r="A6320" s="213">
        <v>87430</v>
      </c>
      <c r="B6320" s="214" t="s">
        <v>11886</v>
      </c>
      <c r="C6320" s="214" t="s">
        <v>150</v>
      </c>
      <c r="D6320" s="215" t="s">
        <v>11887</v>
      </c>
    </row>
    <row r="6321" spans="1:4" ht="13.5" x14ac:dyDescent="0.25">
      <c r="A6321" s="213">
        <v>87433</v>
      </c>
      <c r="B6321" s="214" t="s">
        <v>11888</v>
      </c>
      <c r="C6321" s="214" t="s">
        <v>150</v>
      </c>
      <c r="D6321" s="215" t="s">
        <v>11889</v>
      </c>
    </row>
    <row r="6322" spans="1:4" ht="13.5" x14ac:dyDescent="0.25">
      <c r="A6322" s="213">
        <v>87436</v>
      </c>
      <c r="B6322" s="214" t="s">
        <v>11890</v>
      </c>
      <c r="C6322" s="214" t="s">
        <v>150</v>
      </c>
      <c r="D6322" s="215" t="s">
        <v>11344</v>
      </c>
    </row>
    <row r="6323" spans="1:4" ht="13.5" x14ac:dyDescent="0.25">
      <c r="A6323" s="213">
        <v>87439</v>
      </c>
      <c r="B6323" s="214" t="s">
        <v>11891</v>
      </c>
      <c r="C6323" s="214" t="s">
        <v>150</v>
      </c>
      <c r="D6323" s="215" t="s">
        <v>11892</v>
      </c>
    </row>
    <row r="6324" spans="1:4" ht="13.5" x14ac:dyDescent="0.25">
      <c r="A6324" s="213">
        <v>87527</v>
      </c>
      <c r="B6324" s="214" t="s">
        <v>11893</v>
      </c>
      <c r="C6324" s="214" t="s">
        <v>150</v>
      </c>
      <c r="D6324" s="215" t="s">
        <v>11894</v>
      </c>
    </row>
    <row r="6325" spans="1:4" ht="13.5" x14ac:dyDescent="0.25">
      <c r="A6325" s="213">
        <v>87528</v>
      </c>
      <c r="B6325" s="214" t="s">
        <v>11895</v>
      </c>
      <c r="C6325" s="214" t="s">
        <v>150</v>
      </c>
      <c r="D6325" s="215" t="s">
        <v>11896</v>
      </c>
    </row>
    <row r="6326" spans="1:4" ht="13.5" x14ac:dyDescent="0.25">
      <c r="A6326" s="213">
        <v>87529</v>
      </c>
      <c r="B6326" s="214" t="s">
        <v>11897</v>
      </c>
      <c r="C6326" s="214" t="s">
        <v>150</v>
      </c>
      <c r="D6326" s="215" t="s">
        <v>11898</v>
      </c>
    </row>
    <row r="6327" spans="1:4" ht="13.5" x14ac:dyDescent="0.25">
      <c r="A6327" s="213">
        <v>87530</v>
      </c>
      <c r="B6327" s="214" t="s">
        <v>11899</v>
      </c>
      <c r="C6327" s="214" t="s">
        <v>150</v>
      </c>
      <c r="D6327" s="215" t="s">
        <v>3044</v>
      </c>
    </row>
    <row r="6328" spans="1:4" ht="13.5" x14ac:dyDescent="0.25">
      <c r="A6328" s="213">
        <v>87531</v>
      </c>
      <c r="B6328" s="214" t="s">
        <v>11900</v>
      </c>
      <c r="C6328" s="214" t="s">
        <v>150</v>
      </c>
      <c r="D6328" s="215" t="s">
        <v>11901</v>
      </c>
    </row>
    <row r="6329" spans="1:4" ht="13.5" x14ac:dyDescent="0.25">
      <c r="A6329" s="213">
        <v>87532</v>
      </c>
      <c r="B6329" s="214" t="s">
        <v>11902</v>
      </c>
      <c r="C6329" s="214" t="s">
        <v>150</v>
      </c>
      <c r="D6329" s="215" t="s">
        <v>11903</v>
      </c>
    </row>
    <row r="6330" spans="1:4" ht="13.5" x14ac:dyDescent="0.25">
      <c r="A6330" s="213">
        <v>87535</v>
      </c>
      <c r="B6330" s="214" t="s">
        <v>11904</v>
      </c>
      <c r="C6330" s="214" t="s">
        <v>150</v>
      </c>
      <c r="D6330" s="215" t="s">
        <v>2228</v>
      </c>
    </row>
    <row r="6331" spans="1:4" ht="13.5" x14ac:dyDescent="0.25">
      <c r="A6331" s="213">
        <v>87536</v>
      </c>
      <c r="B6331" s="214" t="s">
        <v>11905</v>
      </c>
      <c r="C6331" s="214" t="s">
        <v>150</v>
      </c>
      <c r="D6331" s="215" t="s">
        <v>11906</v>
      </c>
    </row>
    <row r="6332" spans="1:4" ht="13.5" x14ac:dyDescent="0.25">
      <c r="A6332" s="213">
        <v>87537</v>
      </c>
      <c r="B6332" s="214" t="s">
        <v>11907</v>
      </c>
      <c r="C6332" s="214" t="s">
        <v>150</v>
      </c>
      <c r="D6332" s="215" t="s">
        <v>11908</v>
      </c>
    </row>
    <row r="6333" spans="1:4" ht="13.5" x14ac:dyDescent="0.25">
      <c r="A6333" s="213">
        <v>87538</v>
      </c>
      <c r="B6333" s="214" t="s">
        <v>11909</v>
      </c>
      <c r="C6333" s="214" t="s">
        <v>150</v>
      </c>
      <c r="D6333" s="215" t="s">
        <v>11910</v>
      </c>
    </row>
    <row r="6334" spans="1:4" ht="13.5" x14ac:dyDescent="0.25">
      <c r="A6334" s="213">
        <v>87539</v>
      </c>
      <c r="B6334" s="214" t="s">
        <v>11911</v>
      </c>
      <c r="C6334" s="214" t="s">
        <v>150</v>
      </c>
      <c r="D6334" s="215" t="s">
        <v>11912</v>
      </c>
    </row>
    <row r="6335" spans="1:4" ht="13.5" x14ac:dyDescent="0.25">
      <c r="A6335" s="213">
        <v>87541</v>
      </c>
      <c r="B6335" s="214" t="s">
        <v>11913</v>
      </c>
      <c r="C6335" s="214" t="s">
        <v>150</v>
      </c>
      <c r="D6335" s="215" t="s">
        <v>11914</v>
      </c>
    </row>
    <row r="6336" spans="1:4" ht="13.5" x14ac:dyDescent="0.25">
      <c r="A6336" s="213">
        <v>87543</v>
      </c>
      <c r="B6336" s="214" t="s">
        <v>11915</v>
      </c>
      <c r="C6336" s="214" t="s">
        <v>150</v>
      </c>
      <c r="D6336" s="215" t="s">
        <v>2168</v>
      </c>
    </row>
    <row r="6337" spans="1:4" ht="13.5" x14ac:dyDescent="0.25">
      <c r="A6337" s="213">
        <v>87545</v>
      </c>
      <c r="B6337" s="214" t="s">
        <v>11916</v>
      </c>
      <c r="C6337" s="214" t="s">
        <v>150</v>
      </c>
      <c r="D6337" s="215" t="s">
        <v>11917</v>
      </c>
    </row>
    <row r="6338" spans="1:4" ht="13.5" x14ac:dyDescent="0.25">
      <c r="A6338" s="213">
        <v>87546</v>
      </c>
      <c r="B6338" s="214" t="s">
        <v>11918</v>
      </c>
      <c r="C6338" s="214" t="s">
        <v>150</v>
      </c>
      <c r="D6338" s="215" t="s">
        <v>4437</v>
      </c>
    </row>
    <row r="6339" spans="1:4" ht="13.5" x14ac:dyDescent="0.25">
      <c r="A6339" s="213">
        <v>87547</v>
      </c>
      <c r="B6339" s="214" t="s">
        <v>11919</v>
      </c>
      <c r="C6339" s="214" t="s">
        <v>150</v>
      </c>
      <c r="D6339" s="215" t="s">
        <v>11920</v>
      </c>
    </row>
    <row r="6340" spans="1:4" ht="13.5" x14ac:dyDescent="0.25">
      <c r="A6340" s="213">
        <v>87548</v>
      </c>
      <c r="B6340" s="214" t="s">
        <v>11921</v>
      </c>
      <c r="C6340" s="214" t="s">
        <v>150</v>
      </c>
      <c r="D6340" s="215" t="s">
        <v>11922</v>
      </c>
    </row>
    <row r="6341" spans="1:4" ht="13.5" x14ac:dyDescent="0.25">
      <c r="A6341" s="213">
        <v>87549</v>
      </c>
      <c r="B6341" s="214" t="s">
        <v>11923</v>
      </c>
      <c r="C6341" s="214" t="s">
        <v>150</v>
      </c>
      <c r="D6341" s="215" t="s">
        <v>11924</v>
      </c>
    </row>
    <row r="6342" spans="1:4" ht="13.5" x14ac:dyDescent="0.25">
      <c r="A6342" s="213">
        <v>87550</v>
      </c>
      <c r="B6342" s="214" t="s">
        <v>11925</v>
      </c>
      <c r="C6342" s="214" t="s">
        <v>150</v>
      </c>
      <c r="D6342" s="215" t="s">
        <v>11926</v>
      </c>
    </row>
    <row r="6343" spans="1:4" ht="13.5" x14ac:dyDescent="0.25">
      <c r="A6343" s="213">
        <v>87553</v>
      </c>
      <c r="B6343" s="214" t="s">
        <v>11927</v>
      </c>
      <c r="C6343" s="214" t="s">
        <v>150</v>
      </c>
      <c r="D6343" s="215" t="s">
        <v>6372</v>
      </c>
    </row>
    <row r="6344" spans="1:4" ht="13.5" x14ac:dyDescent="0.25">
      <c r="A6344" s="213">
        <v>87554</v>
      </c>
      <c r="B6344" s="214" t="s">
        <v>11928</v>
      </c>
      <c r="C6344" s="214" t="s">
        <v>150</v>
      </c>
      <c r="D6344" s="215" t="s">
        <v>11929</v>
      </c>
    </row>
    <row r="6345" spans="1:4" ht="13.5" x14ac:dyDescent="0.25">
      <c r="A6345" s="213">
        <v>87555</v>
      </c>
      <c r="B6345" s="214" t="s">
        <v>11930</v>
      </c>
      <c r="C6345" s="214" t="s">
        <v>150</v>
      </c>
      <c r="D6345" s="215" t="s">
        <v>11931</v>
      </c>
    </row>
    <row r="6346" spans="1:4" ht="13.5" x14ac:dyDescent="0.25">
      <c r="A6346" s="213">
        <v>87556</v>
      </c>
      <c r="B6346" s="214" t="s">
        <v>11932</v>
      </c>
      <c r="C6346" s="214" t="s">
        <v>150</v>
      </c>
      <c r="D6346" s="215" t="s">
        <v>11933</v>
      </c>
    </row>
    <row r="6347" spans="1:4" ht="13.5" x14ac:dyDescent="0.25">
      <c r="A6347" s="213">
        <v>87557</v>
      </c>
      <c r="B6347" s="214" t="s">
        <v>11934</v>
      </c>
      <c r="C6347" s="214" t="s">
        <v>150</v>
      </c>
      <c r="D6347" s="215" t="s">
        <v>8767</v>
      </c>
    </row>
    <row r="6348" spans="1:4" ht="13.5" x14ac:dyDescent="0.25">
      <c r="A6348" s="213">
        <v>87559</v>
      </c>
      <c r="B6348" s="214" t="s">
        <v>11935</v>
      </c>
      <c r="C6348" s="214" t="s">
        <v>150</v>
      </c>
      <c r="D6348" s="215" t="s">
        <v>11936</v>
      </c>
    </row>
    <row r="6349" spans="1:4" ht="13.5" x14ac:dyDescent="0.25">
      <c r="A6349" s="213">
        <v>87561</v>
      </c>
      <c r="B6349" s="214" t="s">
        <v>11937</v>
      </c>
      <c r="C6349" s="214" t="s">
        <v>150</v>
      </c>
      <c r="D6349" s="215" t="s">
        <v>11938</v>
      </c>
    </row>
    <row r="6350" spans="1:4" ht="13.5" x14ac:dyDescent="0.25">
      <c r="A6350" s="213">
        <v>87775</v>
      </c>
      <c r="B6350" s="214" t="s">
        <v>11939</v>
      </c>
      <c r="C6350" s="214" t="s">
        <v>150</v>
      </c>
      <c r="D6350" s="215" t="s">
        <v>11940</v>
      </c>
    </row>
    <row r="6351" spans="1:4" ht="13.5" x14ac:dyDescent="0.25">
      <c r="A6351" s="213">
        <v>87777</v>
      </c>
      <c r="B6351" s="214" t="s">
        <v>11941</v>
      </c>
      <c r="C6351" s="214" t="s">
        <v>150</v>
      </c>
      <c r="D6351" s="215" t="s">
        <v>11942</v>
      </c>
    </row>
    <row r="6352" spans="1:4" ht="13.5" x14ac:dyDescent="0.25">
      <c r="A6352" s="213">
        <v>87778</v>
      </c>
      <c r="B6352" s="214" t="s">
        <v>11943</v>
      </c>
      <c r="C6352" s="214" t="s">
        <v>150</v>
      </c>
      <c r="D6352" s="215" t="s">
        <v>11944</v>
      </c>
    </row>
    <row r="6353" spans="1:4" ht="13.5" x14ac:dyDescent="0.25">
      <c r="A6353" s="213">
        <v>87779</v>
      </c>
      <c r="B6353" s="214" t="s">
        <v>11945</v>
      </c>
      <c r="C6353" s="214" t="s">
        <v>150</v>
      </c>
      <c r="D6353" s="215" t="s">
        <v>11946</v>
      </c>
    </row>
    <row r="6354" spans="1:4" ht="13.5" x14ac:dyDescent="0.25">
      <c r="A6354" s="213">
        <v>87781</v>
      </c>
      <c r="B6354" s="214" t="s">
        <v>11947</v>
      </c>
      <c r="C6354" s="214" t="s">
        <v>150</v>
      </c>
      <c r="D6354" s="215" t="s">
        <v>11948</v>
      </c>
    </row>
    <row r="6355" spans="1:4" ht="13.5" x14ac:dyDescent="0.25">
      <c r="A6355" s="213">
        <v>87783</v>
      </c>
      <c r="B6355" s="214" t="s">
        <v>11949</v>
      </c>
      <c r="C6355" s="214" t="s">
        <v>150</v>
      </c>
      <c r="D6355" s="215" t="s">
        <v>11950</v>
      </c>
    </row>
    <row r="6356" spans="1:4" ht="13.5" x14ac:dyDescent="0.25">
      <c r="A6356" s="213">
        <v>87784</v>
      </c>
      <c r="B6356" s="214" t="s">
        <v>11951</v>
      </c>
      <c r="C6356" s="214" t="s">
        <v>150</v>
      </c>
      <c r="D6356" s="215" t="s">
        <v>11952</v>
      </c>
    </row>
    <row r="6357" spans="1:4" ht="13.5" x14ac:dyDescent="0.25">
      <c r="A6357" s="213">
        <v>87786</v>
      </c>
      <c r="B6357" s="214" t="s">
        <v>11953</v>
      </c>
      <c r="C6357" s="214" t="s">
        <v>150</v>
      </c>
      <c r="D6357" s="215" t="s">
        <v>8545</v>
      </c>
    </row>
    <row r="6358" spans="1:4" ht="13.5" x14ac:dyDescent="0.25">
      <c r="A6358" s="213">
        <v>87787</v>
      </c>
      <c r="B6358" s="214" t="s">
        <v>11954</v>
      </c>
      <c r="C6358" s="214" t="s">
        <v>150</v>
      </c>
      <c r="D6358" s="215" t="s">
        <v>11955</v>
      </c>
    </row>
    <row r="6359" spans="1:4" ht="13.5" x14ac:dyDescent="0.25">
      <c r="A6359" s="213">
        <v>87788</v>
      </c>
      <c r="B6359" s="214" t="s">
        <v>11956</v>
      </c>
      <c r="C6359" s="214" t="s">
        <v>150</v>
      </c>
      <c r="D6359" s="215" t="s">
        <v>11957</v>
      </c>
    </row>
    <row r="6360" spans="1:4" ht="13.5" x14ac:dyDescent="0.25">
      <c r="A6360" s="213">
        <v>87790</v>
      </c>
      <c r="B6360" s="214" t="s">
        <v>977</v>
      </c>
      <c r="C6360" s="214" t="s">
        <v>150</v>
      </c>
      <c r="D6360" s="215" t="s">
        <v>11958</v>
      </c>
    </row>
    <row r="6361" spans="1:4" ht="13.5" x14ac:dyDescent="0.25">
      <c r="A6361" s="213">
        <v>87791</v>
      </c>
      <c r="B6361" s="214" t="s">
        <v>11959</v>
      </c>
      <c r="C6361" s="214" t="s">
        <v>150</v>
      </c>
      <c r="D6361" s="215" t="s">
        <v>11960</v>
      </c>
    </row>
    <row r="6362" spans="1:4" ht="13.5" x14ac:dyDescent="0.25">
      <c r="A6362" s="213">
        <v>87792</v>
      </c>
      <c r="B6362" s="214" t="s">
        <v>11961</v>
      </c>
      <c r="C6362" s="214" t="s">
        <v>150</v>
      </c>
      <c r="D6362" s="215" t="s">
        <v>11962</v>
      </c>
    </row>
    <row r="6363" spans="1:4" ht="13.5" x14ac:dyDescent="0.25">
      <c r="A6363" s="213">
        <v>87794</v>
      </c>
      <c r="B6363" s="214" t="s">
        <v>11963</v>
      </c>
      <c r="C6363" s="214" t="s">
        <v>150</v>
      </c>
      <c r="D6363" s="215" t="s">
        <v>11964</v>
      </c>
    </row>
    <row r="6364" spans="1:4" ht="13.5" x14ac:dyDescent="0.25">
      <c r="A6364" s="213">
        <v>87795</v>
      </c>
      <c r="B6364" s="214" t="s">
        <v>11965</v>
      </c>
      <c r="C6364" s="214" t="s">
        <v>150</v>
      </c>
      <c r="D6364" s="215" t="s">
        <v>11966</v>
      </c>
    </row>
    <row r="6365" spans="1:4" ht="13.5" x14ac:dyDescent="0.25">
      <c r="A6365" s="213">
        <v>87797</v>
      </c>
      <c r="B6365" s="214" t="s">
        <v>11967</v>
      </c>
      <c r="C6365" s="214" t="s">
        <v>150</v>
      </c>
      <c r="D6365" s="215" t="s">
        <v>3794</v>
      </c>
    </row>
    <row r="6366" spans="1:4" ht="13.5" x14ac:dyDescent="0.25">
      <c r="A6366" s="213">
        <v>87799</v>
      </c>
      <c r="B6366" s="214" t="s">
        <v>11968</v>
      </c>
      <c r="C6366" s="214" t="s">
        <v>150</v>
      </c>
      <c r="D6366" s="215" t="s">
        <v>11969</v>
      </c>
    </row>
    <row r="6367" spans="1:4" ht="13.5" x14ac:dyDescent="0.25">
      <c r="A6367" s="213">
        <v>87800</v>
      </c>
      <c r="B6367" s="214" t="s">
        <v>11970</v>
      </c>
      <c r="C6367" s="214" t="s">
        <v>150</v>
      </c>
      <c r="D6367" s="215" t="s">
        <v>11971</v>
      </c>
    </row>
    <row r="6368" spans="1:4" ht="13.5" x14ac:dyDescent="0.25">
      <c r="A6368" s="213">
        <v>87801</v>
      </c>
      <c r="B6368" s="214" t="s">
        <v>11972</v>
      </c>
      <c r="C6368" s="214" t="s">
        <v>150</v>
      </c>
      <c r="D6368" s="215" t="s">
        <v>11973</v>
      </c>
    </row>
    <row r="6369" spans="1:4" ht="13.5" x14ac:dyDescent="0.25">
      <c r="A6369" s="213">
        <v>87803</v>
      </c>
      <c r="B6369" s="214" t="s">
        <v>11974</v>
      </c>
      <c r="C6369" s="214" t="s">
        <v>150</v>
      </c>
      <c r="D6369" s="215" t="s">
        <v>11975</v>
      </c>
    </row>
    <row r="6370" spans="1:4" ht="13.5" x14ac:dyDescent="0.25">
      <c r="A6370" s="213">
        <v>87804</v>
      </c>
      <c r="B6370" s="214" t="s">
        <v>11976</v>
      </c>
      <c r="C6370" s="214" t="s">
        <v>150</v>
      </c>
      <c r="D6370" s="215" t="s">
        <v>1481</v>
      </c>
    </row>
    <row r="6371" spans="1:4" ht="13.5" x14ac:dyDescent="0.25">
      <c r="A6371" s="213">
        <v>87805</v>
      </c>
      <c r="B6371" s="214" t="s">
        <v>11977</v>
      </c>
      <c r="C6371" s="214" t="s">
        <v>150</v>
      </c>
      <c r="D6371" s="215" t="s">
        <v>8428</v>
      </c>
    </row>
    <row r="6372" spans="1:4" ht="13.5" x14ac:dyDescent="0.25">
      <c r="A6372" s="213">
        <v>87807</v>
      </c>
      <c r="B6372" s="214" t="s">
        <v>11978</v>
      </c>
      <c r="C6372" s="214" t="s">
        <v>150</v>
      </c>
      <c r="D6372" s="215" t="s">
        <v>11979</v>
      </c>
    </row>
    <row r="6373" spans="1:4" ht="13.5" x14ac:dyDescent="0.25">
      <c r="A6373" s="213">
        <v>87808</v>
      </c>
      <c r="B6373" s="214" t="s">
        <v>11980</v>
      </c>
      <c r="C6373" s="214" t="s">
        <v>150</v>
      </c>
      <c r="D6373" s="215" t="s">
        <v>11981</v>
      </c>
    </row>
    <row r="6374" spans="1:4" ht="13.5" x14ac:dyDescent="0.25">
      <c r="A6374" s="213">
        <v>87809</v>
      </c>
      <c r="B6374" s="214" t="s">
        <v>11982</v>
      </c>
      <c r="C6374" s="214" t="s">
        <v>150</v>
      </c>
      <c r="D6374" s="215" t="s">
        <v>11983</v>
      </c>
    </row>
    <row r="6375" spans="1:4" ht="13.5" x14ac:dyDescent="0.25">
      <c r="A6375" s="213">
        <v>87811</v>
      </c>
      <c r="B6375" s="214" t="s">
        <v>11984</v>
      </c>
      <c r="C6375" s="214" t="s">
        <v>150</v>
      </c>
      <c r="D6375" s="215" t="s">
        <v>11985</v>
      </c>
    </row>
    <row r="6376" spans="1:4" ht="13.5" x14ac:dyDescent="0.25">
      <c r="A6376" s="213">
        <v>87812</v>
      </c>
      <c r="B6376" s="214" t="s">
        <v>11986</v>
      </c>
      <c r="C6376" s="214" t="s">
        <v>150</v>
      </c>
      <c r="D6376" s="215" t="s">
        <v>2118</v>
      </c>
    </row>
    <row r="6377" spans="1:4" ht="13.5" x14ac:dyDescent="0.25">
      <c r="A6377" s="213">
        <v>87813</v>
      </c>
      <c r="B6377" s="214" t="s">
        <v>11987</v>
      </c>
      <c r="C6377" s="214" t="s">
        <v>150</v>
      </c>
      <c r="D6377" s="215" t="s">
        <v>4222</v>
      </c>
    </row>
    <row r="6378" spans="1:4" ht="13.5" x14ac:dyDescent="0.25">
      <c r="A6378" s="213">
        <v>87815</v>
      </c>
      <c r="B6378" s="214" t="s">
        <v>11988</v>
      </c>
      <c r="C6378" s="214" t="s">
        <v>150</v>
      </c>
      <c r="D6378" s="215" t="s">
        <v>11989</v>
      </c>
    </row>
    <row r="6379" spans="1:4" ht="13.5" x14ac:dyDescent="0.25">
      <c r="A6379" s="213">
        <v>87816</v>
      </c>
      <c r="B6379" s="214" t="s">
        <v>11990</v>
      </c>
      <c r="C6379" s="214" t="s">
        <v>150</v>
      </c>
      <c r="D6379" s="215" t="s">
        <v>11991</v>
      </c>
    </row>
    <row r="6380" spans="1:4" ht="13.5" x14ac:dyDescent="0.25">
      <c r="A6380" s="213">
        <v>87817</v>
      </c>
      <c r="B6380" s="214" t="s">
        <v>11992</v>
      </c>
      <c r="C6380" s="214" t="s">
        <v>150</v>
      </c>
      <c r="D6380" s="215" t="s">
        <v>11993</v>
      </c>
    </row>
    <row r="6381" spans="1:4" ht="13.5" x14ac:dyDescent="0.25">
      <c r="A6381" s="213">
        <v>87819</v>
      </c>
      <c r="B6381" s="214" t="s">
        <v>11994</v>
      </c>
      <c r="C6381" s="214" t="s">
        <v>150</v>
      </c>
      <c r="D6381" s="215" t="s">
        <v>11995</v>
      </c>
    </row>
    <row r="6382" spans="1:4" ht="13.5" x14ac:dyDescent="0.25">
      <c r="A6382" s="213">
        <v>87820</v>
      </c>
      <c r="B6382" s="214" t="s">
        <v>11996</v>
      </c>
      <c r="C6382" s="214" t="s">
        <v>150</v>
      </c>
      <c r="D6382" s="215" t="s">
        <v>11997</v>
      </c>
    </row>
    <row r="6383" spans="1:4" ht="13.5" x14ac:dyDescent="0.25">
      <c r="A6383" s="213">
        <v>87821</v>
      </c>
      <c r="B6383" s="214" t="s">
        <v>11998</v>
      </c>
      <c r="C6383" s="214" t="s">
        <v>150</v>
      </c>
      <c r="D6383" s="215" t="s">
        <v>11999</v>
      </c>
    </row>
    <row r="6384" spans="1:4" ht="13.5" x14ac:dyDescent="0.25">
      <c r="A6384" s="213">
        <v>87823</v>
      </c>
      <c r="B6384" s="214" t="s">
        <v>12000</v>
      </c>
      <c r="C6384" s="214" t="s">
        <v>150</v>
      </c>
      <c r="D6384" s="215" t="s">
        <v>12001</v>
      </c>
    </row>
    <row r="6385" spans="1:4" ht="13.5" x14ac:dyDescent="0.25">
      <c r="A6385" s="213">
        <v>87824</v>
      </c>
      <c r="B6385" s="214" t="s">
        <v>12002</v>
      </c>
      <c r="C6385" s="214" t="s">
        <v>150</v>
      </c>
      <c r="D6385" s="215" t="s">
        <v>12003</v>
      </c>
    </row>
    <row r="6386" spans="1:4" ht="13.5" x14ac:dyDescent="0.25">
      <c r="A6386" s="213">
        <v>87825</v>
      </c>
      <c r="B6386" s="214" t="s">
        <v>12004</v>
      </c>
      <c r="C6386" s="214" t="s">
        <v>150</v>
      </c>
      <c r="D6386" s="215" t="s">
        <v>12005</v>
      </c>
    </row>
    <row r="6387" spans="1:4" ht="13.5" x14ac:dyDescent="0.25">
      <c r="A6387" s="213">
        <v>87827</v>
      </c>
      <c r="B6387" s="214" t="s">
        <v>12006</v>
      </c>
      <c r="C6387" s="214" t="s">
        <v>150</v>
      </c>
      <c r="D6387" s="215" t="s">
        <v>12007</v>
      </c>
    </row>
    <row r="6388" spans="1:4" ht="13.5" x14ac:dyDescent="0.25">
      <c r="A6388" s="213">
        <v>87828</v>
      </c>
      <c r="B6388" s="214" t="s">
        <v>12008</v>
      </c>
      <c r="C6388" s="214" t="s">
        <v>150</v>
      </c>
      <c r="D6388" s="215" t="s">
        <v>12009</v>
      </c>
    </row>
    <row r="6389" spans="1:4" ht="13.5" x14ac:dyDescent="0.25">
      <c r="A6389" s="213">
        <v>87829</v>
      </c>
      <c r="B6389" s="214" t="s">
        <v>12010</v>
      </c>
      <c r="C6389" s="214" t="s">
        <v>150</v>
      </c>
      <c r="D6389" s="215" t="s">
        <v>12011</v>
      </c>
    </row>
    <row r="6390" spans="1:4" ht="13.5" x14ac:dyDescent="0.25">
      <c r="A6390" s="213">
        <v>87831</v>
      </c>
      <c r="B6390" s="214" t="s">
        <v>12012</v>
      </c>
      <c r="C6390" s="214" t="s">
        <v>150</v>
      </c>
      <c r="D6390" s="215" t="s">
        <v>12013</v>
      </c>
    </row>
    <row r="6391" spans="1:4" ht="13.5" x14ac:dyDescent="0.25">
      <c r="A6391" s="213">
        <v>87832</v>
      </c>
      <c r="B6391" s="214" t="s">
        <v>12014</v>
      </c>
      <c r="C6391" s="214" t="s">
        <v>150</v>
      </c>
      <c r="D6391" s="215" t="s">
        <v>12015</v>
      </c>
    </row>
    <row r="6392" spans="1:4" ht="13.5" x14ac:dyDescent="0.25">
      <c r="A6392" s="213">
        <v>87834</v>
      </c>
      <c r="B6392" s="214" t="s">
        <v>978</v>
      </c>
      <c r="C6392" s="214" t="s">
        <v>150</v>
      </c>
      <c r="D6392" s="215" t="s">
        <v>12016</v>
      </c>
    </row>
    <row r="6393" spans="1:4" ht="13.5" x14ac:dyDescent="0.25">
      <c r="A6393" s="213">
        <v>87835</v>
      </c>
      <c r="B6393" s="214" t="s">
        <v>979</v>
      </c>
      <c r="C6393" s="214" t="s">
        <v>150</v>
      </c>
      <c r="D6393" s="215" t="s">
        <v>12017</v>
      </c>
    </row>
    <row r="6394" spans="1:4" ht="13.5" x14ac:dyDescent="0.25">
      <c r="A6394" s="213">
        <v>87836</v>
      </c>
      <c r="B6394" s="214" t="s">
        <v>980</v>
      </c>
      <c r="C6394" s="214" t="s">
        <v>150</v>
      </c>
      <c r="D6394" s="215" t="s">
        <v>12018</v>
      </c>
    </row>
    <row r="6395" spans="1:4" ht="13.5" x14ac:dyDescent="0.25">
      <c r="A6395" s="213">
        <v>87837</v>
      </c>
      <c r="B6395" s="214" t="s">
        <v>981</v>
      </c>
      <c r="C6395" s="214" t="s">
        <v>150</v>
      </c>
      <c r="D6395" s="215" t="s">
        <v>12019</v>
      </c>
    </row>
    <row r="6396" spans="1:4" ht="13.5" x14ac:dyDescent="0.25">
      <c r="A6396" s="213">
        <v>87838</v>
      </c>
      <c r="B6396" s="214" t="s">
        <v>982</v>
      </c>
      <c r="C6396" s="214" t="s">
        <v>150</v>
      </c>
      <c r="D6396" s="215" t="s">
        <v>12020</v>
      </c>
    </row>
    <row r="6397" spans="1:4" ht="13.5" x14ac:dyDescent="0.25">
      <c r="A6397" s="213">
        <v>87839</v>
      </c>
      <c r="B6397" s="214" t="s">
        <v>983</v>
      </c>
      <c r="C6397" s="214" t="s">
        <v>150</v>
      </c>
      <c r="D6397" s="215" t="s">
        <v>12021</v>
      </c>
    </row>
    <row r="6398" spans="1:4" ht="13.5" x14ac:dyDescent="0.25">
      <c r="A6398" s="213">
        <v>87840</v>
      </c>
      <c r="B6398" s="214" t="s">
        <v>984</v>
      </c>
      <c r="C6398" s="214" t="s">
        <v>150</v>
      </c>
      <c r="D6398" s="215" t="s">
        <v>12022</v>
      </c>
    </row>
    <row r="6399" spans="1:4" ht="13.5" x14ac:dyDescent="0.25">
      <c r="A6399" s="213">
        <v>87841</v>
      </c>
      <c r="B6399" s="214" t="s">
        <v>985</v>
      </c>
      <c r="C6399" s="214" t="s">
        <v>150</v>
      </c>
      <c r="D6399" s="215" t="s">
        <v>12023</v>
      </c>
    </row>
    <row r="6400" spans="1:4" ht="13.5" x14ac:dyDescent="0.25">
      <c r="A6400" s="213">
        <v>87842</v>
      </c>
      <c r="B6400" s="214" t="s">
        <v>986</v>
      </c>
      <c r="C6400" s="214" t="s">
        <v>150</v>
      </c>
      <c r="D6400" s="215" t="s">
        <v>12024</v>
      </c>
    </row>
    <row r="6401" spans="1:4" ht="13.5" x14ac:dyDescent="0.25">
      <c r="A6401" s="213">
        <v>87843</v>
      </c>
      <c r="B6401" s="214" t="s">
        <v>987</v>
      </c>
      <c r="C6401" s="214" t="s">
        <v>150</v>
      </c>
      <c r="D6401" s="215" t="s">
        <v>12025</v>
      </c>
    </row>
    <row r="6402" spans="1:4" ht="13.5" x14ac:dyDescent="0.25">
      <c r="A6402" s="213">
        <v>87844</v>
      </c>
      <c r="B6402" s="214" t="s">
        <v>988</v>
      </c>
      <c r="C6402" s="214" t="s">
        <v>150</v>
      </c>
      <c r="D6402" s="215" t="s">
        <v>12026</v>
      </c>
    </row>
    <row r="6403" spans="1:4" ht="13.5" x14ac:dyDescent="0.25">
      <c r="A6403" s="213">
        <v>87845</v>
      </c>
      <c r="B6403" s="214" t="s">
        <v>989</v>
      </c>
      <c r="C6403" s="214" t="s">
        <v>150</v>
      </c>
      <c r="D6403" s="215" t="s">
        <v>12027</v>
      </c>
    </row>
    <row r="6404" spans="1:4" ht="13.5" x14ac:dyDescent="0.25">
      <c r="A6404" s="213">
        <v>87846</v>
      </c>
      <c r="B6404" s="214" t="s">
        <v>990</v>
      </c>
      <c r="C6404" s="214" t="s">
        <v>150</v>
      </c>
      <c r="D6404" s="215" t="s">
        <v>12028</v>
      </c>
    </row>
    <row r="6405" spans="1:4" ht="13.5" x14ac:dyDescent="0.25">
      <c r="A6405" s="213">
        <v>87847</v>
      </c>
      <c r="B6405" s="214" t="s">
        <v>991</v>
      </c>
      <c r="C6405" s="214" t="s">
        <v>150</v>
      </c>
      <c r="D6405" s="215" t="s">
        <v>12029</v>
      </c>
    </row>
    <row r="6406" spans="1:4" ht="13.5" x14ac:dyDescent="0.25">
      <c r="A6406" s="213">
        <v>87848</v>
      </c>
      <c r="B6406" s="214" t="s">
        <v>992</v>
      </c>
      <c r="C6406" s="214" t="s">
        <v>150</v>
      </c>
      <c r="D6406" s="215" t="s">
        <v>12030</v>
      </c>
    </row>
    <row r="6407" spans="1:4" ht="13.5" x14ac:dyDescent="0.25">
      <c r="A6407" s="213">
        <v>87849</v>
      </c>
      <c r="B6407" s="214" t="s">
        <v>993</v>
      </c>
      <c r="C6407" s="214" t="s">
        <v>150</v>
      </c>
      <c r="D6407" s="215" t="s">
        <v>12031</v>
      </c>
    </row>
    <row r="6408" spans="1:4" ht="13.5" x14ac:dyDescent="0.25">
      <c r="A6408" s="213">
        <v>87850</v>
      </c>
      <c r="B6408" s="214" t="s">
        <v>994</v>
      </c>
      <c r="C6408" s="214" t="s">
        <v>150</v>
      </c>
      <c r="D6408" s="215" t="s">
        <v>12032</v>
      </c>
    </row>
    <row r="6409" spans="1:4" ht="13.5" x14ac:dyDescent="0.25">
      <c r="A6409" s="213">
        <v>87851</v>
      </c>
      <c r="B6409" s="214" t="s">
        <v>995</v>
      </c>
      <c r="C6409" s="214" t="s">
        <v>150</v>
      </c>
      <c r="D6409" s="215" t="s">
        <v>12033</v>
      </c>
    </row>
    <row r="6410" spans="1:4" ht="13.5" x14ac:dyDescent="0.25">
      <c r="A6410" s="213">
        <v>87852</v>
      </c>
      <c r="B6410" s="214" t="s">
        <v>996</v>
      </c>
      <c r="C6410" s="214" t="s">
        <v>150</v>
      </c>
      <c r="D6410" s="215" t="s">
        <v>12034</v>
      </c>
    </row>
    <row r="6411" spans="1:4" ht="13.5" x14ac:dyDescent="0.25">
      <c r="A6411" s="213">
        <v>87853</v>
      </c>
      <c r="B6411" s="214" t="s">
        <v>997</v>
      </c>
      <c r="C6411" s="214" t="s">
        <v>150</v>
      </c>
      <c r="D6411" s="215" t="s">
        <v>12035</v>
      </c>
    </row>
    <row r="6412" spans="1:4" ht="13.5" x14ac:dyDescent="0.25">
      <c r="A6412" s="213">
        <v>87854</v>
      </c>
      <c r="B6412" s="214" t="s">
        <v>998</v>
      </c>
      <c r="C6412" s="214" t="s">
        <v>150</v>
      </c>
      <c r="D6412" s="215" t="s">
        <v>12036</v>
      </c>
    </row>
    <row r="6413" spans="1:4" ht="13.5" x14ac:dyDescent="0.25">
      <c r="A6413" s="213">
        <v>87855</v>
      </c>
      <c r="B6413" s="214" t="s">
        <v>999</v>
      </c>
      <c r="C6413" s="214" t="s">
        <v>150</v>
      </c>
      <c r="D6413" s="215" t="s">
        <v>12037</v>
      </c>
    </row>
    <row r="6414" spans="1:4" ht="13.5" x14ac:dyDescent="0.25">
      <c r="A6414" s="213">
        <v>87856</v>
      </c>
      <c r="B6414" s="214" t="s">
        <v>1000</v>
      </c>
      <c r="C6414" s="214" t="s">
        <v>150</v>
      </c>
      <c r="D6414" s="215" t="s">
        <v>12038</v>
      </c>
    </row>
    <row r="6415" spans="1:4" ht="13.5" x14ac:dyDescent="0.25">
      <c r="A6415" s="213">
        <v>87857</v>
      </c>
      <c r="B6415" s="214" t="s">
        <v>1001</v>
      </c>
      <c r="C6415" s="214" t="s">
        <v>150</v>
      </c>
      <c r="D6415" s="215" t="s">
        <v>12039</v>
      </c>
    </row>
    <row r="6416" spans="1:4" ht="13.5" x14ac:dyDescent="0.25">
      <c r="A6416" s="213">
        <v>87858</v>
      </c>
      <c r="B6416" s="214" t="s">
        <v>1002</v>
      </c>
      <c r="C6416" s="214" t="s">
        <v>150</v>
      </c>
      <c r="D6416" s="215" t="s">
        <v>12040</v>
      </c>
    </row>
    <row r="6417" spans="1:4" ht="13.5" x14ac:dyDescent="0.25">
      <c r="A6417" s="213">
        <v>87859</v>
      </c>
      <c r="B6417" s="214" t="s">
        <v>1003</v>
      </c>
      <c r="C6417" s="214" t="s">
        <v>150</v>
      </c>
      <c r="D6417" s="215" t="s">
        <v>12041</v>
      </c>
    </row>
    <row r="6418" spans="1:4" ht="13.5" x14ac:dyDescent="0.25">
      <c r="A6418" s="213">
        <v>89048</v>
      </c>
      <c r="B6418" s="214" t="s">
        <v>1004</v>
      </c>
      <c r="C6418" s="214" t="s">
        <v>150</v>
      </c>
      <c r="D6418" s="215" t="s">
        <v>5476</v>
      </c>
    </row>
    <row r="6419" spans="1:4" ht="13.5" x14ac:dyDescent="0.25">
      <c r="A6419" s="213">
        <v>89049</v>
      </c>
      <c r="B6419" s="214" t="s">
        <v>1005</v>
      </c>
      <c r="C6419" s="214" t="s">
        <v>150</v>
      </c>
      <c r="D6419" s="215" t="s">
        <v>12042</v>
      </c>
    </row>
    <row r="6420" spans="1:4" ht="13.5" x14ac:dyDescent="0.25">
      <c r="A6420" s="213">
        <v>89173</v>
      </c>
      <c r="B6420" s="214" t="s">
        <v>1006</v>
      </c>
      <c r="C6420" s="214" t="s">
        <v>150</v>
      </c>
      <c r="D6420" s="215" t="s">
        <v>12043</v>
      </c>
    </row>
    <row r="6421" spans="1:4" ht="13.5" x14ac:dyDescent="0.25">
      <c r="A6421" s="213">
        <v>90406</v>
      </c>
      <c r="B6421" s="214" t="s">
        <v>1007</v>
      </c>
      <c r="C6421" s="214" t="s">
        <v>150</v>
      </c>
      <c r="D6421" s="215" t="s">
        <v>12044</v>
      </c>
    </row>
    <row r="6422" spans="1:4" ht="13.5" x14ac:dyDescent="0.25">
      <c r="A6422" s="213">
        <v>90407</v>
      </c>
      <c r="B6422" s="214" t="s">
        <v>1008</v>
      </c>
      <c r="C6422" s="214" t="s">
        <v>150</v>
      </c>
      <c r="D6422" s="215" t="s">
        <v>12045</v>
      </c>
    </row>
    <row r="6423" spans="1:4" ht="13.5" x14ac:dyDescent="0.25">
      <c r="A6423" s="213">
        <v>90408</v>
      </c>
      <c r="B6423" s="214" t="s">
        <v>1009</v>
      </c>
      <c r="C6423" s="214" t="s">
        <v>150</v>
      </c>
      <c r="D6423" s="215" t="s">
        <v>12046</v>
      </c>
    </row>
    <row r="6424" spans="1:4" ht="13.5" x14ac:dyDescent="0.25">
      <c r="A6424" s="213">
        <v>90409</v>
      </c>
      <c r="B6424" s="214" t="s">
        <v>1010</v>
      </c>
      <c r="C6424" s="214" t="s">
        <v>150</v>
      </c>
      <c r="D6424" s="215" t="s">
        <v>1189</v>
      </c>
    </row>
    <row r="6425" spans="1:4" ht="13.5" x14ac:dyDescent="0.25">
      <c r="A6425" s="213">
        <v>104203</v>
      </c>
      <c r="B6425" s="214" t="s">
        <v>12047</v>
      </c>
      <c r="C6425" s="214" t="s">
        <v>150</v>
      </c>
      <c r="D6425" s="215" t="s">
        <v>12048</v>
      </c>
    </row>
    <row r="6426" spans="1:4" ht="13.5" x14ac:dyDescent="0.25">
      <c r="A6426" s="213">
        <v>104204</v>
      </c>
      <c r="B6426" s="214" t="s">
        <v>12049</v>
      </c>
      <c r="C6426" s="214" t="s">
        <v>150</v>
      </c>
      <c r="D6426" s="215" t="s">
        <v>12050</v>
      </c>
    </row>
    <row r="6427" spans="1:4" ht="13.5" x14ac:dyDescent="0.25">
      <c r="A6427" s="213">
        <v>104205</v>
      </c>
      <c r="B6427" s="214" t="s">
        <v>12051</v>
      </c>
      <c r="C6427" s="214" t="s">
        <v>150</v>
      </c>
      <c r="D6427" s="215" t="s">
        <v>12052</v>
      </c>
    </row>
    <row r="6428" spans="1:4" ht="13.5" x14ac:dyDescent="0.25">
      <c r="A6428" s="213">
        <v>104206</v>
      </c>
      <c r="B6428" s="214" t="s">
        <v>12053</v>
      </c>
      <c r="C6428" s="214" t="s">
        <v>150</v>
      </c>
      <c r="D6428" s="215" t="s">
        <v>12054</v>
      </c>
    </row>
    <row r="6429" spans="1:4" ht="13.5" x14ac:dyDescent="0.25">
      <c r="A6429" s="213">
        <v>104207</v>
      </c>
      <c r="B6429" s="214" t="s">
        <v>12055</v>
      </c>
      <c r="C6429" s="214" t="s">
        <v>150</v>
      </c>
      <c r="D6429" s="215" t="s">
        <v>12056</v>
      </c>
    </row>
    <row r="6430" spans="1:4" ht="13.5" x14ac:dyDescent="0.25">
      <c r="A6430" s="213">
        <v>104208</v>
      </c>
      <c r="B6430" s="214" t="s">
        <v>12057</v>
      </c>
      <c r="C6430" s="214" t="s">
        <v>150</v>
      </c>
      <c r="D6430" s="215" t="s">
        <v>12058</v>
      </c>
    </row>
    <row r="6431" spans="1:4" ht="13.5" x14ac:dyDescent="0.25">
      <c r="A6431" s="213">
        <v>104209</v>
      </c>
      <c r="B6431" s="214" t="s">
        <v>12059</v>
      </c>
      <c r="C6431" s="214" t="s">
        <v>150</v>
      </c>
      <c r="D6431" s="215" t="s">
        <v>12060</v>
      </c>
    </row>
    <row r="6432" spans="1:4" ht="13.5" x14ac:dyDescent="0.25">
      <c r="A6432" s="213">
        <v>104210</v>
      </c>
      <c r="B6432" s="214" t="s">
        <v>12061</v>
      </c>
      <c r="C6432" s="214" t="s">
        <v>150</v>
      </c>
      <c r="D6432" s="215" t="s">
        <v>12062</v>
      </c>
    </row>
    <row r="6433" spans="1:4" ht="13.5" x14ac:dyDescent="0.25">
      <c r="A6433" s="213">
        <v>104211</v>
      </c>
      <c r="B6433" s="214" t="s">
        <v>12063</v>
      </c>
      <c r="C6433" s="214" t="s">
        <v>150</v>
      </c>
      <c r="D6433" s="215" t="s">
        <v>12064</v>
      </c>
    </row>
    <row r="6434" spans="1:4" ht="13.5" x14ac:dyDescent="0.25">
      <c r="A6434" s="213">
        <v>104212</v>
      </c>
      <c r="B6434" s="214" t="s">
        <v>12065</v>
      </c>
      <c r="C6434" s="214" t="s">
        <v>150</v>
      </c>
      <c r="D6434" s="215" t="s">
        <v>12066</v>
      </c>
    </row>
    <row r="6435" spans="1:4" ht="13.5" x14ac:dyDescent="0.25">
      <c r="A6435" s="213">
        <v>104213</v>
      </c>
      <c r="B6435" s="214" t="s">
        <v>12067</v>
      </c>
      <c r="C6435" s="214" t="s">
        <v>150</v>
      </c>
      <c r="D6435" s="215" t="s">
        <v>12068</v>
      </c>
    </row>
    <row r="6436" spans="1:4" ht="13.5" x14ac:dyDescent="0.25">
      <c r="A6436" s="213">
        <v>104214</v>
      </c>
      <c r="B6436" s="214" t="s">
        <v>12069</v>
      </c>
      <c r="C6436" s="214" t="s">
        <v>150</v>
      </c>
      <c r="D6436" s="215" t="s">
        <v>12070</v>
      </c>
    </row>
    <row r="6437" spans="1:4" ht="13.5" x14ac:dyDescent="0.25">
      <c r="A6437" s="213">
        <v>104215</v>
      </c>
      <c r="B6437" s="214" t="s">
        <v>12071</v>
      </c>
      <c r="C6437" s="214" t="s">
        <v>150</v>
      </c>
      <c r="D6437" s="215" t="s">
        <v>12072</v>
      </c>
    </row>
    <row r="6438" spans="1:4" ht="13.5" x14ac:dyDescent="0.25">
      <c r="A6438" s="213">
        <v>104216</v>
      </c>
      <c r="B6438" s="214" t="s">
        <v>12073</v>
      </c>
      <c r="C6438" s="214" t="s">
        <v>150</v>
      </c>
      <c r="D6438" s="215" t="s">
        <v>7815</v>
      </c>
    </row>
    <row r="6439" spans="1:4" ht="13.5" x14ac:dyDescent="0.25">
      <c r="A6439" s="213">
        <v>104217</v>
      </c>
      <c r="B6439" s="214" t="s">
        <v>12074</v>
      </c>
      <c r="C6439" s="214" t="s">
        <v>150</v>
      </c>
      <c r="D6439" s="215" t="s">
        <v>12075</v>
      </c>
    </row>
    <row r="6440" spans="1:4" ht="13.5" x14ac:dyDescent="0.25">
      <c r="A6440" s="213">
        <v>104218</v>
      </c>
      <c r="B6440" s="214" t="s">
        <v>12076</v>
      </c>
      <c r="C6440" s="214" t="s">
        <v>150</v>
      </c>
      <c r="D6440" s="215" t="s">
        <v>10936</v>
      </c>
    </row>
    <row r="6441" spans="1:4" ht="13.5" x14ac:dyDescent="0.25">
      <c r="A6441" s="213">
        <v>104219</v>
      </c>
      <c r="B6441" s="214" t="s">
        <v>12077</v>
      </c>
      <c r="C6441" s="214" t="s">
        <v>150</v>
      </c>
      <c r="D6441" s="215" t="s">
        <v>12078</v>
      </c>
    </row>
    <row r="6442" spans="1:4" ht="13.5" x14ac:dyDescent="0.25">
      <c r="A6442" s="213">
        <v>104220</v>
      </c>
      <c r="B6442" s="214" t="s">
        <v>12079</v>
      </c>
      <c r="C6442" s="214" t="s">
        <v>150</v>
      </c>
      <c r="D6442" s="215" t="s">
        <v>10903</v>
      </c>
    </row>
    <row r="6443" spans="1:4" ht="13.5" x14ac:dyDescent="0.25">
      <c r="A6443" s="213">
        <v>104221</v>
      </c>
      <c r="B6443" s="214" t="s">
        <v>12080</v>
      </c>
      <c r="C6443" s="214" t="s">
        <v>150</v>
      </c>
      <c r="D6443" s="215" t="s">
        <v>12081</v>
      </c>
    </row>
    <row r="6444" spans="1:4" ht="13.5" x14ac:dyDescent="0.25">
      <c r="A6444" s="213">
        <v>104222</v>
      </c>
      <c r="B6444" s="214" t="s">
        <v>12082</v>
      </c>
      <c r="C6444" s="214" t="s">
        <v>150</v>
      </c>
      <c r="D6444" s="215" t="s">
        <v>11551</v>
      </c>
    </row>
    <row r="6445" spans="1:4" ht="13.5" x14ac:dyDescent="0.25">
      <c r="A6445" s="213">
        <v>104223</v>
      </c>
      <c r="B6445" s="214" t="s">
        <v>12083</v>
      </c>
      <c r="C6445" s="214" t="s">
        <v>150</v>
      </c>
      <c r="D6445" s="215" t="s">
        <v>12084</v>
      </c>
    </row>
    <row r="6446" spans="1:4" ht="13.5" x14ac:dyDescent="0.25">
      <c r="A6446" s="213">
        <v>104224</v>
      </c>
      <c r="B6446" s="214" t="s">
        <v>12085</v>
      </c>
      <c r="C6446" s="214" t="s">
        <v>150</v>
      </c>
      <c r="D6446" s="215" t="s">
        <v>2215</v>
      </c>
    </row>
    <row r="6447" spans="1:4" ht="13.5" x14ac:dyDescent="0.25">
      <c r="A6447" s="213">
        <v>104225</v>
      </c>
      <c r="B6447" s="214" t="s">
        <v>12086</v>
      </c>
      <c r="C6447" s="214" t="s">
        <v>150</v>
      </c>
      <c r="D6447" s="215" t="s">
        <v>12087</v>
      </c>
    </row>
    <row r="6448" spans="1:4" ht="13.5" x14ac:dyDescent="0.25">
      <c r="A6448" s="213">
        <v>104226</v>
      </c>
      <c r="B6448" s="214" t="s">
        <v>12088</v>
      </c>
      <c r="C6448" s="214" t="s">
        <v>150</v>
      </c>
      <c r="D6448" s="215" t="s">
        <v>12089</v>
      </c>
    </row>
    <row r="6449" spans="1:4" ht="13.5" x14ac:dyDescent="0.25">
      <c r="A6449" s="213">
        <v>104227</v>
      </c>
      <c r="B6449" s="214" t="s">
        <v>12090</v>
      </c>
      <c r="C6449" s="214" t="s">
        <v>150</v>
      </c>
      <c r="D6449" s="215" t="s">
        <v>12091</v>
      </c>
    </row>
    <row r="6450" spans="1:4" ht="13.5" x14ac:dyDescent="0.25">
      <c r="A6450" s="213">
        <v>104228</v>
      </c>
      <c r="B6450" s="214" t="s">
        <v>12092</v>
      </c>
      <c r="C6450" s="214" t="s">
        <v>150</v>
      </c>
      <c r="D6450" s="215" t="s">
        <v>12093</v>
      </c>
    </row>
    <row r="6451" spans="1:4" ht="13.5" x14ac:dyDescent="0.25">
      <c r="A6451" s="213">
        <v>104229</v>
      </c>
      <c r="B6451" s="214" t="s">
        <v>12094</v>
      </c>
      <c r="C6451" s="214" t="s">
        <v>150</v>
      </c>
      <c r="D6451" s="215" t="s">
        <v>12095</v>
      </c>
    </row>
    <row r="6452" spans="1:4" ht="13.5" x14ac:dyDescent="0.25">
      <c r="A6452" s="213">
        <v>104230</v>
      </c>
      <c r="B6452" s="214" t="s">
        <v>12096</v>
      </c>
      <c r="C6452" s="214" t="s">
        <v>150</v>
      </c>
      <c r="D6452" s="215" t="s">
        <v>10915</v>
      </c>
    </row>
    <row r="6453" spans="1:4" ht="13.5" x14ac:dyDescent="0.25">
      <c r="A6453" s="213">
        <v>104231</v>
      </c>
      <c r="B6453" s="214" t="s">
        <v>12097</v>
      </c>
      <c r="C6453" s="214" t="s">
        <v>150</v>
      </c>
      <c r="D6453" s="215" t="s">
        <v>12098</v>
      </c>
    </row>
    <row r="6454" spans="1:4" ht="13.5" x14ac:dyDescent="0.25">
      <c r="A6454" s="213">
        <v>104232</v>
      </c>
      <c r="B6454" s="214" t="s">
        <v>12099</v>
      </c>
      <c r="C6454" s="214" t="s">
        <v>150</v>
      </c>
      <c r="D6454" s="215" t="s">
        <v>12100</v>
      </c>
    </row>
    <row r="6455" spans="1:4" ht="13.5" x14ac:dyDescent="0.25">
      <c r="A6455" s="213">
        <v>104233</v>
      </c>
      <c r="B6455" s="214" t="s">
        <v>12101</v>
      </c>
      <c r="C6455" s="214" t="s">
        <v>150</v>
      </c>
      <c r="D6455" s="215" t="s">
        <v>6029</v>
      </c>
    </row>
    <row r="6456" spans="1:4" ht="13.5" x14ac:dyDescent="0.25">
      <c r="A6456" s="213">
        <v>104234</v>
      </c>
      <c r="B6456" s="214" t="s">
        <v>12102</v>
      </c>
      <c r="C6456" s="214" t="s">
        <v>150</v>
      </c>
      <c r="D6456" s="215" t="s">
        <v>12103</v>
      </c>
    </row>
    <row r="6457" spans="1:4" ht="13.5" x14ac:dyDescent="0.25">
      <c r="A6457" s="213">
        <v>104235</v>
      </c>
      <c r="B6457" s="214" t="s">
        <v>12104</v>
      </c>
      <c r="C6457" s="214" t="s">
        <v>150</v>
      </c>
      <c r="D6457" s="215" t="s">
        <v>12105</v>
      </c>
    </row>
    <row r="6458" spans="1:4" ht="13.5" x14ac:dyDescent="0.25">
      <c r="A6458" s="213">
        <v>104236</v>
      </c>
      <c r="B6458" s="214" t="s">
        <v>12106</v>
      </c>
      <c r="C6458" s="214" t="s">
        <v>150</v>
      </c>
      <c r="D6458" s="215" t="s">
        <v>12107</v>
      </c>
    </row>
    <row r="6459" spans="1:4" ht="13.5" x14ac:dyDescent="0.25">
      <c r="A6459" s="213">
        <v>104237</v>
      </c>
      <c r="B6459" s="214" t="s">
        <v>12108</v>
      </c>
      <c r="C6459" s="214" t="s">
        <v>150</v>
      </c>
      <c r="D6459" s="215" t="s">
        <v>7628</v>
      </c>
    </row>
    <row r="6460" spans="1:4" ht="13.5" x14ac:dyDescent="0.25">
      <c r="A6460" s="213">
        <v>104238</v>
      </c>
      <c r="B6460" s="214" t="s">
        <v>12109</v>
      </c>
      <c r="C6460" s="214" t="s">
        <v>150</v>
      </c>
      <c r="D6460" s="215" t="s">
        <v>12110</v>
      </c>
    </row>
    <row r="6461" spans="1:4" ht="13.5" x14ac:dyDescent="0.25">
      <c r="A6461" s="213">
        <v>104239</v>
      </c>
      <c r="B6461" s="214" t="s">
        <v>12111</v>
      </c>
      <c r="C6461" s="214" t="s">
        <v>150</v>
      </c>
      <c r="D6461" s="215" t="s">
        <v>12112</v>
      </c>
    </row>
    <row r="6462" spans="1:4" ht="13.5" x14ac:dyDescent="0.25">
      <c r="A6462" s="213">
        <v>104240</v>
      </c>
      <c r="B6462" s="214" t="s">
        <v>12113</v>
      </c>
      <c r="C6462" s="214" t="s">
        <v>150</v>
      </c>
      <c r="D6462" s="215" t="s">
        <v>12114</v>
      </c>
    </row>
    <row r="6463" spans="1:4" ht="13.5" x14ac:dyDescent="0.25">
      <c r="A6463" s="213">
        <v>104241</v>
      </c>
      <c r="B6463" s="214" t="s">
        <v>12115</v>
      </c>
      <c r="C6463" s="214" t="s">
        <v>150</v>
      </c>
      <c r="D6463" s="215" t="s">
        <v>12116</v>
      </c>
    </row>
    <row r="6464" spans="1:4" ht="13.5" x14ac:dyDescent="0.25">
      <c r="A6464" s="213">
        <v>104242</v>
      </c>
      <c r="B6464" s="214" t="s">
        <v>12117</v>
      </c>
      <c r="C6464" s="214" t="s">
        <v>150</v>
      </c>
      <c r="D6464" s="215" t="s">
        <v>12118</v>
      </c>
    </row>
    <row r="6465" spans="1:4" ht="13.5" x14ac:dyDescent="0.25">
      <c r="A6465" s="213">
        <v>104243</v>
      </c>
      <c r="B6465" s="214" t="s">
        <v>12119</v>
      </c>
      <c r="C6465" s="214" t="s">
        <v>150</v>
      </c>
      <c r="D6465" s="215" t="s">
        <v>12120</v>
      </c>
    </row>
    <row r="6466" spans="1:4" ht="13.5" x14ac:dyDescent="0.25">
      <c r="A6466" s="213">
        <v>104244</v>
      </c>
      <c r="B6466" s="214" t="s">
        <v>12121</v>
      </c>
      <c r="C6466" s="214" t="s">
        <v>150</v>
      </c>
      <c r="D6466" s="215" t="s">
        <v>12122</v>
      </c>
    </row>
    <row r="6467" spans="1:4" ht="13.5" x14ac:dyDescent="0.25">
      <c r="A6467" s="213">
        <v>104245</v>
      </c>
      <c r="B6467" s="214" t="s">
        <v>12123</v>
      </c>
      <c r="C6467" s="214" t="s">
        <v>150</v>
      </c>
      <c r="D6467" s="215" t="s">
        <v>12124</v>
      </c>
    </row>
    <row r="6468" spans="1:4" ht="13.5" x14ac:dyDescent="0.25">
      <c r="A6468" s="213">
        <v>104246</v>
      </c>
      <c r="B6468" s="214" t="s">
        <v>12125</v>
      </c>
      <c r="C6468" s="214" t="s">
        <v>150</v>
      </c>
      <c r="D6468" s="215" t="s">
        <v>12126</v>
      </c>
    </row>
    <row r="6469" spans="1:4" ht="13.5" x14ac:dyDescent="0.25">
      <c r="A6469" s="213">
        <v>104247</v>
      </c>
      <c r="B6469" s="214" t="s">
        <v>12127</v>
      </c>
      <c r="C6469" s="214" t="s">
        <v>150</v>
      </c>
      <c r="D6469" s="215" t="s">
        <v>12128</v>
      </c>
    </row>
    <row r="6470" spans="1:4" ht="13.5" x14ac:dyDescent="0.25">
      <c r="A6470" s="213">
        <v>104248</v>
      </c>
      <c r="B6470" s="214" t="s">
        <v>12129</v>
      </c>
      <c r="C6470" s="214" t="s">
        <v>150</v>
      </c>
      <c r="D6470" s="215" t="s">
        <v>12130</v>
      </c>
    </row>
    <row r="6471" spans="1:4" ht="13.5" x14ac:dyDescent="0.25">
      <c r="A6471" s="213">
        <v>104249</v>
      </c>
      <c r="B6471" s="214" t="s">
        <v>12131</v>
      </c>
      <c r="C6471" s="214" t="s">
        <v>150</v>
      </c>
      <c r="D6471" s="215" t="s">
        <v>9152</v>
      </c>
    </row>
    <row r="6472" spans="1:4" ht="13.5" x14ac:dyDescent="0.25">
      <c r="A6472" s="213">
        <v>104250</v>
      </c>
      <c r="B6472" s="214" t="s">
        <v>12132</v>
      </c>
      <c r="C6472" s="214" t="s">
        <v>150</v>
      </c>
      <c r="D6472" s="215" t="s">
        <v>12133</v>
      </c>
    </row>
    <row r="6473" spans="1:4" ht="13.5" x14ac:dyDescent="0.25">
      <c r="A6473" s="213">
        <v>104251</v>
      </c>
      <c r="B6473" s="214" t="s">
        <v>12134</v>
      </c>
      <c r="C6473" s="214" t="s">
        <v>150</v>
      </c>
      <c r="D6473" s="215" t="s">
        <v>12135</v>
      </c>
    </row>
    <row r="6474" spans="1:4" ht="13.5" x14ac:dyDescent="0.25">
      <c r="A6474" s="213">
        <v>104252</v>
      </c>
      <c r="B6474" s="214" t="s">
        <v>12136</v>
      </c>
      <c r="C6474" s="214" t="s">
        <v>150</v>
      </c>
      <c r="D6474" s="215" t="s">
        <v>12137</v>
      </c>
    </row>
    <row r="6475" spans="1:4" ht="13.5" x14ac:dyDescent="0.25">
      <c r="A6475" s="213">
        <v>104253</v>
      </c>
      <c r="B6475" s="214" t="s">
        <v>12138</v>
      </c>
      <c r="C6475" s="214" t="s">
        <v>150</v>
      </c>
      <c r="D6475" s="215" t="s">
        <v>4972</v>
      </c>
    </row>
    <row r="6476" spans="1:4" ht="13.5" x14ac:dyDescent="0.25">
      <c r="A6476" s="213">
        <v>104254</v>
      </c>
      <c r="B6476" s="214" t="s">
        <v>12139</v>
      </c>
      <c r="C6476" s="214" t="s">
        <v>150</v>
      </c>
      <c r="D6476" s="215" t="s">
        <v>12140</v>
      </c>
    </row>
    <row r="6477" spans="1:4" ht="13.5" x14ac:dyDescent="0.25">
      <c r="A6477" s="213">
        <v>104255</v>
      </c>
      <c r="B6477" s="214" t="s">
        <v>12141</v>
      </c>
      <c r="C6477" s="214" t="s">
        <v>150</v>
      </c>
      <c r="D6477" s="215" t="s">
        <v>12142</v>
      </c>
    </row>
    <row r="6478" spans="1:4" ht="13.5" x14ac:dyDescent="0.25">
      <c r="A6478" s="213">
        <v>104256</v>
      </c>
      <c r="B6478" s="214" t="s">
        <v>12143</v>
      </c>
      <c r="C6478" s="214" t="s">
        <v>150</v>
      </c>
      <c r="D6478" s="215" t="s">
        <v>12144</v>
      </c>
    </row>
    <row r="6479" spans="1:4" ht="13.5" x14ac:dyDescent="0.25">
      <c r="A6479" s="213">
        <v>104257</v>
      </c>
      <c r="B6479" s="214" t="s">
        <v>12145</v>
      </c>
      <c r="C6479" s="214" t="s">
        <v>150</v>
      </c>
      <c r="D6479" s="215" t="s">
        <v>12146</v>
      </c>
    </row>
    <row r="6480" spans="1:4" ht="13.5" x14ac:dyDescent="0.25">
      <c r="A6480" s="213">
        <v>104258</v>
      </c>
      <c r="B6480" s="214" t="s">
        <v>12147</v>
      </c>
      <c r="C6480" s="214" t="s">
        <v>150</v>
      </c>
      <c r="D6480" s="215" t="s">
        <v>12148</v>
      </c>
    </row>
    <row r="6481" spans="1:4" ht="13.5" x14ac:dyDescent="0.25">
      <c r="A6481" s="213">
        <v>104259</v>
      </c>
      <c r="B6481" s="214" t="s">
        <v>12149</v>
      </c>
      <c r="C6481" s="214" t="s">
        <v>150</v>
      </c>
      <c r="D6481" s="215" t="s">
        <v>12150</v>
      </c>
    </row>
    <row r="6482" spans="1:4" ht="13.5" x14ac:dyDescent="0.25">
      <c r="A6482" s="213">
        <v>104260</v>
      </c>
      <c r="B6482" s="214" t="s">
        <v>12151</v>
      </c>
      <c r="C6482" s="214" t="s">
        <v>150</v>
      </c>
      <c r="D6482" s="215" t="s">
        <v>12152</v>
      </c>
    </row>
    <row r="6483" spans="1:4" ht="13.5" x14ac:dyDescent="0.25">
      <c r="A6483" s="213">
        <v>104261</v>
      </c>
      <c r="B6483" s="214" t="s">
        <v>12153</v>
      </c>
      <c r="C6483" s="214" t="s">
        <v>150</v>
      </c>
      <c r="D6483" s="215" t="s">
        <v>12154</v>
      </c>
    </row>
    <row r="6484" spans="1:4" ht="13.5" x14ac:dyDescent="0.25">
      <c r="A6484" s="213">
        <v>104262</v>
      </c>
      <c r="B6484" s="214" t="s">
        <v>12155</v>
      </c>
      <c r="C6484" s="214" t="s">
        <v>150</v>
      </c>
      <c r="D6484" s="215" t="s">
        <v>12156</v>
      </c>
    </row>
    <row r="6485" spans="1:4" ht="13.5" x14ac:dyDescent="0.25">
      <c r="A6485" s="213">
        <v>104263</v>
      </c>
      <c r="B6485" s="214" t="s">
        <v>12157</v>
      </c>
      <c r="C6485" s="214" t="s">
        <v>150</v>
      </c>
      <c r="D6485" s="215" t="s">
        <v>12158</v>
      </c>
    </row>
    <row r="6486" spans="1:4" ht="13.5" x14ac:dyDescent="0.25">
      <c r="A6486" s="213">
        <v>104264</v>
      </c>
      <c r="B6486" s="214" t="s">
        <v>12159</v>
      </c>
      <c r="C6486" s="214" t="s">
        <v>150</v>
      </c>
      <c r="D6486" s="215" t="s">
        <v>12160</v>
      </c>
    </row>
    <row r="6487" spans="1:4" ht="13.5" x14ac:dyDescent="0.25">
      <c r="A6487" s="213">
        <v>104627</v>
      </c>
      <c r="B6487" s="214" t="s">
        <v>12161</v>
      </c>
      <c r="C6487" s="214" t="s">
        <v>150</v>
      </c>
      <c r="D6487" s="215" t="s">
        <v>10654</v>
      </c>
    </row>
    <row r="6488" spans="1:4" ht="13.5" x14ac:dyDescent="0.25">
      <c r="A6488" s="213">
        <v>104628</v>
      </c>
      <c r="B6488" s="214" t="s">
        <v>12162</v>
      </c>
      <c r="C6488" s="214" t="s">
        <v>150</v>
      </c>
      <c r="D6488" s="215" t="s">
        <v>12163</v>
      </c>
    </row>
    <row r="6489" spans="1:4" ht="13.5" x14ac:dyDescent="0.25">
      <c r="A6489" s="213">
        <v>104629</v>
      </c>
      <c r="B6489" s="214" t="s">
        <v>12164</v>
      </c>
      <c r="C6489" s="214" t="s">
        <v>150</v>
      </c>
      <c r="D6489" s="215" t="s">
        <v>12165</v>
      </c>
    </row>
    <row r="6490" spans="1:4" ht="13.5" x14ac:dyDescent="0.25">
      <c r="A6490" s="213">
        <v>104630</v>
      </c>
      <c r="B6490" s="214" t="s">
        <v>12166</v>
      </c>
      <c r="C6490" s="214" t="s">
        <v>150</v>
      </c>
      <c r="D6490" s="215" t="s">
        <v>12167</v>
      </c>
    </row>
    <row r="6491" spans="1:4" ht="13.5" x14ac:dyDescent="0.25">
      <c r="A6491" s="213">
        <v>104631</v>
      </c>
      <c r="B6491" s="214" t="s">
        <v>12168</v>
      </c>
      <c r="C6491" s="214" t="s">
        <v>150</v>
      </c>
      <c r="D6491" s="215" t="s">
        <v>8436</v>
      </c>
    </row>
    <row r="6492" spans="1:4" ht="13.5" x14ac:dyDescent="0.25">
      <c r="A6492" s="213">
        <v>104632</v>
      </c>
      <c r="B6492" s="214" t="s">
        <v>12169</v>
      </c>
      <c r="C6492" s="214" t="s">
        <v>150</v>
      </c>
      <c r="D6492" s="215" t="s">
        <v>12170</v>
      </c>
    </row>
    <row r="6493" spans="1:4" ht="13.5" x14ac:dyDescent="0.25">
      <c r="A6493" s="213">
        <v>104633</v>
      </c>
      <c r="B6493" s="214" t="s">
        <v>12171</v>
      </c>
      <c r="C6493" s="214" t="s">
        <v>150</v>
      </c>
      <c r="D6493" s="215" t="s">
        <v>11443</v>
      </c>
    </row>
    <row r="6494" spans="1:4" ht="13.5" x14ac:dyDescent="0.25">
      <c r="A6494" s="213">
        <v>104634</v>
      </c>
      <c r="B6494" s="214" t="s">
        <v>12172</v>
      </c>
      <c r="C6494" s="214" t="s">
        <v>150</v>
      </c>
      <c r="D6494" s="215" t="s">
        <v>12173</v>
      </c>
    </row>
    <row r="6495" spans="1:4" ht="13.5" x14ac:dyDescent="0.25">
      <c r="A6495" s="213">
        <v>104635</v>
      </c>
      <c r="B6495" s="214" t="s">
        <v>12174</v>
      </c>
      <c r="C6495" s="214" t="s">
        <v>150</v>
      </c>
      <c r="D6495" s="215" t="s">
        <v>8185</v>
      </c>
    </row>
    <row r="6496" spans="1:4" ht="13.5" x14ac:dyDescent="0.25">
      <c r="A6496" s="213">
        <v>104636</v>
      </c>
      <c r="B6496" s="214" t="s">
        <v>12175</v>
      </c>
      <c r="C6496" s="214" t="s">
        <v>150</v>
      </c>
      <c r="D6496" s="215" t="s">
        <v>12176</v>
      </c>
    </row>
    <row r="6497" spans="1:4" ht="13.5" x14ac:dyDescent="0.25">
      <c r="A6497" s="213">
        <v>87244</v>
      </c>
      <c r="B6497" s="214" t="s">
        <v>12177</v>
      </c>
      <c r="C6497" s="214" t="s">
        <v>150</v>
      </c>
      <c r="D6497" s="215" t="s">
        <v>12178</v>
      </c>
    </row>
    <row r="6498" spans="1:4" ht="13.5" x14ac:dyDescent="0.25">
      <c r="A6498" s="213">
        <v>87245</v>
      </c>
      <c r="B6498" s="214" t="s">
        <v>12179</v>
      </c>
      <c r="C6498" s="214" t="s">
        <v>150</v>
      </c>
      <c r="D6498" s="215" t="s">
        <v>12180</v>
      </c>
    </row>
    <row r="6499" spans="1:4" ht="13.5" x14ac:dyDescent="0.25">
      <c r="A6499" s="213">
        <v>87265</v>
      </c>
      <c r="B6499" s="214" t="s">
        <v>12181</v>
      </c>
      <c r="C6499" s="214" t="s">
        <v>150</v>
      </c>
      <c r="D6499" s="215" t="s">
        <v>12182</v>
      </c>
    </row>
    <row r="6500" spans="1:4" ht="13.5" x14ac:dyDescent="0.25">
      <c r="A6500" s="213">
        <v>87267</v>
      </c>
      <c r="B6500" s="214" t="s">
        <v>12183</v>
      </c>
      <c r="C6500" s="214" t="s">
        <v>150</v>
      </c>
      <c r="D6500" s="215" t="s">
        <v>12184</v>
      </c>
    </row>
    <row r="6501" spans="1:4" ht="13.5" x14ac:dyDescent="0.25">
      <c r="A6501" s="213">
        <v>87269</v>
      </c>
      <c r="B6501" s="214" t="s">
        <v>12185</v>
      </c>
      <c r="C6501" s="214" t="s">
        <v>150</v>
      </c>
      <c r="D6501" s="215" t="s">
        <v>12186</v>
      </c>
    </row>
    <row r="6502" spans="1:4" ht="13.5" x14ac:dyDescent="0.25">
      <c r="A6502" s="213">
        <v>87271</v>
      </c>
      <c r="B6502" s="214" t="s">
        <v>12187</v>
      </c>
      <c r="C6502" s="214" t="s">
        <v>150</v>
      </c>
      <c r="D6502" s="215" t="s">
        <v>12188</v>
      </c>
    </row>
    <row r="6503" spans="1:4" ht="13.5" x14ac:dyDescent="0.25">
      <c r="A6503" s="213">
        <v>87273</v>
      </c>
      <c r="B6503" s="214" t="s">
        <v>12189</v>
      </c>
      <c r="C6503" s="214" t="s">
        <v>150</v>
      </c>
      <c r="D6503" s="215" t="s">
        <v>12190</v>
      </c>
    </row>
    <row r="6504" spans="1:4" ht="13.5" x14ac:dyDescent="0.25">
      <c r="A6504" s="213">
        <v>87275</v>
      </c>
      <c r="B6504" s="214" t="s">
        <v>12191</v>
      </c>
      <c r="C6504" s="214" t="s">
        <v>150</v>
      </c>
      <c r="D6504" s="215" t="s">
        <v>12192</v>
      </c>
    </row>
    <row r="6505" spans="1:4" ht="13.5" x14ac:dyDescent="0.25">
      <c r="A6505" s="213">
        <v>88788</v>
      </c>
      <c r="B6505" s="214" t="s">
        <v>12193</v>
      </c>
      <c r="C6505" s="214" t="s">
        <v>150</v>
      </c>
      <c r="D6505" s="215" t="s">
        <v>12194</v>
      </c>
    </row>
    <row r="6506" spans="1:4" ht="13.5" x14ac:dyDescent="0.25">
      <c r="A6506" s="213">
        <v>88789</v>
      </c>
      <c r="B6506" s="214" t="s">
        <v>12195</v>
      </c>
      <c r="C6506" s="214" t="s">
        <v>150</v>
      </c>
      <c r="D6506" s="215" t="s">
        <v>12196</v>
      </c>
    </row>
    <row r="6507" spans="1:4" ht="13.5" x14ac:dyDescent="0.25">
      <c r="A6507" s="213">
        <v>89045</v>
      </c>
      <c r="B6507" s="214" t="s">
        <v>12197</v>
      </c>
      <c r="C6507" s="214" t="s">
        <v>150</v>
      </c>
      <c r="D6507" s="215" t="s">
        <v>12198</v>
      </c>
    </row>
    <row r="6508" spans="1:4" ht="13.5" x14ac:dyDescent="0.25">
      <c r="A6508" s="213">
        <v>89170</v>
      </c>
      <c r="B6508" s="214" t="s">
        <v>12199</v>
      </c>
      <c r="C6508" s="214" t="s">
        <v>150</v>
      </c>
      <c r="D6508" s="215" t="s">
        <v>12198</v>
      </c>
    </row>
    <row r="6509" spans="1:4" ht="13.5" x14ac:dyDescent="0.25">
      <c r="A6509" s="213">
        <v>93393</v>
      </c>
      <c r="B6509" s="214" t="s">
        <v>12200</v>
      </c>
      <c r="C6509" s="214" t="s">
        <v>150</v>
      </c>
      <c r="D6509" s="215" t="s">
        <v>8444</v>
      </c>
    </row>
    <row r="6510" spans="1:4" ht="13.5" x14ac:dyDescent="0.25">
      <c r="A6510" s="213">
        <v>93395</v>
      </c>
      <c r="B6510" s="214" t="s">
        <v>12201</v>
      </c>
      <c r="C6510" s="214" t="s">
        <v>150</v>
      </c>
      <c r="D6510" s="215" t="s">
        <v>10056</v>
      </c>
    </row>
    <row r="6511" spans="1:4" ht="13.5" x14ac:dyDescent="0.25">
      <c r="A6511" s="213">
        <v>99195</v>
      </c>
      <c r="B6511" s="214" t="s">
        <v>12202</v>
      </c>
      <c r="C6511" s="214" t="s">
        <v>150</v>
      </c>
      <c r="D6511" s="215" t="s">
        <v>8402</v>
      </c>
    </row>
    <row r="6512" spans="1:4" ht="13.5" x14ac:dyDescent="0.25">
      <c r="A6512" s="213">
        <v>99198</v>
      </c>
      <c r="B6512" s="214" t="s">
        <v>12203</v>
      </c>
      <c r="C6512" s="214" t="s">
        <v>150</v>
      </c>
      <c r="D6512" s="215" t="s">
        <v>12204</v>
      </c>
    </row>
    <row r="6513" spans="1:4" ht="13.5" x14ac:dyDescent="0.25">
      <c r="A6513" s="213">
        <v>104611</v>
      </c>
      <c r="B6513" s="214" t="s">
        <v>12205</v>
      </c>
      <c r="C6513" s="214" t="s">
        <v>150</v>
      </c>
      <c r="D6513" s="215" t="s">
        <v>12206</v>
      </c>
    </row>
    <row r="6514" spans="1:4" ht="13.5" x14ac:dyDescent="0.25">
      <c r="A6514" s="213">
        <v>104612</v>
      </c>
      <c r="B6514" s="214" t="s">
        <v>12207</v>
      </c>
      <c r="C6514" s="214" t="s">
        <v>150</v>
      </c>
      <c r="D6514" s="215" t="s">
        <v>1495</v>
      </c>
    </row>
    <row r="6515" spans="1:4" ht="13.5" x14ac:dyDescent="0.25">
      <c r="A6515" s="213">
        <v>104613</v>
      </c>
      <c r="B6515" s="214" t="s">
        <v>12208</v>
      </c>
      <c r="C6515" s="214" t="s">
        <v>150</v>
      </c>
      <c r="D6515" s="215" t="s">
        <v>12209</v>
      </c>
    </row>
    <row r="6516" spans="1:4" ht="13.5" x14ac:dyDescent="0.25">
      <c r="A6516" s="213">
        <v>104614</v>
      </c>
      <c r="B6516" s="214" t="s">
        <v>12210</v>
      </c>
      <c r="C6516" s="214" t="s">
        <v>150</v>
      </c>
      <c r="D6516" s="215" t="s">
        <v>12211</v>
      </c>
    </row>
    <row r="6517" spans="1:4" ht="13.5" x14ac:dyDescent="0.25">
      <c r="A6517" s="213">
        <v>104615</v>
      </c>
      <c r="B6517" s="214" t="s">
        <v>12212</v>
      </c>
      <c r="C6517" s="214" t="s">
        <v>150</v>
      </c>
      <c r="D6517" s="215" t="s">
        <v>12213</v>
      </c>
    </row>
    <row r="6518" spans="1:4" ht="13.5" x14ac:dyDescent="0.25">
      <c r="A6518" s="213">
        <v>104616</v>
      </c>
      <c r="B6518" s="214" t="s">
        <v>12214</v>
      </c>
      <c r="C6518" s="214" t="s">
        <v>150</v>
      </c>
      <c r="D6518" s="215" t="s">
        <v>12215</v>
      </c>
    </row>
    <row r="6519" spans="1:4" ht="13.5" x14ac:dyDescent="0.25">
      <c r="A6519" s="213">
        <v>104617</v>
      </c>
      <c r="B6519" s="214" t="s">
        <v>12216</v>
      </c>
      <c r="C6519" s="214" t="s">
        <v>150</v>
      </c>
      <c r="D6519" s="215" t="s">
        <v>12217</v>
      </c>
    </row>
    <row r="6520" spans="1:4" ht="13.5" x14ac:dyDescent="0.25">
      <c r="A6520" s="213">
        <v>104618</v>
      </c>
      <c r="B6520" s="214" t="s">
        <v>12218</v>
      </c>
      <c r="C6520" s="214" t="s">
        <v>150</v>
      </c>
      <c r="D6520" s="215" t="s">
        <v>12219</v>
      </c>
    </row>
    <row r="6521" spans="1:4" ht="13.5" x14ac:dyDescent="0.25">
      <c r="A6521" s="213">
        <v>104619</v>
      </c>
      <c r="B6521" s="214" t="s">
        <v>12220</v>
      </c>
      <c r="C6521" s="214" t="s">
        <v>91</v>
      </c>
      <c r="D6521" s="215" t="s">
        <v>5779</v>
      </c>
    </row>
    <row r="6522" spans="1:4" ht="13.5" x14ac:dyDescent="0.25">
      <c r="A6522" s="213">
        <v>101965</v>
      </c>
      <c r="B6522" s="214" t="s">
        <v>12221</v>
      </c>
      <c r="C6522" s="214" t="s">
        <v>91</v>
      </c>
      <c r="D6522" s="215" t="s">
        <v>12222</v>
      </c>
    </row>
    <row r="6523" spans="1:4" ht="13.5" x14ac:dyDescent="0.25">
      <c r="A6523" s="213">
        <v>101966</v>
      </c>
      <c r="B6523" s="214" t="s">
        <v>12223</v>
      </c>
      <c r="C6523" s="214" t="s">
        <v>91</v>
      </c>
      <c r="D6523" s="215" t="s">
        <v>12224</v>
      </c>
    </row>
    <row r="6524" spans="1:4" ht="13.5" x14ac:dyDescent="0.25">
      <c r="A6524" s="213">
        <v>101979</v>
      </c>
      <c r="B6524" s="214" t="s">
        <v>12225</v>
      </c>
      <c r="C6524" s="214" t="s">
        <v>91</v>
      </c>
      <c r="D6524" s="215" t="s">
        <v>12226</v>
      </c>
    </row>
    <row r="6525" spans="1:4" ht="13.5" x14ac:dyDescent="0.25">
      <c r="A6525" s="213">
        <v>96112</v>
      </c>
      <c r="B6525" s="214" t="s">
        <v>12227</v>
      </c>
      <c r="C6525" s="214" t="s">
        <v>150</v>
      </c>
      <c r="D6525" s="215" t="s">
        <v>12228</v>
      </c>
    </row>
    <row r="6526" spans="1:4" ht="13.5" x14ac:dyDescent="0.25">
      <c r="A6526" s="213">
        <v>96122</v>
      </c>
      <c r="B6526" s="214" t="s">
        <v>12229</v>
      </c>
      <c r="C6526" s="214" t="s">
        <v>91</v>
      </c>
      <c r="D6526" s="215" t="s">
        <v>12230</v>
      </c>
    </row>
    <row r="6527" spans="1:4" ht="13.5" x14ac:dyDescent="0.25">
      <c r="A6527" s="213">
        <v>104756</v>
      </c>
      <c r="B6527" s="214" t="s">
        <v>12231</v>
      </c>
      <c r="C6527" s="214" t="s">
        <v>150</v>
      </c>
      <c r="D6527" s="215" t="s">
        <v>12232</v>
      </c>
    </row>
    <row r="6528" spans="1:4" ht="13.5" x14ac:dyDescent="0.25">
      <c r="A6528" s="213">
        <v>96109</v>
      </c>
      <c r="B6528" s="214" t="s">
        <v>12233</v>
      </c>
      <c r="C6528" s="214" t="s">
        <v>150</v>
      </c>
      <c r="D6528" s="215" t="s">
        <v>12234</v>
      </c>
    </row>
    <row r="6529" spans="1:4" ht="13.5" x14ac:dyDescent="0.25">
      <c r="A6529" s="213">
        <v>96110</v>
      </c>
      <c r="B6529" s="214" t="s">
        <v>12235</v>
      </c>
      <c r="C6529" s="214" t="s">
        <v>150</v>
      </c>
      <c r="D6529" s="215" t="s">
        <v>10943</v>
      </c>
    </row>
    <row r="6530" spans="1:4" ht="13.5" x14ac:dyDescent="0.25">
      <c r="A6530" s="213">
        <v>96113</v>
      </c>
      <c r="B6530" s="214" t="s">
        <v>12236</v>
      </c>
      <c r="C6530" s="214" t="s">
        <v>150</v>
      </c>
      <c r="D6530" s="215" t="s">
        <v>12237</v>
      </c>
    </row>
    <row r="6531" spans="1:4" ht="13.5" x14ac:dyDescent="0.25">
      <c r="A6531" s="213">
        <v>96114</v>
      </c>
      <c r="B6531" s="214" t="s">
        <v>12238</v>
      </c>
      <c r="C6531" s="214" t="s">
        <v>150</v>
      </c>
      <c r="D6531" s="215" t="s">
        <v>12239</v>
      </c>
    </row>
    <row r="6532" spans="1:4" ht="13.5" x14ac:dyDescent="0.25">
      <c r="A6532" s="213">
        <v>96120</v>
      </c>
      <c r="B6532" s="214" t="s">
        <v>12240</v>
      </c>
      <c r="C6532" s="214" t="s">
        <v>91</v>
      </c>
      <c r="D6532" s="215" t="s">
        <v>12241</v>
      </c>
    </row>
    <row r="6533" spans="1:4" ht="13.5" x14ac:dyDescent="0.25">
      <c r="A6533" s="213">
        <v>96123</v>
      </c>
      <c r="B6533" s="214" t="s">
        <v>12242</v>
      </c>
      <c r="C6533" s="214" t="s">
        <v>91</v>
      </c>
      <c r="D6533" s="215" t="s">
        <v>8105</v>
      </c>
    </row>
    <row r="6534" spans="1:4" ht="13.5" x14ac:dyDescent="0.25">
      <c r="A6534" s="213">
        <v>99054</v>
      </c>
      <c r="B6534" s="214" t="s">
        <v>12243</v>
      </c>
      <c r="C6534" s="214" t="s">
        <v>150</v>
      </c>
      <c r="D6534" s="215" t="s">
        <v>12244</v>
      </c>
    </row>
    <row r="6535" spans="1:4" ht="13.5" x14ac:dyDescent="0.25">
      <c r="A6535" s="213">
        <v>96111</v>
      </c>
      <c r="B6535" s="214" t="s">
        <v>12245</v>
      </c>
      <c r="C6535" s="214" t="s">
        <v>150</v>
      </c>
      <c r="D6535" s="215" t="s">
        <v>12246</v>
      </c>
    </row>
    <row r="6536" spans="1:4" ht="13.5" x14ac:dyDescent="0.25">
      <c r="A6536" s="213">
        <v>96116</v>
      </c>
      <c r="B6536" s="214" t="s">
        <v>12247</v>
      </c>
      <c r="C6536" s="214" t="s">
        <v>150</v>
      </c>
      <c r="D6536" s="215" t="s">
        <v>12248</v>
      </c>
    </row>
    <row r="6537" spans="1:4" ht="13.5" x14ac:dyDescent="0.25">
      <c r="A6537" s="213">
        <v>96121</v>
      </c>
      <c r="B6537" s="214" t="s">
        <v>12249</v>
      </c>
      <c r="C6537" s="214" t="s">
        <v>91</v>
      </c>
      <c r="D6537" s="215" t="s">
        <v>6717</v>
      </c>
    </row>
    <row r="6538" spans="1:4" ht="13.5" x14ac:dyDescent="0.25">
      <c r="A6538" s="213">
        <v>96485</v>
      </c>
      <c r="B6538" s="214" t="s">
        <v>12250</v>
      </c>
      <c r="C6538" s="214" t="s">
        <v>150</v>
      </c>
      <c r="D6538" s="215" t="s">
        <v>12251</v>
      </c>
    </row>
    <row r="6539" spans="1:4" ht="13.5" x14ac:dyDescent="0.25">
      <c r="A6539" s="213">
        <v>96486</v>
      </c>
      <c r="B6539" s="214" t="s">
        <v>12252</v>
      </c>
      <c r="C6539" s="214" t="s">
        <v>150</v>
      </c>
      <c r="D6539" s="215" t="s">
        <v>12253</v>
      </c>
    </row>
    <row r="6540" spans="1:4" ht="13.5" x14ac:dyDescent="0.25">
      <c r="A6540" s="213">
        <v>91515</v>
      </c>
      <c r="B6540" s="214" t="s">
        <v>12254</v>
      </c>
      <c r="C6540" s="214" t="s">
        <v>150</v>
      </c>
      <c r="D6540" s="215" t="s">
        <v>2063</v>
      </c>
    </row>
    <row r="6541" spans="1:4" ht="13.5" x14ac:dyDescent="0.25">
      <c r="A6541" s="213">
        <v>91519</v>
      </c>
      <c r="B6541" s="214" t="s">
        <v>12255</v>
      </c>
      <c r="C6541" s="214" t="s">
        <v>150</v>
      </c>
      <c r="D6541" s="215" t="s">
        <v>12256</v>
      </c>
    </row>
    <row r="6542" spans="1:4" ht="13.5" x14ac:dyDescent="0.25">
      <c r="A6542" s="213">
        <v>91520</v>
      </c>
      <c r="B6542" s="214" t="s">
        <v>12257</v>
      </c>
      <c r="C6542" s="214" t="s">
        <v>150</v>
      </c>
      <c r="D6542" s="215" t="s">
        <v>12258</v>
      </c>
    </row>
    <row r="6543" spans="1:4" ht="13.5" x14ac:dyDescent="0.25">
      <c r="A6543" s="213">
        <v>91522</v>
      </c>
      <c r="B6543" s="214" t="s">
        <v>12259</v>
      </c>
      <c r="C6543" s="214" t="s">
        <v>150</v>
      </c>
      <c r="D6543" s="215" t="s">
        <v>12260</v>
      </c>
    </row>
    <row r="6544" spans="1:4" ht="13.5" x14ac:dyDescent="0.25">
      <c r="A6544" s="213">
        <v>91525</v>
      </c>
      <c r="B6544" s="214" t="s">
        <v>12261</v>
      </c>
      <c r="C6544" s="214" t="s">
        <v>150</v>
      </c>
      <c r="D6544" s="215" t="s">
        <v>11839</v>
      </c>
    </row>
    <row r="6545" spans="1:4" ht="13.5" x14ac:dyDescent="0.25">
      <c r="A6545" s="213">
        <v>104412</v>
      </c>
      <c r="B6545" s="214" t="s">
        <v>12262</v>
      </c>
      <c r="C6545" s="214" t="s">
        <v>150</v>
      </c>
      <c r="D6545" s="215" t="s">
        <v>12263</v>
      </c>
    </row>
    <row r="6546" spans="1:4" ht="13.5" x14ac:dyDescent="0.25">
      <c r="A6546" s="213">
        <v>104413</v>
      </c>
      <c r="B6546" s="214" t="s">
        <v>12264</v>
      </c>
      <c r="C6546" s="214" t="s">
        <v>150</v>
      </c>
      <c r="D6546" s="215" t="s">
        <v>10325</v>
      </c>
    </row>
    <row r="6547" spans="1:4" ht="13.5" x14ac:dyDescent="0.25">
      <c r="A6547" s="213">
        <v>104414</v>
      </c>
      <c r="B6547" s="214" t="s">
        <v>12265</v>
      </c>
      <c r="C6547" s="214" t="s">
        <v>150</v>
      </c>
      <c r="D6547" s="215" t="s">
        <v>12266</v>
      </c>
    </row>
    <row r="6548" spans="1:4" ht="13.5" x14ac:dyDescent="0.25">
      <c r="A6548" s="213">
        <v>104415</v>
      </c>
      <c r="B6548" s="214" t="s">
        <v>12267</v>
      </c>
      <c r="C6548" s="214" t="s">
        <v>150</v>
      </c>
      <c r="D6548" s="215" t="s">
        <v>9236</v>
      </c>
    </row>
    <row r="6549" spans="1:4" ht="13.5" x14ac:dyDescent="0.25">
      <c r="A6549" s="213">
        <v>104416</v>
      </c>
      <c r="B6549" s="214" t="s">
        <v>12268</v>
      </c>
      <c r="C6549" s="214" t="s">
        <v>150</v>
      </c>
      <c r="D6549" s="215" t="s">
        <v>12269</v>
      </c>
    </row>
    <row r="6550" spans="1:4" ht="13.5" x14ac:dyDescent="0.25">
      <c r="A6550" s="213">
        <v>104417</v>
      </c>
      <c r="B6550" s="214" t="s">
        <v>12270</v>
      </c>
      <c r="C6550" s="214" t="s">
        <v>150</v>
      </c>
      <c r="D6550" s="215" t="s">
        <v>1949</v>
      </c>
    </row>
    <row r="6551" spans="1:4" ht="13.5" x14ac:dyDescent="0.25">
      <c r="A6551" s="213">
        <v>104418</v>
      </c>
      <c r="B6551" s="214" t="s">
        <v>12271</v>
      </c>
      <c r="C6551" s="214" t="s">
        <v>150</v>
      </c>
      <c r="D6551" s="215" t="s">
        <v>2479</v>
      </c>
    </row>
    <row r="6552" spans="1:4" ht="13.5" x14ac:dyDescent="0.25">
      <c r="A6552" s="213">
        <v>104419</v>
      </c>
      <c r="B6552" s="214" t="s">
        <v>12272</v>
      </c>
      <c r="C6552" s="214" t="s">
        <v>150</v>
      </c>
      <c r="D6552" s="215" t="s">
        <v>5067</v>
      </c>
    </row>
    <row r="6553" spans="1:4" ht="13.5" x14ac:dyDescent="0.25">
      <c r="A6553" s="213">
        <v>104420</v>
      </c>
      <c r="B6553" s="214" t="s">
        <v>12273</v>
      </c>
      <c r="C6553" s="214" t="s">
        <v>150</v>
      </c>
      <c r="D6553" s="215" t="s">
        <v>5012</v>
      </c>
    </row>
    <row r="6554" spans="1:4" ht="13.5" x14ac:dyDescent="0.25">
      <c r="A6554" s="213">
        <v>104421</v>
      </c>
      <c r="B6554" s="214" t="s">
        <v>12274</v>
      </c>
      <c r="C6554" s="214" t="s">
        <v>150</v>
      </c>
      <c r="D6554" s="215" t="s">
        <v>12275</v>
      </c>
    </row>
    <row r="6555" spans="1:4" ht="13.5" x14ac:dyDescent="0.25">
      <c r="A6555" s="213">
        <v>104422</v>
      </c>
      <c r="B6555" s="214" t="s">
        <v>12276</v>
      </c>
      <c r="C6555" s="214" t="s">
        <v>150</v>
      </c>
      <c r="D6555" s="215" t="s">
        <v>12277</v>
      </c>
    </row>
    <row r="6556" spans="1:4" ht="13.5" x14ac:dyDescent="0.25">
      <c r="A6556" s="213">
        <v>104423</v>
      </c>
      <c r="B6556" s="214" t="s">
        <v>12278</v>
      </c>
      <c r="C6556" s="214" t="s">
        <v>150</v>
      </c>
      <c r="D6556" s="215" t="s">
        <v>10187</v>
      </c>
    </row>
    <row r="6557" spans="1:4" ht="13.5" x14ac:dyDescent="0.25">
      <c r="A6557" s="213">
        <v>104424</v>
      </c>
      <c r="B6557" s="214" t="s">
        <v>12279</v>
      </c>
      <c r="C6557" s="214" t="s">
        <v>150</v>
      </c>
      <c r="D6557" s="215" t="s">
        <v>10604</v>
      </c>
    </row>
    <row r="6558" spans="1:4" ht="13.5" x14ac:dyDescent="0.25">
      <c r="A6558" s="213">
        <v>104425</v>
      </c>
      <c r="B6558" s="214" t="s">
        <v>12280</v>
      </c>
      <c r="C6558" s="214" t="s">
        <v>150</v>
      </c>
      <c r="D6558" s="215" t="s">
        <v>12281</v>
      </c>
    </row>
    <row r="6559" spans="1:4" ht="13.5" x14ac:dyDescent="0.25">
      <c r="A6559" s="213">
        <v>87280</v>
      </c>
      <c r="B6559" s="214" t="s">
        <v>12282</v>
      </c>
      <c r="C6559" s="214" t="s">
        <v>437</v>
      </c>
      <c r="D6559" s="215" t="s">
        <v>12283</v>
      </c>
    </row>
    <row r="6560" spans="1:4" ht="13.5" x14ac:dyDescent="0.25">
      <c r="A6560" s="213">
        <v>87281</v>
      </c>
      <c r="B6560" s="214" t="s">
        <v>12284</v>
      </c>
      <c r="C6560" s="214" t="s">
        <v>437</v>
      </c>
      <c r="D6560" s="215" t="s">
        <v>12285</v>
      </c>
    </row>
    <row r="6561" spans="1:4" ht="13.5" x14ac:dyDescent="0.25">
      <c r="A6561" s="213">
        <v>87283</v>
      </c>
      <c r="B6561" s="214" t="s">
        <v>12286</v>
      </c>
      <c r="C6561" s="214" t="s">
        <v>437</v>
      </c>
      <c r="D6561" s="215" t="s">
        <v>12287</v>
      </c>
    </row>
    <row r="6562" spans="1:4" ht="13.5" x14ac:dyDescent="0.25">
      <c r="A6562" s="213">
        <v>87284</v>
      </c>
      <c r="B6562" s="214" t="s">
        <v>12288</v>
      </c>
      <c r="C6562" s="214" t="s">
        <v>437</v>
      </c>
      <c r="D6562" s="215" t="s">
        <v>12289</v>
      </c>
    </row>
    <row r="6563" spans="1:4" ht="13.5" x14ac:dyDescent="0.25">
      <c r="A6563" s="213">
        <v>87286</v>
      </c>
      <c r="B6563" s="214" t="s">
        <v>12290</v>
      </c>
      <c r="C6563" s="214" t="s">
        <v>437</v>
      </c>
      <c r="D6563" s="215" t="s">
        <v>12291</v>
      </c>
    </row>
    <row r="6564" spans="1:4" ht="13.5" x14ac:dyDescent="0.25">
      <c r="A6564" s="213">
        <v>87287</v>
      </c>
      <c r="B6564" s="214" t="s">
        <v>12292</v>
      </c>
      <c r="C6564" s="214" t="s">
        <v>437</v>
      </c>
      <c r="D6564" s="215" t="s">
        <v>12293</v>
      </c>
    </row>
    <row r="6565" spans="1:4" ht="13.5" x14ac:dyDescent="0.25">
      <c r="A6565" s="213">
        <v>87289</v>
      </c>
      <c r="B6565" s="214" t="s">
        <v>12294</v>
      </c>
      <c r="C6565" s="214" t="s">
        <v>437</v>
      </c>
      <c r="D6565" s="215" t="s">
        <v>12295</v>
      </c>
    </row>
    <row r="6566" spans="1:4" ht="13.5" x14ac:dyDescent="0.25">
      <c r="A6566" s="213">
        <v>87290</v>
      </c>
      <c r="B6566" s="214" t="s">
        <v>12296</v>
      </c>
      <c r="C6566" s="214" t="s">
        <v>437</v>
      </c>
      <c r="D6566" s="215" t="s">
        <v>12297</v>
      </c>
    </row>
    <row r="6567" spans="1:4" ht="13.5" x14ac:dyDescent="0.25">
      <c r="A6567" s="213">
        <v>87292</v>
      </c>
      <c r="B6567" s="214" t="s">
        <v>12298</v>
      </c>
      <c r="C6567" s="214" t="s">
        <v>437</v>
      </c>
      <c r="D6567" s="215" t="s">
        <v>12299</v>
      </c>
    </row>
    <row r="6568" spans="1:4" ht="13.5" x14ac:dyDescent="0.25">
      <c r="A6568" s="213">
        <v>87294</v>
      </c>
      <c r="B6568" s="214" t="s">
        <v>12300</v>
      </c>
      <c r="C6568" s="214" t="s">
        <v>437</v>
      </c>
      <c r="D6568" s="215" t="s">
        <v>12301</v>
      </c>
    </row>
    <row r="6569" spans="1:4" ht="13.5" x14ac:dyDescent="0.25">
      <c r="A6569" s="213">
        <v>87295</v>
      </c>
      <c r="B6569" s="214" t="s">
        <v>12302</v>
      </c>
      <c r="C6569" s="214" t="s">
        <v>437</v>
      </c>
      <c r="D6569" s="215" t="s">
        <v>12303</v>
      </c>
    </row>
    <row r="6570" spans="1:4" ht="13.5" x14ac:dyDescent="0.25">
      <c r="A6570" s="213">
        <v>87296</v>
      </c>
      <c r="B6570" s="214" t="s">
        <v>12304</v>
      </c>
      <c r="C6570" s="214" t="s">
        <v>437</v>
      </c>
      <c r="D6570" s="215" t="s">
        <v>12305</v>
      </c>
    </row>
    <row r="6571" spans="1:4" ht="13.5" x14ac:dyDescent="0.25">
      <c r="A6571" s="213">
        <v>87298</v>
      </c>
      <c r="B6571" s="214" t="s">
        <v>12306</v>
      </c>
      <c r="C6571" s="214" t="s">
        <v>437</v>
      </c>
      <c r="D6571" s="215" t="s">
        <v>12307</v>
      </c>
    </row>
    <row r="6572" spans="1:4" ht="13.5" x14ac:dyDescent="0.25">
      <c r="A6572" s="213">
        <v>87299</v>
      </c>
      <c r="B6572" s="214" t="s">
        <v>12308</v>
      </c>
      <c r="C6572" s="214" t="s">
        <v>437</v>
      </c>
      <c r="D6572" s="215" t="s">
        <v>12309</v>
      </c>
    </row>
    <row r="6573" spans="1:4" ht="13.5" x14ac:dyDescent="0.25">
      <c r="A6573" s="213">
        <v>87301</v>
      </c>
      <c r="B6573" s="214" t="s">
        <v>12310</v>
      </c>
      <c r="C6573" s="214" t="s">
        <v>437</v>
      </c>
      <c r="D6573" s="215" t="s">
        <v>12311</v>
      </c>
    </row>
    <row r="6574" spans="1:4" ht="13.5" x14ac:dyDescent="0.25">
      <c r="A6574" s="213">
        <v>87302</v>
      </c>
      <c r="B6574" s="214" t="s">
        <v>12312</v>
      </c>
      <c r="C6574" s="214" t="s">
        <v>437</v>
      </c>
      <c r="D6574" s="215" t="s">
        <v>12313</v>
      </c>
    </row>
    <row r="6575" spans="1:4" ht="13.5" x14ac:dyDescent="0.25">
      <c r="A6575" s="213">
        <v>87304</v>
      </c>
      <c r="B6575" s="214" t="s">
        <v>12314</v>
      </c>
      <c r="C6575" s="214" t="s">
        <v>437</v>
      </c>
      <c r="D6575" s="215" t="s">
        <v>12315</v>
      </c>
    </row>
    <row r="6576" spans="1:4" ht="13.5" x14ac:dyDescent="0.25">
      <c r="A6576" s="213">
        <v>87305</v>
      </c>
      <c r="B6576" s="214" t="s">
        <v>12316</v>
      </c>
      <c r="C6576" s="214" t="s">
        <v>437</v>
      </c>
      <c r="D6576" s="215" t="s">
        <v>12317</v>
      </c>
    </row>
    <row r="6577" spans="1:4" ht="13.5" x14ac:dyDescent="0.25">
      <c r="A6577" s="213">
        <v>87307</v>
      </c>
      <c r="B6577" s="214" t="s">
        <v>12318</v>
      </c>
      <c r="C6577" s="214" t="s">
        <v>437</v>
      </c>
      <c r="D6577" s="215" t="s">
        <v>12319</v>
      </c>
    </row>
    <row r="6578" spans="1:4" ht="13.5" x14ac:dyDescent="0.25">
      <c r="A6578" s="213">
        <v>87308</v>
      </c>
      <c r="B6578" s="214" t="s">
        <v>12320</v>
      </c>
      <c r="C6578" s="214" t="s">
        <v>437</v>
      </c>
      <c r="D6578" s="215" t="s">
        <v>12321</v>
      </c>
    </row>
    <row r="6579" spans="1:4" ht="13.5" x14ac:dyDescent="0.25">
      <c r="A6579" s="213">
        <v>87310</v>
      </c>
      <c r="B6579" s="214" t="s">
        <v>12322</v>
      </c>
      <c r="C6579" s="214" t="s">
        <v>437</v>
      </c>
      <c r="D6579" s="215" t="s">
        <v>12323</v>
      </c>
    </row>
    <row r="6580" spans="1:4" ht="13.5" x14ac:dyDescent="0.25">
      <c r="A6580" s="213">
        <v>87311</v>
      </c>
      <c r="B6580" s="214" t="s">
        <v>12324</v>
      </c>
      <c r="C6580" s="214" t="s">
        <v>437</v>
      </c>
      <c r="D6580" s="215" t="s">
        <v>12325</v>
      </c>
    </row>
    <row r="6581" spans="1:4" ht="13.5" x14ac:dyDescent="0.25">
      <c r="A6581" s="213">
        <v>87313</v>
      </c>
      <c r="B6581" s="214" t="s">
        <v>12326</v>
      </c>
      <c r="C6581" s="214" t="s">
        <v>437</v>
      </c>
      <c r="D6581" s="215" t="s">
        <v>12327</v>
      </c>
    </row>
    <row r="6582" spans="1:4" ht="13.5" x14ac:dyDescent="0.25">
      <c r="A6582" s="213">
        <v>87314</v>
      </c>
      <c r="B6582" s="214" t="s">
        <v>12328</v>
      </c>
      <c r="C6582" s="214" t="s">
        <v>437</v>
      </c>
      <c r="D6582" s="215" t="s">
        <v>12329</v>
      </c>
    </row>
    <row r="6583" spans="1:4" ht="13.5" x14ac:dyDescent="0.25">
      <c r="A6583" s="213">
        <v>87316</v>
      </c>
      <c r="B6583" s="214" t="s">
        <v>12330</v>
      </c>
      <c r="C6583" s="214" t="s">
        <v>437</v>
      </c>
      <c r="D6583" s="215" t="s">
        <v>12331</v>
      </c>
    </row>
    <row r="6584" spans="1:4" ht="13.5" x14ac:dyDescent="0.25">
      <c r="A6584" s="213">
        <v>87317</v>
      </c>
      <c r="B6584" s="214" t="s">
        <v>12332</v>
      </c>
      <c r="C6584" s="214" t="s">
        <v>437</v>
      </c>
      <c r="D6584" s="215" t="s">
        <v>12333</v>
      </c>
    </row>
    <row r="6585" spans="1:4" ht="13.5" x14ac:dyDescent="0.25">
      <c r="A6585" s="213">
        <v>87319</v>
      </c>
      <c r="B6585" s="214" t="s">
        <v>12334</v>
      </c>
      <c r="C6585" s="214" t="s">
        <v>437</v>
      </c>
      <c r="D6585" s="215" t="s">
        <v>12335</v>
      </c>
    </row>
    <row r="6586" spans="1:4" ht="13.5" x14ac:dyDescent="0.25">
      <c r="A6586" s="213">
        <v>87320</v>
      </c>
      <c r="B6586" s="214" t="s">
        <v>12336</v>
      </c>
      <c r="C6586" s="214" t="s">
        <v>437</v>
      </c>
      <c r="D6586" s="215" t="s">
        <v>12337</v>
      </c>
    </row>
    <row r="6587" spans="1:4" ht="13.5" x14ac:dyDescent="0.25">
      <c r="A6587" s="213">
        <v>87322</v>
      </c>
      <c r="B6587" s="214" t="s">
        <v>12338</v>
      </c>
      <c r="C6587" s="214" t="s">
        <v>437</v>
      </c>
      <c r="D6587" s="215" t="s">
        <v>12339</v>
      </c>
    </row>
    <row r="6588" spans="1:4" ht="13.5" x14ac:dyDescent="0.25">
      <c r="A6588" s="213">
        <v>87323</v>
      </c>
      <c r="B6588" s="214" t="s">
        <v>12340</v>
      </c>
      <c r="C6588" s="214" t="s">
        <v>437</v>
      </c>
      <c r="D6588" s="215" t="s">
        <v>12341</v>
      </c>
    </row>
    <row r="6589" spans="1:4" ht="13.5" x14ac:dyDescent="0.25">
      <c r="A6589" s="213">
        <v>87325</v>
      </c>
      <c r="B6589" s="214" t="s">
        <v>12342</v>
      </c>
      <c r="C6589" s="214" t="s">
        <v>437</v>
      </c>
      <c r="D6589" s="215" t="s">
        <v>12343</v>
      </c>
    </row>
    <row r="6590" spans="1:4" ht="13.5" x14ac:dyDescent="0.25">
      <c r="A6590" s="213">
        <v>87326</v>
      </c>
      <c r="B6590" s="214" t="s">
        <v>12344</v>
      </c>
      <c r="C6590" s="214" t="s">
        <v>437</v>
      </c>
      <c r="D6590" s="215" t="s">
        <v>12345</v>
      </c>
    </row>
    <row r="6591" spans="1:4" ht="13.5" x14ac:dyDescent="0.25">
      <c r="A6591" s="213">
        <v>87327</v>
      </c>
      <c r="B6591" s="214" t="s">
        <v>12346</v>
      </c>
      <c r="C6591" s="214" t="s">
        <v>437</v>
      </c>
      <c r="D6591" s="215" t="s">
        <v>12347</v>
      </c>
    </row>
    <row r="6592" spans="1:4" ht="13.5" x14ac:dyDescent="0.25">
      <c r="A6592" s="213">
        <v>87328</v>
      </c>
      <c r="B6592" s="214" t="s">
        <v>12348</v>
      </c>
      <c r="C6592" s="214" t="s">
        <v>437</v>
      </c>
      <c r="D6592" s="215" t="s">
        <v>12349</v>
      </c>
    </row>
    <row r="6593" spans="1:4" ht="13.5" x14ac:dyDescent="0.25">
      <c r="A6593" s="213">
        <v>87329</v>
      </c>
      <c r="B6593" s="214" t="s">
        <v>12350</v>
      </c>
      <c r="C6593" s="214" t="s">
        <v>437</v>
      </c>
      <c r="D6593" s="215" t="s">
        <v>12351</v>
      </c>
    </row>
    <row r="6594" spans="1:4" ht="13.5" x14ac:dyDescent="0.25">
      <c r="A6594" s="213">
        <v>87330</v>
      </c>
      <c r="B6594" s="214" t="s">
        <v>12352</v>
      </c>
      <c r="C6594" s="214" t="s">
        <v>437</v>
      </c>
      <c r="D6594" s="215" t="s">
        <v>12353</v>
      </c>
    </row>
    <row r="6595" spans="1:4" ht="13.5" x14ac:dyDescent="0.25">
      <c r="A6595" s="213">
        <v>87331</v>
      </c>
      <c r="B6595" s="214" t="s">
        <v>12354</v>
      </c>
      <c r="C6595" s="214" t="s">
        <v>437</v>
      </c>
      <c r="D6595" s="215" t="s">
        <v>12355</v>
      </c>
    </row>
    <row r="6596" spans="1:4" ht="13.5" x14ac:dyDescent="0.25">
      <c r="A6596" s="213">
        <v>87332</v>
      </c>
      <c r="B6596" s="214" t="s">
        <v>12356</v>
      </c>
      <c r="C6596" s="214" t="s">
        <v>437</v>
      </c>
      <c r="D6596" s="215" t="s">
        <v>12357</v>
      </c>
    </row>
    <row r="6597" spans="1:4" ht="13.5" x14ac:dyDescent="0.25">
      <c r="A6597" s="213">
        <v>87333</v>
      </c>
      <c r="B6597" s="214" t="s">
        <v>12358</v>
      </c>
      <c r="C6597" s="214" t="s">
        <v>437</v>
      </c>
      <c r="D6597" s="215" t="s">
        <v>12359</v>
      </c>
    </row>
    <row r="6598" spans="1:4" ht="13.5" x14ac:dyDescent="0.25">
      <c r="A6598" s="213">
        <v>87334</v>
      </c>
      <c r="B6598" s="214" t="s">
        <v>12360</v>
      </c>
      <c r="C6598" s="214" t="s">
        <v>437</v>
      </c>
      <c r="D6598" s="215" t="s">
        <v>12361</v>
      </c>
    </row>
    <row r="6599" spans="1:4" ht="13.5" x14ac:dyDescent="0.25">
      <c r="A6599" s="213">
        <v>87335</v>
      </c>
      <c r="B6599" s="214" t="s">
        <v>12362</v>
      </c>
      <c r="C6599" s="214" t="s">
        <v>437</v>
      </c>
      <c r="D6599" s="215" t="s">
        <v>12363</v>
      </c>
    </row>
    <row r="6600" spans="1:4" ht="13.5" x14ac:dyDescent="0.25">
      <c r="A6600" s="213">
        <v>87336</v>
      </c>
      <c r="B6600" s="214" t="s">
        <v>12364</v>
      </c>
      <c r="C6600" s="214" t="s">
        <v>437</v>
      </c>
      <c r="D6600" s="215" t="s">
        <v>12365</v>
      </c>
    </row>
    <row r="6601" spans="1:4" ht="13.5" x14ac:dyDescent="0.25">
      <c r="A6601" s="213">
        <v>87337</v>
      </c>
      <c r="B6601" s="214" t="s">
        <v>12366</v>
      </c>
      <c r="C6601" s="214" t="s">
        <v>437</v>
      </c>
      <c r="D6601" s="215" t="s">
        <v>12367</v>
      </c>
    </row>
    <row r="6602" spans="1:4" ht="13.5" x14ac:dyDescent="0.25">
      <c r="A6602" s="213">
        <v>87338</v>
      </c>
      <c r="B6602" s="214" t="s">
        <v>12368</v>
      </c>
      <c r="C6602" s="214" t="s">
        <v>437</v>
      </c>
      <c r="D6602" s="215" t="s">
        <v>12369</v>
      </c>
    </row>
    <row r="6603" spans="1:4" ht="13.5" x14ac:dyDescent="0.25">
      <c r="A6603" s="213">
        <v>87339</v>
      </c>
      <c r="B6603" s="214" t="s">
        <v>12370</v>
      </c>
      <c r="C6603" s="214" t="s">
        <v>437</v>
      </c>
      <c r="D6603" s="215" t="s">
        <v>12371</v>
      </c>
    </row>
    <row r="6604" spans="1:4" ht="13.5" x14ac:dyDescent="0.25">
      <c r="A6604" s="213">
        <v>87340</v>
      </c>
      <c r="B6604" s="214" t="s">
        <v>12372</v>
      </c>
      <c r="C6604" s="214" t="s">
        <v>437</v>
      </c>
      <c r="D6604" s="215" t="s">
        <v>12373</v>
      </c>
    </row>
    <row r="6605" spans="1:4" ht="13.5" x14ac:dyDescent="0.25">
      <c r="A6605" s="213">
        <v>87341</v>
      </c>
      <c r="B6605" s="214" t="s">
        <v>12374</v>
      </c>
      <c r="C6605" s="214" t="s">
        <v>437</v>
      </c>
      <c r="D6605" s="215" t="s">
        <v>12375</v>
      </c>
    </row>
    <row r="6606" spans="1:4" ht="13.5" x14ac:dyDescent="0.25">
      <c r="A6606" s="213">
        <v>87342</v>
      </c>
      <c r="B6606" s="214" t="s">
        <v>12376</v>
      </c>
      <c r="C6606" s="214" t="s">
        <v>437</v>
      </c>
      <c r="D6606" s="215" t="s">
        <v>12377</v>
      </c>
    </row>
    <row r="6607" spans="1:4" ht="13.5" x14ac:dyDescent="0.25">
      <c r="A6607" s="213">
        <v>87343</v>
      </c>
      <c r="B6607" s="214" t="s">
        <v>12378</v>
      </c>
      <c r="C6607" s="214" t="s">
        <v>437</v>
      </c>
      <c r="D6607" s="215" t="s">
        <v>12379</v>
      </c>
    </row>
    <row r="6608" spans="1:4" ht="13.5" x14ac:dyDescent="0.25">
      <c r="A6608" s="213">
        <v>87344</v>
      </c>
      <c r="B6608" s="214" t="s">
        <v>12380</v>
      </c>
      <c r="C6608" s="214" t="s">
        <v>437</v>
      </c>
      <c r="D6608" s="215" t="s">
        <v>12381</v>
      </c>
    </row>
    <row r="6609" spans="1:4" ht="13.5" x14ac:dyDescent="0.25">
      <c r="A6609" s="213">
        <v>87345</v>
      </c>
      <c r="B6609" s="214" t="s">
        <v>12382</v>
      </c>
      <c r="C6609" s="214" t="s">
        <v>437</v>
      </c>
      <c r="D6609" s="215" t="s">
        <v>12383</v>
      </c>
    </row>
    <row r="6610" spans="1:4" ht="13.5" x14ac:dyDescent="0.25">
      <c r="A6610" s="213">
        <v>87346</v>
      </c>
      <c r="B6610" s="214" t="s">
        <v>12384</v>
      </c>
      <c r="C6610" s="214" t="s">
        <v>437</v>
      </c>
      <c r="D6610" s="215" t="s">
        <v>12385</v>
      </c>
    </row>
    <row r="6611" spans="1:4" ht="13.5" x14ac:dyDescent="0.25">
      <c r="A6611" s="213">
        <v>87347</v>
      </c>
      <c r="B6611" s="214" t="s">
        <v>12386</v>
      </c>
      <c r="C6611" s="214" t="s">
        <v>437</v>
      </c>
      <c r="D6611" s="215" t="s">
        <v>12387</v>
      </c>
    </row>
    <row r="6612" spans="1:4" ht="13.5" x14ac:dyDescent="0.25">
      <c r="A6612" s="213">
        <v>87348</v>
      </c>
      <c r="B6612" s="214" t="s">
        <v>12388</v>
      </c>
      <c r="C6612" s="214" t="s">
        <v>437</v>
      </c>
      <c r="D6612" s="215" t="s">
        <v>12389</v>
      </c>
    </row>
    <row r="6613" spans="1:4" ht="13.5" x14ac:dyDescent="0.25">
      <c r="A6613" s="213">
        <v>87349</v>
      </c>
      <c r="B6613" s="214" t="s">
        <v>12390</v>
      </c>
      <c r="C6613" s="214" t="s">
        <v>437</v>
      </c>
      <c r="D6613" s="215" t="s">
        <v>12391</v>
      </c>
    </row>
    <row r="6614" spans="1:4" ht="13.5" x14ac:dyDescent="0.25">
      <c r="A6614" s="213">
        <v>87350</v>
      </c>
      <c r="B6614" s="214" t="s">
        <v>12392</v>
      </c>
      <c r="C6614" s="214" t="s">
        <v>437</v>
      </c>
      <c r="D6614" s="215" t="s">
        <v>12393</v>
      </c>
    </row>
    <row r="6615" spans="1:4" ht="13.5" x14ac:dyDescent="0.25">
      <c r="A6615" s="213">
        <v>87351</v>
      </c>
      <c r="B6615" s="214" t="s">
        <v>12394</v>
      </c>
      <c r="C6615" s="214" t="s">
        <v>437</v>
      </c>
      <c r="D6615" s="215" t="s">
        <v>12395</v>
      </c>
    </row>
    <row r="6616" spans="1:4" ht="13.5" x14ac:dyDescent="0.25">
      <c r="A6616" s="213">
        <v>87352</v>
      </c>
      <c r="B6616" s="214" t="s">
        <v>12396</v>
      </c>
      <c r="C6616" s="214" t="s">
        <v>437</v>
      </c>
      <c r="D6616" s="215" t="s">
        <v>12397</v>
      </c>
    </row>
    <row r="6617" spans="1:4" ht="13.5" x14ac:dyDescent="0.25">
      <c r="A6617" s="213">
        <v>87353</v>
      </c>
      <c r="B6617" s="214" t="s">
        <v>12398</v>
      </c>
      <c r="C6617" s="214" t="s">
        <v>437</v>
      </c>
      <c r="D6617" s="215" t="s">
        <v>12399</v>
      </c>
    </row>
    <row r="6618" spans="1:4" ht="13.5" x14ac:dyDescent="0.25">
      <c r="A6618" s="213">
        <v>87354</v>
      </c>
      <c r="B6618" s="214" t="s">
        <v>12400</v>
      </c>
      <c r="C6618" s="214" t="s">
        <v>437</v>
      </c>
      <c r="D6618" s="215" t="s">
        <v>12401</v>
      </c>
    </row>
    <row r="6619" spans="1:4" ht="13.5" x14ac:dyDescent="0.25">
      <c r="A6619" s="213">
        <v>87355</v>
      </c>
      <c r="B6619" s="214" t="s">
        <v>12402</v>
      </c>
      <c r="C6619" s="214" t="s">
        <v>437</v>
      </c>
      <c r="D6619" s="215" t="s">
        <v>12403</v>
      </c>
    </row>
    <row r="6620" spans="1:4" ht="13.5" x14ac:dyDescent="0.25">
      <c r="A6620" s="213">
        <v>87356</v>
      </c>
      <c r="B6620" s="214" t="s">
        <v>12404</v>
      </c>
      <c r="C6620" s="214" t="s">
        <v>437</v>
      </c>
      <c r="D6620" s="215" t="s">
        <v>12405</v>
      </c>
    </row>
    <row r="6621" spans="1:4" ht="13.5" x14ac:dyDescent="0.25">
      <c r="A6621" s="213">
        <v>87357</v>
      </c>
      <c r="B6621" s="214" t="s">
        <v>12406</v>
      </c>
      <c r="C6621" s="214" t="s">
        <v>437</v>
      </c>
      <c r="D6621" s="215" t="s">
        <v>12407</v>
      </c>
    </row>
    <row r="6622" spans="1:4" ht="13.5" x14ac:dyDescent="0.25">
      <c r="A6622" s="213">
        <v>87358</v>
      </c>
      <c r="B6622" s="214" t="s">
        <v>12408</v>
      </c>
      <c r="C6622" s="214" t="s">
        <v>437</v>
      </c>
      <c r="D6622" s="215" t="s">
        <v>12409</v>
      </c>
    </row>
    <row r="6623" spans="1:4" ht="13.5" x14ac:dyDescent="0.25">
      <c r="A6623" s="213">
        <v>87359</v>
      </c>
      <c r="B6623" s="214" t="s">
        <v>12410</v>
      </c>
      <c r="C6623" s="214" t="s">
        <v>437</v>
      </c>
      <c r="D6623" s="215" t="s">
        <v>12411</v>
      </c>
    </row>
    <row r="6624" spans="1:4" ht="13.5" x14ac:dyDescent="0.25">
      <c r="A6624" s="213">
        <v>87360</v>
      </c>
      <c r="B6624" s="214" t="s">
        <v>12412</v>
      </c>
      <c r="C6624" s="214" t="s">
        <v>437</v>
      </c>
      <c r="D6624" s="215" t="s">
        <v>12413</v>
      </c>
    </row>
    <row r="6625" spans="1:4" ht="13.5" x14ac:dyDescent="0.25">
      <c r="A6625" s="213">
        <v>87361</v>
      </c>
      <c r="B6625" s="214" t="s">
        <v>12414</v>
      </c>
      <c r="C6625" s="214" t="s">
        <v>437</v>
      </c>
      <c r="D6625" s="215" t="s">
        <v>12415</v>
      </c>
    </row>
    <row r="6626" spans="1:4" ht="13.5" x14ac:dyDescent="0.25">
      <c r="A6626" s="213">
        <v>87362</v>
      </c>
      <c r="B6626" s="214" t="s">
        <v>12416</v>
      </c>
      <c r="C6626" s="214" t="s">
        <v>437</v>
      </c>
      <c r="D6626" s="215" t="s">
        <v>12417</v>
      </c>
    </row>
    <row r="6627" spans="1:4" ht="13.5" x14ac:dyDescent="0.25">
      <c r="A6627" s="213">
        <v>87363</v>
      </c>
      <c r="B6627" s="214" t="s">
        <v>12418</v>
      </c>
      <c r="C6627" s="214" t="s">
        <v>437</v>
      </c>
      <c r="D6627" s="215" t="s">
        <v>12419</v>
      </c>
    </row>
    <row r="6628" spans="1:4" ht="13.5" x14ac:dyDescent="0.25">
      <c r="A6628" s="213">
        <v>87364</v>
      </c>
      <c r="B6628" s="214" t="s">
        <v>12420</v>
      </c>
      <c r="C6628" s="214" t="s">
        <v>437</v>
      </c>
      <c r="D6628" s="215" t="s">
        <v>12421</v>
      </c>
    </row>
    <row r="6629" spans="1:4" ht="13.5" x14ac:dyDescent="0.25">
      <c r="A6629" s="213">
        <v>87365</v>
      </c>
      <c r="B6629" s="214" t="s">
        <v>12422</v>
      </c>
      <c r="C6629" s="214" t="s">
        <v>437</v>
      </c>
      <c r="D6629" s="215" t="s">
        <v>12423</v>
      </c>
    </row>
    <row r="6630" spans="1:4" ht="13.5" x14ac:dyDescent="0.25">
      <c r="A6630" s="213">
        <v>87366</v>
      </c>
      <c r="B6630" s="214" t="s">
        <v>12424</v>
      </c>
      <c r="C6630" s="214" t="s">
        <v>437</v>
      </c>
      <c r="D6630" s="215" t="s">
        <v>12425</v>
      </c>
    </row>
    <row r="6631" spans="1:4" ht="13.5" x14ac:dyDescent="0.25">
      <c r="A6631" s="213">
        <v>87367</v>
      </c>
      <c r="B6631" s="214" t="s">
        <v>12426</v>
      </c>
      <c r="C6631" s="214" t="s">
        <v>437</v>
      </c>
      <c r="D6631" s="215" t="s">
        <v>12427</v>
      </c>
    </row>
    <row r="6632" spans="1:4" ht="13.5" x14ac:dyDescent="0.25">
      <c r="A6632" s="213">
        <v>87368</v>
      </c>
      <c r="B6632" s="214" t="s">
        <v>12428</v>
      </c>
      <c r="C6632" s="214" t="s">
        <v>437</v>
      </c>
      <c r="D6632" s="215" t="s">
        <v>12429</v>
      </c>
    </row>
    <row r="6633" spans="1:4" ht="13.5" x14ac:dyDescent="0.25">
      <c r="A6633" s="213">
        <v>87369</v>
      </c>
      <c r="B6633" s="214" t="s">
        <v>12430</v>
      </c>
      <c r="C6633" s="214" t="s">
        <v>437</v>
      </c>
      <c r="D6633" s="215" t="s">
        <v>12431</v>
      </c>
    </row>
    <row r="6634" spans="1:4" ht="13.5" x14ac:dyDescent="0.25">
      <c r="A6634" s="213">
        <v>87370</v>
      </c>
      <c r="B6634" s="214" t="s">
        <v>12432</v>
      </c>
      <c r="C6634" s="214" t="s">
        <v>437</v>
      </c>
      <c r="D6634" s="215" t="s">
        <v>12433</v>
      </c>
    </row>
    <row r="6635" spans="1:4" ht="13.5" x14ac:dyDescent="0.25">
      <c r="A6635" s="213">
        <v>87371</v>
      </c>
      <c r="B6635" s="214" t="s">
        <v>12434</v>
      </c>
      <c r="C6635" s="214" t="s">
        <v>437</v>
      </c>
      <c r="D6635" s="215" t="s">
        <v>12435</v>
      </c>
    </row>
    <row r="6636" spans="1:4" ht="13.5" x14ac:dyDescent="0.25">
      <c r="A6636" s="213">
        <v>87372</v>
      </c>
      <c r="B6636" s="214" t="s">
        <v>12436</v>
      </c>
      <c r="C6636" s="214" t="s">
        <v>437</v>
      </c>
      <c r="D6636" s="215" t="s">
        <v>12437</v>
      </c>
    </row>
    <row r="6637" spans="1:4" ht="13.5" x14ac:dyDescent="0.25">
      <c r="A6637" s="213">
        <v>87373</v>
      </c>
      <c r="B6637" s="214" t="s">
        <v>12438</v>
      </c>
      <c r="C6637" s="214" t="s">
        <v>437</v>
      </c>
      <c r="D6637" s="215" t="s">
        <v>12439</v>
      </c>
    </row>
    <row r="6638" spans="1:4" ht="13.5" x14ac:dyDescent="0.25">
      <c r="A6638" s="213">
        <v>87374</v>
      </c>
      <c r="B6638" s="214" t="s">
        <v>12440</v>
      </c>
      <c r="C6638" s="214" t="s">
        <v>437</v>
      </c>
      <c r="D6638" s="215" t="s">
        <v>12441</v>
      </c>
    </row>
    <row r="6639" spans="1:4" ht="13.5" x14ac:dyDescent="0.25">
      <c r="A6639" s="213">
        <v>87375</v>
      </c>
      <c r="B6639" s="214" t="s">
        <v>12442</v>
      </c>
      <c r="C6639" s="214" t="s">
        <v>437</v>
      </c>
      <c r="D6639" s="215" t="s">
        <v>12443</v>
      </c>
    </row>
    <row r="6640" spans="1:4" ht="13.5" x14ac:dyDescent="0.25">
      <c r="A6640" s="213">
        <v>87376</v>
      </c>
      <c r="B6640" s="214" t="s">
        <v>12444</v>
      </c>
      <c r="C6640" s="214" t="s">
        <v>437</v>
      </c>
      <c r="D6640" s="215" t="s">
        <v>12445</v>
      </c>
    </row>
    <row r="6641" spans="1:4" ht="13.5" x14ac:dyDescent="0.25">
      <c r="A6641" s="213">
        <v>87377</v>
      </c>
      <c r="B6641" s="214" t="s">
        <v>12446</v>
      </c>
      <c r="C6641" s="214" t="s">
        <v>437</v>
      </c>
      <c r="D6641" s="215" t="s">
        <v>12447</v>
      </c>
    </row>
    <row r="6642" spans="1:4" ht="13.5" x14ac:dyDescent="0.25">
      <c r="A6642" s="213">
        <v>87378</v>
      </c>
      <c r="B6642" s="214" t="s">
        <v>12448</v>
      </c>
      <c r="C6642" s="214" t="s">
        <v>437</v>
      </c>
      <c r="D6642" s="215" t="s">
        <v>12449</v>
      </c>
    </row>
    <row r="6643" spans="1:4" ht="13.5" x14ac:dyDescent="0.25">
      <c r="A6643" s="213">
        <v>87379</v>
      </c>
      <c r="B6643" s="214" t="s">
        <v>12450</v>
      </c>
      <c r="C6643" s="214" t="s">
        <v>437</v>
      </c>
      <c r="D6643" s="215" t="s">
        <v>12451</v>
      </c>
    </row>
    <row r="6644" spans="1:4" ht="13.5" x14ac:dyDescent="0.25">
      <c r="A6644" s="213">
        <v>87380</v>
      </c>
      <c r="B6644" s="214" t="s">
        <v>12452</v>
      </c>
      <c r="C6644" s="214" t="s">
        <v>437</v>
      </c>
      <c r="D6644" s="215" t="s">
        <v>12453</v>
      </c>
    </row>
    <row r="6645" spans="1:4" ht="13.5" x14ac:dyDescent="0.25">
      <c r="A6645" s="213">
        <v>87381</v>
      </c>
      <c r="B6645" s="214" t="s">
        <v>12454</v>
      </c>
      <c r="C6645" s="214" t="s">
        <v>437</v>
      </c>
      <c r="D6645" s="215" t="s">
        <v>12455</v>
      </c>
    </row>
    <row r="6646" spans="1:4" ht="13.5" x14ac:dyDescent="0.25">
      <c r="A6646" s="213">
        <v>87382</v>
      </c>
      <c r="B6646" s="214" t="s">
        <v>12456</v>
      </c>
      <c r="C6646" s="214" t="s">
        <v>437</v>
      </c>
      <c r="D6646" s="215" t="s">
        <v>12457</v>
      </c>
    </row>
    <row r="6647" spans="1:4" ht="13.5" x14ac:dyDescent="0.25">
      <c r="A6647" s="213">
        <v>87383</v>
      </c>
      <c r="B6647" s="214" t="s">
        <v>12458</v>
      </c>
      <c r="C6647" s="214" t="s">
        <v>437</v>
      </c>
      <c r="D6647" s="215" t="s">
        <v>12459</v>
      </c>
    </row>
    <row r="6648" spans="1:4" ht="13.5" x14ac:dyDescent="0.25">
      <c r="A6648" s="213">
        <v>87384</v>
      </c>
      <c r="B6648" s="214" t="s">
        <v>12460</v>
      </c>
      <c r="C6648" s="214" t="s">
        <v>437</v>
      </c>
      <c r="D6648" s="215" t="s">
        <v>12461</v>
      </c>
    </row>
    <row r="6649" spans="1:4" ht="13.5" x14ac:dyDescent="0.25">
      <c r="A6649" s="213">
        <v>87385</v>
      </c>
      <c r="B6649" s="214" t="s">
        <v>12462</v>
      </c>
      <c r="C6649" s="214" t="s">
        <v>437</v>
      </c>
      <c r="D6649" s="215" t="s">
        <v>12463</v>
      </c>
    </row>
    <row r="6650" spans="1:4" ht="13.5" x14ac:dyDescent="0.25">
      <c r="A6650" s="213">
        <v>87386</v>
      </c>
      <c r="B6650" s="214" t="s">
        <v>12464</v>
      </c>
      <c r="C6650" s="214" t="s">
        <v>437</v>
      </c>
      <c r="D6650" s="215" t="s">
        <v>12465</v>
      </c>
    </row>
    <row r="6651" spans="1:4" ht="13.5" x14ac:dyDescent="0.25">
      <c r="A6651" s="213">
        <v>87387</v>
      </c>
      <c r="B6651" s="214" t="s">
        <v>12466</v>
      </c>
      <c r="C6651" s="214" t="s">
        <v>437</v>
      </c>
      <c r="D6651" s="215" t="s">
        <v>12467</v>
      </c>
    </row>
    <row r="6652" spans="1:4" ht="13.5" x14ac:dyDescent="0.25">
      <c r="A6652" s="213">
        <v>87388</v>
      </c>
      <c r="B6652" s="214" t="s">
        <v>12468</v>
      </c>
      <c r="C6652" s="214" t="s">
        <v>437</v>
      </c>
      <c r="D6652" s="215" t="s">
        <v>12469</v>
      </c>
    </row>
    <row r="6653" spans="1:4" ht="13.5" x14ac:dyDescent="0.25">
      <c r="A6653" s="213">
        <v>87389</v>
      </c>
      <c r="B6653" s="214" t="s">
        <v>12470</v>
      </c>
      <c r="C6653" s="214" t="s">
        <v>437</v>
      </c>
      <c r="D6653" s="215" t="s">
        <v>12471</v>
      </c>
    </row>
    <row r="6654" spans="1:4" ht="13.5" x14ac:dyDescent="0.25">
      <c r="A6654" s="213">
        <v>87390</v>
      </c>
      <c r="B6654" s="214" t="s">
        <v>12472</v>
      </c>
      <c r="C6654" s="214" t="s">
        <v>437</v>
      </c>
      <c r="D6654" s="215" t="s">
        <v>12473</v>
      </c>
    </row>
    <row r="6655" spans="1:4" ht="13.5" x14ac:dyDescent="0.25">
      <c r="A6655" s="213">
        <v>87391</v>
      </c>
      <c r="B6655" s="214" t="s">
        <v>12474</v>
      </c>
      <c r="C6655" s="214" t="s">
        <v>437</v>
      </c>
      <c r="D6655" s="215" t="s">
        <v>12475</v>
      </c>
    </row>
    <row r="6656" spans="1:4" ht="13.5" x14ac:dyDescent="0.25">
      <c r="A6656" s="213">
        <v>87393</v>
      </c>
      <c r="B6656" s="214" t="s">
        <v>12476</v>
      </c>
      <c r="C6656" s="214" t="s">
        <v>437</v>
      </c>
      <c r="D6656" s="215" t="s">
        <v>12477</v>
      </c>
    </row>
    <row r="6657" spans="1:4" ht="13.5" x14ac:dyDescent="0.25">
      <c r="A6657" s="213">
        <v>87394</v>
      </c>
      <c r="B6657" s="214" t="s">
        <v>12478</v>
      </c>
      <c r="C6657" s="214" t="s">
        <v>437</v>
      </c>
      <c r="D6657" s="215" t="s">
        <v>12479</v>
      </c>
    </row>
    <row r="6658" spans="1:4" ht="13.5" x14ac:dyDescent="0.25">
      <c r="A6658" s="213">
        <v>87395</v>
      </c>
      <c r="B6658" s="214" t="s">
        <v>12480</v>
      </c>
      <c r="C6658" s="214" t="s">
        <v>437</v>
      </c>
      <c r="D6658" s="215" t="s">
        <v>12481</v>
      </c>
    </row>
    <row r="6659" spans="1:4" ht="13.5" x14ac:dyDescent="0.25">
      <c r="A6659" s="213">
        <v>87396</v>
      </c>
      <c r="B6659" s="214" t="s">
        <v>12482</v>
      </c>
      <c r="C6659" s="214" t="s">
        <v>437</v>
      </c>
      <c r="D6659" s="215" t="s">
        <v>12483</v>
      </c>
    </row>
    <row r="6660" spans="1:4" ht="13.5" x14ac:dyDescent="0.25">
      <c r="A6660" s="213">
        <v>87397</v>
      </c>
      <c r="B6660" s="214" t="s">
        <v>12484</v>
      </c>
      <c r="C6660" s="214" t="s">
        <v>437</v>
      </c>
      <c r="D6660" s="215" t="s">
        <v>12485</v>
      </c>
    </row>
    <row r="6661" spans="1:4" ht="13.5" x14ac:dyDescent="0.25">
      <c r="A6661" s="213">
        <v>87398</v>
      </c>
      <c r="B6661" s="214" t="s">
        <v>12486</v>
      </c>
      <c r="C6661" s="214" t="s">
        <v>437</v>
      </c>
      <c r="D6661" s="215" t="s">
        <v>12487</v>
      </c>
    </row>
    <row r="6662" spans="1:4" ht="13.5" x14ac:dyDescent="0.25">
      <c r="A6662" s="213">
        <v>87399</v>
      </c>
      <c r="B6662" s="214" t="s">
        <v>12488</v>
      </c>
      <c r="C6662" s="214" t="s">
        <v>437</v>
      </c>
      <c r="D6662" s="215" t="s">
        <v>12489</v>
      </c>
    </row>
    <row r="6663" spans="1:4" ht="13.5" x14ac:dyDescent="0.25">
      <c r="A6663" s="213">
        <v>87401</v>
      </c>
      <c r="B6663" s="214" t="s">
        <v>12490</v>
      </c>
      <c r="C6663" s="214" t="s">
        <v>437</v>
      </c>
      <c r="D6663" s="215" t="s">
        <v>12491</v>
      </c>
    </row>
    <row r="6664" spans="1:4" ht="13.5" x14ac:dyDescent="0.25">
      <c r="A6664" s="213">
        <v>87402</v>
      </c>
      <c r="B6664" s="214" t="s">
        <v>12492</v>
      </c>
      <c r="C6664" s="214" t="s">
        <v>437</v>
      </c>
      <c r="D6664" s="215" t="s">
        <v>12493</v>
      </c>
    </row>
    <row r="6665" spans="1:4" ht="13.5" x14ac:dyDescent="0.25">
      <c r="A6665" s="213">
        <v>87404</v>
      </c>
      <c r="B6665" s="214" t="s">
        <v>12494</v>
      </c>
      <c r="C6665" s="214" t="s">
        <v>437</v>
      </c>
      <c r="D6665" s="215" t="s">
        <v>12495</v>
      </c>
    </row>
    <row r="6666" spans="1:4" ht="13.5" x14ac:dyDescent="0.25">
      <c r="A6666" s="213">
        <v>87405</v>
      </c>
      <c r="B6666" s="214" t="s">
        <v>1011</v>
      </c>
      <c r="C6666" s="214" t="s">
        <v>437</v>
      </c>
      <c r="D6666" s="215" t="s">
        <v>12496</v>
      </c>
    </row>
    <row r="6667" spans="1:4" ht="13.5" x14ac:dyDescent="0.25">
      <c r="A6667" s="213">
        <v>87407</v>
      </c>
      <c r="B6667" s="214" t="s">
        <v>12497</v>
      </c>
      <c r="C6667" s="214" t="s">
        <v>437</v>
      </c>
      <c r="D6667" s="215" t="s">
        <v>12498</v>
      </c>
    </row>
    <row r="6668" spans="1:4" ht="13.5" x14ac:dyDescent="0.25">
      <c r="A6668" s="213">
        <v>87408</v>
      </c>
      <c r="B6668" s="214" t="s">
        <v>1012</v>
      </c>
      <c r="C6668" s="214" t="s">
        <v>437</v>
      </c>
      <c r="D6668" s="215" t="s">
        <v>12499</v>
      </c>
    </row>
    <row r="6669" spans="1:4" ht="13.5" x14ac:dyDescent="0.25">
      <c r="A6669" s="213">
        <v>87410</v>
      </c>
      <c r="B6669" s="214" t="s">
        <v>12500</v>
      </c>
      <c r="C6669" s="214" t="s">
        <v>437</v>
      </c>
      <c r="D6669" s="215" t="s">
        <v>12501</v>
      </c>
    </row>
    <row r="6670" spans="1:4" ht="13.5" x14ac:dyDescent="0.25">
      <c r="A6670" s="213">
        <v>88626</v>
      </c>
      <c r="B6670" s="214" t="s">
        <v>12502</v>
      </c>
      <c r="C6670" s="214" t="s">
        <v>437</v>
      </c>
      <c r="D6670" s="215" t="s">
        <v>12503</v>
      </c>
    </row>
    <row r="6671" spans="1:4" ht="13.5" x14ac:dyDescent="0.25">
      <c r="A6671" s="213">
        <v>88627</v>
      </c>
      <c r="B6671" s="214" t="s">
        <v>12504</v>
      </c>
      <c r="C6671" s="214" t="s">
        <v>437</v>
      </c>
      <c r="D6671" s="215" t="s">
        <v>12505</v>
      </c>
    </row>
    <row r="6672" spans="1:4" ht="13.5" x14ac:dyDescent="0.25">
      <c r="A6672" s="213">
        <v>88628</v>
      </c>
      <c r="B6672" s="214" t="s">
        <v>12506</v>
      </c>
      <c r="C6672" s="214" t="s">
        <v>437</v>
      </c>
      <c r="D6672" s="215" t="s">
        <v>12507</v>
      </c>
    </row>
    <row r="6673" spans="1:4" ht="13.5" x14ac:dyDescent="0.25">
      <c r="A6673" s="213">
        <v>88629</v>
      </c>
      <c r="B6673" s="214" t="s">
        <v>12508</v>
      </c>
      <c r="C6673" s="214" t="s">
        <v>437</v>
      </c>
      <c r="D6673" s="215" t="s">
        <v>12509</v>
      </c>
    </row>
    <row r="6674" spans="1:4" ht="13.5" x14ac:dyDescent="0.25">
      <c r="A6674" s="213">
        <v>88630</v>
      </c>
      <c r="B6674" s="214" t="s">
        <v>1013</v>
      </c>
      <c r="C6674" s="214" t="s">
        <v>437</v>
      </c>
      <c r="D6674" s="215" t="s">
        <v>12510</v>
      </c>
    </row>
    <row r="6675" spans="1:4" ht="13.5" x14ac:dyDescent="0.25">
      <c r="A6675" s="213">
        <v>88631</v>
      </c>
      <c r="B6675" s="214" t="s">
        <v>12511</v>
      </c>
      <c r="C6675" s="214" t="s">
        <v>437</v>
      </c>
      <c r="D6675" s="215" t="s">
        <v>12512</v>
      </c>
    </row>
    <row r="6676" spans="1:4" ht="13.5" x14ac:dyDescent="0.25">
      <c r="A6676" s="213">
        <v>88715</v>
      </c>
      <c r="B6676" s="214" t="s">
        <v>12513</v>
      </c>
      <c r="C6676" s="214" t="s">
        <v>437</v>
      </c>
      <c r="D6676" s="215" t="s">
        <v>12514</v>
      </c>
    </row>
    <row r="6677" spans="1:4" ht="13.5" x14ac:dyDescent="0.25">
      <c r="A6677" s="213">
        <v>95563</v>
      </c>
      <c r="B6677" s="214" t="s">
        <v>12515</v>
      </c>
      <c r="C6677" s="214" t="s">
        <v>437</v>
      </c>
      <c r="D6677" s="215" t="s">
        <v>12516</v>
      </c>
    </row>
    <row r="6678" spans="1:4" ht="13.5" x14ac:dyDescent="0.25">
      <c r="A6678" s="213">
        <v>100464</v>
      </c>
      <c r="B6678" s="214" t="s">
        <v>12517</v>
      </c>
      <c r="C6678" s="214" t="s">
        <v>437</v>
      </c>
      <c r="D6678" s="215" t="s">
        <v>12518</v>
      </c>
    </row>
    <row r="6679" spans="1:4" ht="13.5" x14ac:dyDescent="0.25">
      <c r="A6679" s="213">
        <v>100465</v>
      </c>
      <c r="B6679" s="214" t="s">
        <v>12519</v>
      </c>
      <c r="C6679" s="214" t="s">
        <v>437</v>
      </c>
      <c r="D6679" s="215" t="s">
        <v>12520</v>
      </c>
    </row>
    <row r="6680" spans="1:4" ht="13.5" x14ac:dyDescent="0.25">
      <c r="A6680" s="213">
        <v>100466</v>
      </c>
      <c r="B6680" s="214" t="s">
        <v>12521</v>
      </c>
      <c r="C6680" s="214" t="s">
        <v>437</v>
      </c>
      <c r="D6680" s="215" t="s">
        <v>12522</v>
      </c>
    </row>
    <row r="6681" spans="1:4" ht="13.5" x14ac:dyDescent="0.25">
      <c r="A6681" s="213">
        <v>100468</v>
      </c>
      <c r="B6681" s="214" t="s">
        <v>12523</v>
      </c>
      <c r="C6681" s="214" t="s">
        <v>437</v>
      </c>
      <c r="D6681" s="215" t="s">
        <v>12524</v>
      </c>
    </row>
    <row r="6682" spans="1:4" ht="13.5" x14ac:dyDescent="0.25">
      <c r="A6682" s="213">
        <v>100469</v>
      </c>
      <c r="B6682" s="214" t="s">
        <v>12525</v>
      </c>
      <c r="C6682" s="214" t="s">
        <v>437</v>
      </c>
      <c r="D6682" s="215" t="s">
        <v>12526</v>
      </c>
    </row>
    <row r="6683" spans="1:4" ht="13.5" x14ac:dyDescent="0.25">
      <c r="A6683" s="213">
        <v>100470</v>
      </c>
      <c r="B6683" s="214" t="s">
        <v>12527</v>
      </c>
      <c r="C6683" s="214" t="s">
        <v>437</v>
      </c>
      <c r="D6683" s="215" t="s">
        <v>12528</v>
      </c>
    </row>
    <row r="6684" spans="1:4" ht="13.5" x14ac:dyDescent="0.25">
      <c r="A6684" s="213">
        <v>100472</v>
      </c>
      <c r="B6684" s="214" t="s">
        <v>12529</v>
      </c>
      <c r="C6684" s="214" t="s">
        <v>437</v>
      </c>
      <c r="D6684" s="215" t="s">
        <v>12530</v>
      </c>
    </row>
    <row r="6685" spans="1:4" ht="13.5" x14ac:dyDescent="0.25">
      <c r="A6685" s="213">
        <v>100473</v>
      </c>
      <c r="B6685" s="214" t="s">
        <v>12531</v>
      </c>
      <c r="C6685" s="214" t="s">
        <v>437</v>
      </c>
      <c r="D6685" s="215" t="s">
        <v>12532</v>
      </c>
    </row>
    <row r="6686" spans="1:4" ht="13.5" x14ac:dyDescent="0.25">
      <c r="A6686" s="213">
        <v>100474</v>
      </c>
      <c r="B6686" s="214" t="s">
        <v>12533</v>
      </c>
      <c r="C6686" s="214" t="s">
        <v>437</v>
      </c>
      <c r="D6686" s="215" t="s">
        <v>12534</v>
      </c>
    </row>
    <row r="6687" spans="1:4" ht="13.5" x14ac:dyDescent="0.25">
      <c r="A6687" s="213">
        <v>100475</v>
      </c>
      <c r="B6687" s="214" t="s">
        <v>12535</v>
      </c>
      <c r="C6687" s="214" t="s">
        <v>437</v>
      </c>
      <c r="D6687" s="215" t="s">
        <v>12536</v>
      </c>
    </row>
    <row r="6688" spans="1:4" ht="13.5" x14ac:dyDescent="0.25">
      <c r="A6688" s="213">
        <v>100477</v>
      </c>
      <c r="B6688" s="214" t="s">
        <v>12537</v>
      </c>
      <c r="C6688" s="214" t="s">
        <v>437</v>
      </c>
      <c r="D6688" s="215" t="s">
        <v>12538</v>
      </c>
    </row>
    <row r="6689" spans="1:4" ht="13.5" x14ac:dyDescent="0.25">
      <c r="A6689" s="213">
        <v>100478</v>
      </c>
      <c r="B6689" s="214" t="s">
        <v>12539</v>
      </c>
      <c r="C6689" s="214" t="s">
        <v>437</v>
      </c>
      <c r="D6689" s="215" t="s">
        <v>12540</v>
      </c>
    </row>
    <row r="6690" spans="1:4" ht="13.5" x14ac:dyDescent="0.25">
      <c r="A6690" s="213">
        <v>100479</v>
      </c>
      <c r="B6690" s="214" t="s">
        <v>12541</v>
      </c>
      <c r="C6690" s="214" t="s">
        <v>437</v>
      </c>
      <c r="D6690" s="215" t="s">
        <v>12542</v>
      </c>
    </row>
    <row r="6691" spans="1:4" ht="13.5" x14ac:dyDescent="0.25">
      <c r="A6691" s="213">
        <v>100480</v>
      </c>
      <c r="B6691" s="214" t="s">
        <v>12543</v>
      </c>
      <c r="C6691" s="214" t="s">
        <v>437</v>
      </c>
      <c r="D6691" s="215" t="s">
        <v>12544</v>
      </c>
    </row>
    <row r="6692" spans="1:4" ht="13.5" x14ac:dyDescent="0.25">
      <c r="A6692" s="213">
        <v>100481</v>
      </c>
      <c r="B6692" s="214" t="s">
        <v>12545</v>
      </c>
      <c r="C6692" s="214" t="s">
        <v>437</v>
      </c>
      <c r="D6692" s="215" t="s">
        <v>12546</v>
      </c>
    </row>
    <row r="6693" spans="1:4" ht="13.5" x14ac:dyDescent="0.25">
      <c r="A6693" s="213">
        <v>100483</v>
      </c>
      <c r="B6693" s="214" t="s">
        <v>12547</v>
      </c>
      <c r="C6693" s="214" t="s">
        <v>437</v>
      </c>
      <c r="D6693" s="215" t="s">
        <v>12548</v>
      </c>
    </row>
    <row r="6694" spans="1:4" ht="13.5" x14ac:dyDescent="0.25">
      <c r="A6694" s="213">
        <v>100484</v>
      </c>
      <c r="B6694" s="214" t="s">
        <v>12549</v>
      </c>
      <c r="C6694" s="214" t="s">
        <v>437</v>
      </c>
      <c r="D6694" s="215" t="s">
        <v>12550</v>
      </c>
    </row>
    <row r="6695" spans="1:4" ht="13.5" x14ac:dyDescent="0.25">
      <c r="A6695" s="213">
        <v>100485</v>
      </c>
      <c r="B6695" s="214" t="s">
        <v>12551</v>
      </c>
      <c r="C6695" s="214" t="s">
        <v>437</v>
      </c>
      <c r="D6695" s="215" t="s">
        <v>12552</v>
      </c>
    </row>
    <row r="6696" spans="1:4" ht="13.5" x14ac:dyDescent="0.25">
      <c r="A6696" s="213">
        <v>100486</v>
      </c>
      <c r="B6696" s="214" t="s">
        <v>12553</v>
      </c>
      <c r="C6696" s="214" t="s">
        <v>437</v>
      </c>
      <c r="D6696" s="215" t="s">
        <v>12554</v>
      </c>
    </row>
    <row r="6697" spans="1:4" ht="13.5" x14ac:dyDescent="0.25">
      <c r="A6697" s="213">
        <v>100487</v>
      </c>
      <c r="B6697" s="214" t="s">
        <v>12555</v>
      </c>
      <c r="C6697" s="214" t="s">
        <v>437</v>
      </c>
      <c r="D6697" s="215" t="s">
        <v>12556</v>
      </c>
    </row>
    <row r="6698" spans="1:4" ht="13.5" x14ac:dyDescent="0.25">
      <c r="A6698" s="213">
        <v>100488</v>
      </c>
      <c r="B6698" s="214" t="s">
        <v>12557</v>
      </c>
      <c r="C6698" s="214" t="s">
        <v>437</v>
      </c>
      <c r="D6698" s="215" t="s">
        <v>12558</v>
      </c>
    </row>
    <row r="6699" spans="1:4" ht="13.5" x14ac:dyDescent="0.25">
      <c r="A6699" s="213">
        <v>100489</v>
      </c>
      <c r="B6699" s="214" t="s">
        <v>12559</v>
      </c>
      <c r="C6699" s="214" t="s">
        <v>437</v>
      </c>
      <c r="D6699" s="215" t="s">
        <v>12560</v>
      </c>
    </row>
    <row r="6700" spans="1:4" ht="13.5" x14ac:dyDescent="0.25">
      <c r="A6700" s="213">
        <v>100490</v>
      </c>
      <c r="B6700" s="214" t="s">
        <v>12561</v>
      </c>
      <c r="C6700" s="214" t="s">
        <v>437</v>
      </c>
      <c r="D6700" s="215" t="s">
        <v>12562</v>
      </c>
    </row>
    <row r="6701" spans="1:4" ht="13.5" x14ac:dyDescent="0.25">
      <c r="A6701" s="213">
        <v>100491</v>
      </c>
      <c r="B6701" s="214" t="s">
        <v>12563</v>
      </c>
      <c r="C6701" s="214" t="s">
        <v>437</v>
      </c>
      <c r="D6701" s="215" t="s">
        <v>12564</v>
      </c>
    </row>
    <row r="6702" spans="1:4" ht="13.5" x14ac:dyDescent="0.25">
      <c r="A6702" s="213">
        <v>100492</v>
      </c>
      <c r="B6702" s="214" t="s">
        <v>12565</v>
      </c>
      <c r="C6702" s="214" t="s">
        <v>437</v>
      </c>
      <c r="D6702" s="215" t="s">
        <v>12566</v>
      </c>
    </row>
    <row r="6703" spans="1:4" ht="13.5" x14ac:dyDescent="0.25">
      <c r="A6703" s="213">
        <v>92121</v>
      </c>
      <c r="B6703" s="214" t="s">
        <v>1015</v>
      </c>
      <c r="C6703" s="214" t="s">
        <v>437</v>
      </c>
      <c r="D6703" s="215" t="s">
        <v>12567</v>
      </c>
    </row>
    <row r="6704" spans="1:4" ht="13.5" x14ac:dyDescent="0.25">
      <c r="A6704" s="213">
        <v>92122</v>
      </c>
      <c r="B6704" s="214" t="s">
        <v>1016</v>
      </c>
      <c r="C6704" s="214" t="s">
        <v>437</v>
      </c>
      <c r="D6704" s="215" t="s">
        <v>7118</v>
      </c>
    </row>
    <row r="6705" spans="1:4" ht="13.5" x14ac:dyDescent="0.25">
      <c r="A6705" s="213">
        <v>92123</v>
      </c>
      <c r="B6705" s="214" t="s">
        <v>1017</v>
      </c>
      <c r="C6705" s="214" t="s">
        <v>437</v>
      </c>
      <c r="D6705" s="215" t="s">
        <v>12230</v>
      </c>
    </row>
    <row r="6706" spans="1:4" ht="13.5" x14ac:dyDescent="0.25">
      <c r="A6706" s="213">
        <v>100195</v>
      </c>
      <c r="B6706" s="214" t="s">
        <v>12568</v>
      </c>
      <c r="C6706" s="214" t="s">
        <v>12569</v>
      </c>
      <c r="D6706" s="215" t="s">
        <v>12570</v>
      </c>
    </row>
    <row r="6707" spans="1:4" ht="13.5" x14ac:dyDescent="0.25">
      <c r="A6707" s="213">
        <v>100196</v>
      </c>
      <c r="B6707" s="214" t="s">
        <v>12571</v>
      </c>
      <c r="C6707" s="214" t="s">
        <v>12569</v>
      </c>
      <c r="D6707" s="215" t="s">
        <v>2405</v>
      </c>
    </row>
    <row r="6708" spans="1:4" ht="13.5" x14ac:dyDescent="0.25">
      <c r="A6708" s="213">
        <v>100197</v>
      </c>
      <c r="B6708" s="214" t="s">
        <v>12572</v>
      </c>
      <c r="C6708" s="214" t="s">
        <v>12569</v>
      </c>
      <c r="D6708" s="215" t="s">
        <v>12269</v>
      </c>
    </row>
    <row r="6709" spans="1:4" ht="13.5" x14ac:dyDescent="0.25">
      <c r="A6709" s="213">
        <v>100198</v>
      </c>
      <c r="B6709" s="214" t="s">
        <v>12573</v>
      </c>
      <c r="C6709" s="214" t="s">
        <v>12569</v>
      </c>
      <c r="D6709" s="215" t="s">
        <v>2196</v>
      </c>
    </row>
    <row r="6710" spans="1:4" ht="13.5" x14ac:dyDescent="0.25">
      <c r="A6710" s="213">
        <v>100199</v>
      </c>
      <c r="B6710" s="214" t="s">
        <v>12574</v>
      </c>
      <c r="C6710" s="214" t="s">
        <v>12569</v>
      </c>
      <c r="D6710" s="215" t="s">
        <v>2558</v>
      </c>
    </row>
    <row r="6711" spans="1:4" ht="13.5" x14ac:dyDescent="0.25">
      <c r="A6711" s="213">
        <v>100200</v>
      </c>
      <c r="B6711" s="214" t="s">
        <v>12575</v>
      </c>
      <c r="C6711" s="214" t="s">
        <v>12569</v>
      </c>
      <c r="D6711" s="215" t="s">
        <v>2684</v>
      </c>
    </row>
    <row r="6712" spans="1:4" ht="13.5" x14ac:dyDescent="0.25">
      <c r="A6712" s="213">
        <v>100201</v>
      </c>
      <c r="B6712" s="214" t="s">
        <v>12576</v>
      </c>
      <c r="C6712" s="214" t="s">
        <v>12569</v>
      </c>
      <c r="D6712" s="215" t="s">
        <v>2011</v>
      </c>
    </row>
    <row r="6713" spans="1:4" ht="13.5" x14ac:dyDescent="0.25">
      <c r="A6713" s="213">
        <v>100202</v>
      </c>
      <c r="B6713" s="214" t="s">
        <v>12577</v>
      </c>
      <c r="C6713" s="214" t="s">
        <v>12569</v>
      </c>
      <c r="D6713" s="215" t="s">
        <v>2067</v>
      </c>
    </row>
    <row r="6714" spans="1:4" ht="13.5" x14ac:dyDescent="0.25">
      <c r="A6714" s="213">
        <v>100203</v>
      </c>
      <c r="B6714" s="214" t="s">
        <v>12578</v>
      </c>
      <c r="C6714" s="214" t="s">
        <v>12569</v>
      </c>
      <c r="D6714" s="215" t="s">
        <v>12579</v>
      </c>
    </row>
    <row r="6715" spans="1:4" ht="13.5" x14ac:dyDescent="0.25">
      <c r="A6715" s="213">
        <v>100204</v>
      </c>
      <c r="B6715" s="214" t="s">
        <v>12580</v>
      </c>
      <c r="C6715" s="214" t="s">
        <v>12569</v>
      </c>
      <c r="D6715" s="215" t="s">
        <v>2472</v>
      </c>
    </row>
    <row r="6716" spans="1:4" ht="13.5" x14ac:dyDescent="0.25">
      <c r="A6716" s="213">
        <v>100205</v>
      </c>
      <c r="B6716" s="214" t="s">
        <v>12581</v>
      </c>
      <c r="C6716" s="214" t="s">
        <v>956</v>
      </c>
      <c r="D6716" s="215" t="s">
        <v>12582</v>
      </c>
    </row>
    <row r="6717" spans="1:4" ht="13.5" x14ac:dyDescent="0.25">
      <c r="A6717" s="213">
        <v>100206</v>
      </c>
      <c r="B6717" s="214" t="s">
        <v>12583</v>
      </c>
      <c r="C6717" s="214" t="s">
        <v>956</v>
      </c>
      <c r="D6717" s="215" t="s">
        <v>12584</v>
      </c>
    </row>
    <row r="6718" spans="1:4" ht="13.5" x14ac:dyDescent="0.25">
      <c r="A6718" s="213">
        <v>100207</v>
      </c>
      <c r="B6718" s="214" t="s">
        <v>12585</v>
      </c>
      <c r="C6718" s="214" t="s">
        <v>956</v>
      </c>
      <c r="D6718" s="215" t="s">
        <v>12586</v>
      </c>
    </row>
    <row r="6719" spans="1:4" ht="13.5" x14ac:dyDescent="0.25">
      <c r="A6719" s="213">
        <v>100208</v>
      </c>
      <c r="B6719" s="214" t="s">
        <v>12587</v>
      </c>
      <c r="C6719" s="214" t="s">
        <v>12588</v>
      </c>
      <c r="D6719" s="215" t="s">
        <v>12589</v>
      </c>
    </row>
    <row r="6720" spans="1:4" ht="13.5" x14ac:dyDescent="0.25">
      <c r="A6720" s="213">
        <v>100209</v>
      </c>
      <c r="B6720" s="214" t="s">
        <v>12590</v>
      </c>
      <c r="C6720" s="214" t="s">
        <v>12588</v>
      </c>
      <c r="D6720" s="215" t="s">
        <v>7674</v>
      </c>
    </row>
    <row r="6721" spans="1:4" ht="13.5" x14ac:dyDescent="0.25">
      <c r="A6721" s="213">
        <v>100210</v>
      </c>
      <c r="B6721" s="214" t="s">
        <v>12591</v>
      </c>
      <c r="C6721" s="214" t="s">
        <v>12588</v>
      </c>
      <c r="D6721" s="215" t="s">
        <v>9306</v>
      </c>
    </row>
    <row r="6722" spans="1:4" ht="13.5" x14ac:dyDescent="0.25">
      <c r="A6722" s="213">
        <v>100211</v>
      </c>
      <c r="B6722" s="214" t="s">
        <v>12592</v>
      </c>
      <c r="C6722" s="214" t="s">
        <v>12588</v>
      </c>
      <c r="D6722" s="215" t="s">
        <v>11839</v>
      </c>
    </row>
    <row r="6723" spans="1:4" ht="13.5" x14ac:dyDescent="0.25">
      <c r="A6723" s="213">
        <v>100212</v>
      </c>
      <c r="B6723" s="214" t="s">
        <v>12593</v>
      </c>
      <c r="C6723" s="214" t="s">
        <v>12588</v>
      </c>
      <c r="D6723" s="215" t="s">
        <v>12594</v>
      </c>
    </row>
    <row r="6724" spans="1:4" ht="13.5" x14ac:dyDescent="0.25">
      <c r="A6724" s="213">
        <v>100213</v>
      </c>
      <c r="B6724" s="214" t="s">
        <v>12595</v>
      </c>
      <c r="C6724" s="214" t="s">
        <v>12588</v>
      </c>
      <c r="D6724" s="215" t="s">
        <v>12596</v>
      </c>
    </row>
    <row r="6725" spans="1:4" ht="13.5" x14ac:dyDescent="0.25">
      <c r="A6725" s="213">
        <v>100214</v>
      </c>
      <c r="B6725" s="214" t="s">
        <v>12597</v>
      </c>
      <c r="C6725" s="214" t="s">
        <v>12588</v>
      </c>
      <c r="D6725" s="215" t="s">
        <v>12598</v>
      </c>
    </row>
    <row r="6726" spans="1:4" ht="13.5" x14ac:dyDescent="0.25">
      <c r="A6726" s="213">
        <v>100215</v>
      </c>
      <c r="B6726" s="214" t="s">
        <v>12599</v>
      </c>
      <c r="C6726" s="214" t="s">
        <v>12588</v>
      </c>
      <c r="D6726" s="215" t="s">
        <v>2421</v>
      </c>
    </row>
    <row r="6727" spans="1:4" ht="13.5" x14ac:dyDescent="0.25">
      <c r="A6727" s="213">
        <v>100216</v>
      </c>
      <c r="B6727" s="214" t="s">
        <v>12600</v>
      </c>
      <c r="C6727" s="214" t="s">
        <v>12588</v>
      </c>
      <c r="D6727" s="215" t="s">
        <v>12601</v>
      </c>
    </row>
    <row r="6728" spans="1:4" ht="13.5" x14ac:dyDescent="0.25">
      <c r="A6728" s="213">
        <v>100217</v>
      </c>
      <c r="B6728" s="214" t="s">
        <v>12602</v>
      </c>
      <c r="C6728" s="214" t="s">
        <v>12588</v>
      </c>
      <c r="D6728" s="215" t="s">
        <v>12603</v>
      </c>
    </row>
    <row r="6729" spans="1:4" ht="13.5" x14ac:dyDescent="0.25">
      <c r="A6729" s="213">
        <v>100218</v>
      </c>
      <c r="B6729" s="214" t="s">
        <v>12604</v>
      </c>
      <c r="C6729" s="214" t="s">
        <v>12588</v>
      </c>
      <c r="D6729" s="215" t="s">
        <v>12605</v>
      </c>
    </row>
    <row r="6730" spans="1:4" ht="13.5" x14ac:dyDescent="0.25">
      <c r="A6730" s="213">
        <v>100219</v>
      </c>
      <c r="B6730" s="214" t="s">
        <v>12606</v>
      </c>
      <c r="C6730" s="214" t="s">
        <v>12588</v>
      </c>
      <c r="D6730" s="215" t="s">
        <v>2105</v>
      </c>
    </row>
    <row r="6731" spans="1:4" ht="13.5" x14ac:dyDescent="0.25">
      <c r="A6731" s="213">
        <v>100220</v>
      </c>
      <c r="B6731" s="214" t="s">
        <v>12607</v>
      </c>
      <c r="C6731" s="214" t="s">
        <v>12608</v>
      </c>
      <c r="D6731" s="215" t="s">
        <v>11152</v>
      </c>
    </row>
    <row r="6732" spans="1:4" ht="13.5" x14ac:dyDescent="0.25">
      <c r="A6732" s="213">
        <v>100221</v>
      </c>
      <c r="B6732" s="214" t="s">
        <v>12609</v>
      </c>
      <c r="C6732" s="214" t="s">
        <v>12608</v>
      </c>
      <c r="D6732" s="215" t="s">
        <v>2162</v>
      </c>
    </row>
    <row r="6733" spans="1:4" ht="13.5" x14ac:dyDescent="0.25">
      <c r="A6733" s="213">
        <v>100222</v>
      </c>
      <c r="B6733" s="214" t="s">
        <v>12610</v>
      </c>
      <c r="C6733" s="214" t="s">
        <v>12608</v>
      </c>
      <c r="D6733" s="215" t="s">
        <v>6374</v>
      </c>
    </row>
    <row r="6734" spans="1:4" ht="13.5" x14ac:dyDescent="0.25">
      <c r="A6734" s="213">
        <v>100223</v>
      </c>
      <c r="B6734" s="214" t="s">
        <v>12611</v>
      </c>
      <c r="C6734" s="214" t="s">
        <v>12608</v>
      </c>
      <c r="D6734" s="215" t="s">
        <v>2420</v>
      </c>
    </row>
    <row r="6735" spans="1:4" ht="13.5" x14ac:dyDescent="0.25">
      <c r="A6735" s="213">
        <v>100224</v>
      </c>
      <c r="B6735" s="214" t="s">
        <v>12612</v>
      </c>
      <c r="C6735" s="214" t="s">
        <v>12608</v>
      </c>
      <c r="D6735" s="215" t="s">
        <v>12603</v>
      </c>
    </row>
    <row r="6736" spans="1:4" ht="13.5" x14ac:dyDescent="0.25">
      <c r="A6736" s="213">
        <v>100225</v>
      </c>
      <c r="B6736" s="214" t="s">
        <v>12613</v>
      </c>
      <c r="C6736" s="214" t="s">
        <v>12614</v>
      </c>
      <c r="D6736" s="215" t="s">
        <v>2258</v>
      </c>
    </row>
    <row r="6737" spans="1:4" ht="13.5" x14ac:dyDescent="0.25">
      <c r="A6737" s="213">
        <v>100226</v>
      </c>
      <c r="B6737" s="214" t="s">
        <v>12615</v>
      </c>
      <c r="C6737" s="214" t="s">
        <v>12614</v>
      </c>
      <c r="D6737" s="215" t="s">
        <v>10881</v>
      </c>
    </row>
    <row r="6738" spans="1:4" ht="13.5" x14ac:dyDescent="0.25">
      <c r="A6738" s="213">
        <v>100227</v>
      </c>
      <c r="B6738" s="214" t="s">
        <v>12616</v>
      </c>
      <c r="C6738" s="214" t="s">
        <v>12614</v>
      </c>
      <c r="D6738" s="215" t="s">
        <v>2292</v>
      </c>
    </row>
    <row r="6739" spans="1:4" ht="13.5" x14ac:dyDescent="0.25">
      <c r="A6739" s="213">
        <v>100228</v>
      </c>
      <c r="B6739" s="214" t="s">
        <v>12617</v>
      </c>
      <c r="C6739" s="214" t="s">
        <v>12614</v>
      </c>
      <c r="D6739" s="215" t="s">
        <v>2680</v>
      </c>
    </row>
    <row r="6740" spans="1:4" ht="13.5" x14ac:dyDescent="0.25">
      <c r="A6740" s="213">
        <v>100229</v>
      </c>
      <c r="B6740" s="214" t="s">
        <v>12618</v>
      </c>
      <c r="C6740" s="214" t="s">
        <v>149</v>
      </c>
      <c r="D6740" s="215" t="s">
        <v>2517</v>
      </c>
    </row>
    <row r="6741" spans="1:4" ht="13.5" x14ac:dyDescent="0.25">
      <c r="A6741" s="213">
        <v>100230</v>
      </c>
      <c r="B6741" s="214" t="s">
        <v>12619</v>
      </c>
      <c r="C6741" s="214" t="s">
        <v>149</v>
      </c>
      <c r="D6741" s="215" t="s">
        <v>2648</v>
      </c>
    </row>
    <row r="6742" spans="1:4" ht="13.5" x14ac:dyDescent="0.25">
      <c r="A6742" s="213">
        <v>100231</v>
      </c>
      <c r="B6742" s="214" t="s">
        <v>12620</v>
      </c>
      <c r="C6742" s="214" t="s">
        <v>149</v>
      </c>
      <c r="D6742" s="215" t="s">
        <v>2097</v>
      </c>
    </row>
    <row r="6743" spans="1:4" ht="13.5" x14ac:dyDescent="0.25">
      <c r="A6743" s="213">
        <v>100232</v>
      </c>
      <c r="B6743" s="214" t="s">
        <v>12621</v>
      </c>
      <c r="C6743" s="214" t="s">
        <v>92</v>
      </c>
      <c r="D6743" s="215" t="s">
        <v>12622</v>
      </c>
    </row>
    <row r="6744" spans="1:4" ht="13.5" x14ac:dyDescent="0.25">
      <c r="A6744" s="213">
        <v>100233</v>
      </c>
      <c r="B6744" s="214" t="s">
        <v>12623</v>
      </c>
      <c r="C6744" s="214" t="s">
        <v>92</v>
      </c>
      <c r="D6744" s="215" t="s">
        <v>2208</v>
      </c>
    </row>
    <row r="6745" spans="1:4" ht="13.5" x14ac:dyDescent="0.25">
      <c r="A6745" s="213">
        <v>100234</v>
      </c>
      <c r="B6745" s="214" t="s">
        <v>12624</v>
      </c>
      <c r="C6745" s="214" t="s">
        <v>150</v>
      </c>
      <c r="D6745" s="215" t="s">
        <v>2857</v>
      </c>
    </row>
    <row r="6746" spans="1:4" ht="13.5" x14ac:dyDescent="0.25">
      <c r="A6746" s="213">
        <v>100235</v>
      </c>
      <c r="B6746" s="214" t="s">
        <v>12625</v>
      </c>
      <c r="C6746" s="214" t="s">
        <v>1014</v>
      </c>
      <c r="D6746" s="215" t="s">
        <v>2209</v>
      </c>
    </row>
    <row r="6747" spans="1:4" ht="13.5" x14ac:dyDescent="0.25">
      <c r="A6747" s="213">
        <v>100236</v>
      </c>
      <c r="B6747" s="214" t="s">
        <v>12626</v>
      </c>
      <c r="C6747" s="214" t="s">
        <v>12627</v>
      </c>
      <c r="D6747" s="215" t="s">
        <v>12628</v>
      </c>
    </row>
    <row r="6748" spans="1:4" ht="13.5" x14ac:dyDescent="0.25">
      <c r="A6748" s="213">
        <v>100237</v>
      </c>
      <c r="B6748" s="214" t="s">
        <v>12629</v>
      </c>
      <c r="C6748" s="214" t="s">
        <v>12627</v>
      </c>
      <c r="D6748" s="215" t="s">
        <v>2569</v>
      </c>
    </row>
    <row r="6749" spans="1:4" ht="13.5" x14ac:dyDescent="0.25">
      <c r="A6749" s="213">
        <v>100238</v>
      </c>
      <c r="B6749" s="214" t="s">
        <v>12630</v>
      </c>
      <c r="C6749" s="214" t="s">
        <v>12627</v>
      </c>
      <c r="D6749" s="215" t="s">
        <v>12631</v>
      </c>
    </row>
    <row r="6750" spans="1:4" ht="13.5" x14ac:dyDescent="0.25">
      <c r="A6750" s="213">
        <v>100239</v>
      </c>
      <c r="B6750" s="214" t="s">
        <v>12632</v>
      </c>
      <c r="C6750" s="214" t="s">
        <v>12627</v>
      </c>
      <c r="D6750" s="215" t="s">
        <v>12633</v>
      </c>
    </row>
    <row r="6751" spans="1:4" ht="13.5" x14ac:dyDescent="0.25">
      <c r="A6751" s="213">
        <v>100240</v>
      </c>
      <c r="B6751" s="214" t="s">
        <v>12634</v>
      </c>
      <c r="C6751" s="214" t="s">
        <v>12627</v>
      </c>
      <c r="D6751" s="215" t="s">
        <v>12635</v>
      </c>
    </row>
    <row r="6752" spans="1:4" ht="13.5" x14ac:dyDescent="0.25">
      <c r="A6752" s="213">
        <v>100241</v>
      </c>
      <c r="B6752" s="214" t="s">
        <v>12636</v>
      </c>
      <c r="C6752" s="214" t="s">
        <v>12627</v>
      </c>
      <c r="D6752" s="215" t="s">
        <v>12633</v>
      </c>
    </row>
    <row r="6753" spans="1:4" ht="13.5" x14ac:dyDescent="0.25">
      <c r="A6753" s="213">
        <v>100242</v>
      </c>
      <c r="B6753" s="214" t="s">
        <v>12637</v>
      </c>
      <c r="C6753" s="214" t="s">
        <v>12627</v>
      </c>
      <c r="D6753" s="215" t="s">
        <v>8794</v>
      </c>
    </row>
    <row r="6754" spans="1:4" ht="13.5" x14ac:dyDescent="0.25">
      <c r="A6754" s="213">
        <v>100243</v>
      </c>
      <c r="B6754" s="214" t="s">
        <v>12638</v>
      </c>
      <c r="C6754" s="214" t="s">
        <v>12627</v>
      </c>
      <c r="D6754" s="215" t="s">
        <v>1817</v>
      </c>
    </row>
    <row r="6755" spans="1:4" ht="13.5" x14ac:dyDescent="0.25">
      <c r="A6755" s="213">
        <v>100244</v>
      </c>
      <c r="B6755" s="214" t="s">
        <v>12639</v>
      </c>
      <c r="C6755" s="214" t="s">
        <v>12627</v>
      </c>
      <c r="D6755" s="215" t="s">
        <v>12635</v>
      </c>
    </row>
    <row r="6756" spans="1:4" ht="13.5" x14ac:dyDescent="0.25">
      <c r="A6756" s="213">
        <v>100245</v>
      </c>
      <c r="B6756" s="214" t="s">
        <v>12640</v>
      </c>
      <c r="C6756" s="214" t="s">
        <v>12627</v>
      </c>
      <c r="D6756" s="215" t="s">
        <v>12641</v>
      </c>
    </row>
    <row r="6757" spans="1:4" ht="13.5" x14ac:dyDescent="0.25">
      <c r="A6757" s="213">
        <v>100246</v>
      </c>
      <c r="B6757" s="214" t="s">
        <v>12642</v>
      </c>
      <c r="C6757" s="214" t="s">
        <v>12627</v>
      </c>
      <c r="D6757" s="215" t="s">
        <v>12643</v>
      </c>
    </row>
    <row r="6758" spans="1:4" ht="13.5" x14ac:dyDescent="0.25">
      <c r="A6758" s="213">
        <v>100247</v>
      </c>
      <c r="B6758" s="214" t="s">
        <v>12644</v>
      </c>
      <c r="C6758" s="214" t="s">
        <v>12627</v>
      </c>
      <c r="D6758" s="215" t="s">
        <v>2569</v>
      </c>
    </row>
    <row r="6759" spans="1:4" ht="13.5" x14ac:dyDescent="0.25">
      <c r="A6759" s="213">
        <v>100248</v>
      </c>
      <c r="B6759" s="214" t="s">
        <v>12645</v>
      </c>
      <c r="C6759" s="214" t="s">
        <v>12627</v>
      </c>
      <c r="D6759" s="215" t="s">
        <v>1435</v>
      </c>
    </row>
    <row r="6760" spans="1:4" ht="13.5" x14ac:dyDescent="0.25">
      <c r="A6760" s="213">
        <v>100249</v>
      </c>
      <c r="B6760" s="214" t="s">
        <v>12646</v>
      </c>
      <c r="C6760" s="214" t="s">
        <v>12627</v>
      </c>
      <c r="D6760" s="215" t="s">
        <v>12643</v>
      </c>
    </row>
    <row r="6761" spans="1:4" ht="13.5" x14ac:dyDescent="0.25">
      <c r="A6761" s="213">
        <v>100250</v>
      </c>
      <c r="B6761" s="214" t="s">
        <v>12647</v>
      </c>
      <c r="C6761" s="214" t="s">
        <v>12627</v>
      </c>
      <c r="D6761" s="215" t="s">
        <v>12648</v>
      </c>
    </row>
    <row r="6762" spans="1:4" ht="13.5" x14ac:dyDescent="0.25">
      <c r="A6762" s="213">
        <v>100251</v>
      </c>
      <c r="B6762" s="214" t="s">
        <v>12649</v>
      </c>
      <c r="C6762" s="214" t="s">
        <v>12627</v>
      </c>
      <c r="D6762" s="215" t="s">
        <v>1435</v>
      </c>
    </row>
    <row r="6763" spans="1:4" ht="13.5" x14ac:dyDescent="0.25">
      <c r="A6763" s="213">
        <v>100252</v>
      </c>
      <c r="B6763" s="214" t="s">
        <v>12650</v>
      </c>
      <c r="C6763" s="214" t="s">
        <v>12627</v>
      </c>
      <c r="D6763" s="215" t="s">
        <v>8794</v>
      </c>
    </row>
    <row r="6764" spans="1:4" ht="13.5" x14ac:dyDescent="0.25">
      <c r="A6764" s="213">
        <v>100253</v>
      </c>
      <c r="B6764" s="214" t="s">
        <v>12651</v>
      </c>
      <c r="C6764" s="214" t="s">
        <v>12627</v>
      </c>
      <c r="D6764" s="215" t="s">
        <v>12652</v>
      </c>
    </row>
    <row r="6765" spans="1:4" ht="13.5" x14ac:dyDescent="0.25">
      <c r="A6765" s="213">
        <v>100254</v>
      </c>
      <c r="B6765" s="214" t="s">
        <v>12653</v>
      </c>
      <c r="C6765" s="214" t="s">
        <v>12627</v>
      </c>
      <c r="D6765" s="215" t="s">
        <v>12654</v>
      </c>
    </row>
    <row r="6766" spans="1:4" ht="13.5" x14ac:dyDescent="0.25">
      <c r="A6766" s="213">
        <v>100255</v>
      </c>
      <c r="B6766" s="214" t="s">
        <v>12655</v>
      </c>
      <c r="C6766" s="214" t="s">
        <v>12627</v>
      </c>
      <c r="D6766" s="215" t="s">
        <v>1147</v>
      </c>
    </row>
    <row r="6767" spans="1:4" ht="13.5" x14ac:dyDescent="0.25">
      <c r="A6767" s="213">
        <v>100256</v>
      </c>
      <c r="B6767" s="214" t="s">
        <v>12656</v>
      </c>
      <c r="C6767" s="214" t="s">
        <v>12627</v>
      </c>
      <c r="D6767" s="215" t="s">
        <v>12657</v>
      </c>
    </row>
    <row r="6768" spans="1:4" ht="13.5" x14ac:dyDescent="0.25">
      <c r="A6768" s="213">
        <v>100257</v>
      </c>
      <c r="B6768" s="214" t="s">
        <v>12658</v>
      </c>
      <c r="C6768" s="214" t="s">
        <v>12627</v>
      </c>
      <c r="D6768" s="215" t="s">
        <v>12631</v>
      </c>
    </row>
    <row r="6769" spans="1:4" ht="13.5" x14ac:dyDescent="0.25">
      <c r="A6769" s="213">
        <v>100258</v>
      </c>
      <c r="B6769" s="214" t="s">
        <v>12659</v>
      </c>
      <c r="C6769" s="214" t="s">
        <v>12627</v>
      </c>
      <c r="D6769" s="215" t="s">
        <v>1147</v>
      </c>
    </row>
    <row r="6770" spans="1:4" ht="13.5" x14ac:dyDescent="0.25">
      <c r="A6770" s="213">
        <v>100259</v>
      </c>
      <c r="B6770" s="214" t="s">
        <v>12660</v>
      </c>
      <c r="C6770" s="214" t="s">
        <v>12627</v>
      </c>
      <c r="D6770" s="215" t="s">
        <v>12652</v>
      </c>
    </row>
    <row r="6771" spans="1:4" ht="13.5" x14ac:dyDescent="0.25">
      <c r="A6771" s="213">
        <v>100260</v>
      </c>
      <c r="B6771" s="214" t="s">
        <v>12661</v>
      </c>
      <c r="C6771" s="214" t="s">
        <v>12569</v>
      </c>
      <c r="D6771" s="215" t="s">
        <v>11283</v>
      </c>
    </row>
    <row r="6772" spans="1:4" ht="13.5" x14ac:dyDescent="0.25">
      <c r="A6772" s="213">
        <v>100261</v>
      </c>
      <c r="B6772" s="214" t="s">
        <v>12662</v>
      </c>
      <c r="C6772" s="214" t="s">
        <v>12569</v>
      </c>
      <c r="D6772" s="215" t="s">
        <v>2589</v>
      </c>
    </row>
    <row r="6773" spans="1:4" ht="13.5" x14ac:dyDescent="0.25">
      <c r="A6773" s="213">
        <v>100262</v>
      </c>
      <c r="B6773" s="214" t="s">
        <v>12663</v>
      </c>
      <c r="C6773" s="214" t="s">
        <v>12569</v>
      </c>
      <c r="D6773" s="215" t="s">
        <v>12664</v>
      </c>
    </row>
    <row r="6774" spans="1:4" ht="13.5" x14ac:dyDescent="0.25">
      <c r="A6774" s="213">
        <v>100263</v>
      </c>
      <c r="B6774" s="214" t="s">
        <v>12665</v>
      </c>
      <c r="C6774" s="214" t="s">
        <v>12569</v>
      </c>
      <c r="D6774" s="215" t="s">
        <v>6710</v>
      </c>
    </row>
    <row r="6775" spans="1:4" ht="13.5" x14ac:dyDescent="0.25">
      <c r="A6775" s="213">
        <v>100264</v>
      </c>
      <c r="B6775" s="214" t="s">
        <v>12666</v>
      </c>
      <c r="C6775" s="214" t="s">
        <v>12608</v>
      </c>
      <c r="D6775" s="215" t="s">
        <v>12667</v>
      </c>
    </row>
    <row r="6776" spans="1:4" ht="13.5" x14ac:dyDescent="0.25">
      <c r="A6776" s="213">
        <v>100265</v>
      </c>
      <c r="B6776" s="214" t="s">
        <v>12668</v>
      </c>
      <c r="C6776" s="214" t="s">
        <v>150</v>
      </c>
      <c r="D6776" s="215" t="s">
        <v>2852</v>
      </c>
    </row>
    <row r="6777" spans="1:4" ht="13.5" x14ac:dyDescent="0.25">
      <c r="A6777" s="213">
        <v>100266</v>
      </c>
      <c r="B6777" s="214" t="s">
        <v>12669</v>
      </c>
      <c r="C6777" s="214" t="s">
        <v>12588</v>
      </c>
      <c r="D6777" s="215" t="s">
        <v>12670</v>
      </c>
    </row>
    <row r="6778" spans="1:4" ht="13.5" x14ac:dyDescent="0.25">
      <c r="A6778" s="213">
        <v>100267</v>
      </c>
      <c r="B6778" s="214" t="s">
        <v>12671</v>
      </c>
      <c r="C6778" s="214" t="s">
        <v>92</v>
      </c>
      <c r="D6778" s="215" t="s">
        <v>12672</v>
      </c>
    </row>
    <row r="6779" spans="1:4" ht="13.5" x14ac:dyDescent="0.25">
      <c r="A6779" s="213">
        <v>100268</v>
      </c>
      <c r="B6779" s="214" t="s">
        <v>12673</v>
      </c>
      <c r="C6779" s="214" t="s">
        <v>12588</v>
      </c>
      <c r="D6779" s="215" t="s">
        <v>12670</v>
      </c>
    </row>
    <row r="6780" spans="1:4" ht="13.5" x14ac:dyDescent="0.25">
      <c r="A6780" s="213">
        <v>100269</v>
      </c>
      <c r="B6780" s="214" t="s">
        <v>12674</v>
      </c>
      <c r="C6780" s="214" t="s">
        <v>92</v>
      </c>
      <c r="D6780" s="215" t="s">
        <v>12672</v>
      </c>
    </row>
    <row r="6781" spans="1:4" ht="13.5" x14ac:dyDescent="0.25">
      <c r="A6781" s="213">
        <v>100270</v>
      </c>
      <c r="B6781" s="214" t="s">
        <v>12675</v>
      </c>
      <c r="C6781" s="214" t="s">
        <v>12588</v>
      </c>
      <c r="D6781" s="215" t="s">
        <v>12676</v>
      </c>
    </row>
    <row r="6782" spans="1:4" ht="13.5" x14ac:dyDescent="0.25">
      <c r="A6782" s="213">
        <v>100271</v>
      </c>
      <c r="B6782" s="214" t="s">
        <v>12677</v>
      </c>
      <c r="C6782" s="214" t="s">
        <v>12608</v>
      </c>
      <c r="D6782" s="215" t="s">
        <v>12678</v>
      </c>
    </row>
    <row r="6783" spans="1:4" ht="13.5" x14ac:dyDescent="0.25">
      <c r="A6783" s="213">
        <v>100272</v>
      </c>
      <c r="B6783" s="214" t="s">
        <v>12679</v>
      </c>
      <c r="C6783" s="214" t="s">
        <v>150</v>
      </c>
      <c r="D6783" s="215" t="s">
        <v>12680</v>
      </c>
    </row>
    <row r="6784" spans="1:4" ht="13.5" x14ac:dyDescent="0.25">
      <c r="A6784" s="213">
        <v>100273</v>
      </c>
      <c r="B6784" s="214" t="s">
        <v>12681</v>
      </c>
      <c r="C6784" s="214" t="s">
        <v>12569</v>
      </c>
      <c r="D6784" s="215" t="s">
        <v>2495</v>
      </c>
    </row>
    <row r="6785" spans="1:4" ht="13.5" x14ac:dyDescent="0.25">
      <c r="A6785" s="213">
        <v>100274</v>
      </c>
      <c r="B6785" s="214" t="s">
        <v>12682</v>
      </c>
      <c r="C6785" s="214" t="s">
        <v>12608</v>
      </c>
      <c r="D6785" s="215" t="s">
        <v>12683</v>
      </c>
    </row>
    <row r="6786" spans="1:4" ht="13.5" x14ac:dyDescent="0.25">
      <c r="A6786" s="213">
        <v>100275</v>
      </c>
      <c r="B6786" s="214" t="s">
        <v>12684</v>
      </c>
      <c r="C6786" s="214" t="s">
        <v>12608</v>
      </c>
      <c r="D6786" s="215" t="s">
        <v>1799</v>
      </c>
    </row>
    <row r="6787" spans="1:4" ht="13.5" x14ac:dyDescent="0.25">
      <c r="A6787" s="213">
        <v>100276</v>
      </c>
      <c r="B6787" s="214" t="s">
        <v>12685</v>
      </c>
      <c r="C6787" s="214" t="s">
        <v>12608</v>
      </c>
      <c r="D6787" s="215" t="s">
        <v>9208</v>
      </c>
    </row>
    <row r="6788" spans="1:4" ht="13.5" x14ac:dyDescent="0.25">
      <c r="A6788" s="213">
        <v>100277</v>
      </c>
      <c r="B6788" s="214" t="s">
        <v>12686</v>
      </c>
      <c r="C6788" s="214" t="s">
        <v>12608</v>
      </c>
      <c r="D6788" s="215" t="s">
        <v>12687</v>
      </c>
    </row>
    <row r="6789" spans="1:4" ht="13.5" x14ac:dyDescent="0.25">
      <c r="A6789" s="213">
        <v>100278</v>
      </c>
      <c r="B6789" s="214" t="s">
        <v>12688</v>
      </c>
      <c r="C6789" s="214" t="s">
        <v>12588</v>
      </c>
      <c r="D6789" s="215" t="s">
        <v>12689</v>
      </c>
    </row>
    <row r="6790" spans="1:4" ht="13.5" x14ac:dyDescent="0.25">
      <c r="A6790" s="213">
        <v>100279</v>
      </c>
      <c r="B6790" s="214" t="s">
        <v>12690</v>
      </c>
      <c r="C6790" s="214" t="s">
        <v>92</v>
      </c>
      <c r="D6790" s="215" t="s">
        <v>2309</v>
      </c>
    </row>
    <row r="6791" spans="1:4" ht="13.5" x14ac:dyDescent="0.25">
      <c r="A6791" s="213">
        <v>100280</v>
      </c>
      <c r="B6791" s="214" t="s">
        <v>12691</v>
      </c>
      <c r="C6791" s="214" t="s">
        <v>12588</v>
      </c>
      <c r="D6791" s="215" t="s">
        <v>12692</v>
      </c>
    </row>
    <row r="6792" spans="1:4" ht="13.5" x14ac:dyDescent="0.25">
      <c r="A6792" s="213">
        <v>100281</v>
      </c>
      <c r="B6792" s="214" t="s">
        <v>12693</v>
      </c>
      <c r="C6792" s="214" t="s">
        <v>12588</v>
      </c>
      <c r="D6792" s="215" t="s">
        <v>2324</v>
      </c>
    </row>
    <row r="6793" spans="1:4" ht="13.5" x14ac:dyDescent="0.25">
      <c r="A6793" s="213">
        <v>100282</v>
      </c>
      <c r="B6793" s="214" t="s">
        <v>12694</v>
      </c>
      <c r="C6793" s="214" t="s">
        <v>12608</v>
      </c>
      <c r="D6793" s="215" t="s">
        <v>12695</v>
      </c>
    </row>
    <row r="6794" spans="1:4" ht="13.5" x14ac:dyDescent="0.25">
      <c r="A6794" s="213">
        <v>100283</v>
      </c>
      <c r="B6794" s="214" t="s">
        <v>12696</v>
      </c>
      <c r="C6794" s="214" t="s">
        <v>12608</v>
      </c>
      <c r="D6794" s="215" t="s">
        <v>7562</v>
      </c>
    </row>
    <row r="6795" spans="1:4" ht="13.5" x14ac:dyDescent="0.25">
      <c r="A6795" s="213">
        <v>100284</v>
      </c>
      <c r="B6795" s="214" t="s">
        <v>12697</v>
      </c>
      <c r="C6795" s="214" t="s">
        <v>12608</v>
      </c>
      <c r="D6795" s="215" t="s">
        <v>12698</v>
      </c>
    </row>
    <row r="6796" spans="1:4" ht="13.5" x14ac:dyDescent="0.25">
      <c r="A6796" s="213">
        <v>100285</v>
      </c>
      <c r="B6796" s="214" t="s">
        <v>12699</v>
      </c>
      <c r="C6796" s="214" t="s">
        <v>12627</v>
      </c>
      <c r="D6796" s="215" t="s">
        <v>12700</v>
      </c>
    </row>
    <row r="6797" spans="1:4" ht="13.5" x14ac:dyDescent="0.25">
      <c r="A6797" s="213">
        <v>100286</v>
      </c>
      <c r="B6797" s="214" t="s">
        <v>12701</v>
      </c>
      <c r="C6797" s="214" t="s">
        <v>12627</v>
      </c>
      <c r="D6797" s="215" t="s">
        <v>10297</v>
      </c>
    </row>
    <row r="6798" spans="1:4" ht="13.5" x14ac:dyDescent="0.25">
      <c r="A6798" s="213">
        <v>100287</v>
      </c>
      <c r="B6798" s="214" t="s">
        <v>12702</v>
      </c>
      <c r="C6798" s="214" t="s">
        <v>12627</v>
      </c>
      <c r="D6798" s="215" t="s">
        <v>1435</v>
      </c>
    </row>
    <row r="6799" spans="1:4" ht="13.5" x14ac:dyDescent="0.25">
      <c r="A6799" s="213">
        <v>99802</v>
      </c>
      <c r="B6799" s="214" t="s">
        <v>12703</v>
      </c>
      <c r="C6799" s="214" t="s">
        <v>150</v>
      </c>
      <c r="D6799" s="215" t="s">
        <v>12704</v>
      </c>
    </row>
    <row r="6800" spans="1:4" ht="13.5" x14ac:dyDescent="0.25">
      <c r="A6800" s="213">
        <v>99803</v>
      </c>
      <c r="B6800" s="214" t="s">
        <v>12705</v>
      </c>
      <c r="C6800" s="214" t="s">
        <v>150</v>
      </c>
      <c r="D6800" s="215" t="s">
        <v>2192</v>
      </c>
    </row>
    <row r="6801" spans="1:4" ht="13.5" x14ac:dyDescent="0.25">
      <c r="A6801" s="213">
        <v>99804</v>
      </c>
      <c r="B6801" s="214" t="s">
        <v>12706</v>
      </c>
      <c r="C6801" s="214" t="s">
        <v>150</v>
      </c>
      <c r="D6801" s="215" t="s">
        <v>1911</v>
      </c>
    </row>
    <row r="6802" spans="1:4" ht="13.5" x14ac:dyDescent="0.25">
      <c r="A6802" s="213">
        <v>99805</v>
      </c>
      <c r="B6802" s="214" t="s">
        <v>12707</v>
      </c>
      <c r="C6802" s="214" t="s">
        <v>150</v>
      </c>
      <c r="D6802" s="215" t="s">
        <v>12708</v>
      </c>
    </row>
    <row r="6803" spans="1:4" ht="13.5" x14ac:dyDescent="0.25">
      <c r="A6803" s="213">
        <v>99806</v>
      </c>
      <c r="B6803" s="214" t="s">
        <v>12709</v>
      </c>
      <c r="C6803" s="214" t="s">
        <v>150</v>
      </c>
      <c r="D6803" s="215" t="s">
        <v>2325</v>
      </c>
    </row>
    <row r="6804" spans="1:4" ht="13.5" x14ac:dyDescent="0.25">
      <c r="A6804" s="213">
        <v>99807</v>
      </c>
      <c r="B6804" s="214" t="s">
        <v>12710</v>
      </c>
      <c r="C6804" s="214" t="s">
        <v>150</v>
      </c>
      <c r="D6804" s="215" t="s">
        <v>12711</v>
      </c>
    </row>
    <row r="6805" spans="1:4" ht="13.5" x14ac:dyDescent="0.25">
      <c r="A6805" s="213">
        <v>99808</v>
      </c>
      <c r="B6805" s="214" t="s">
        <v>12712</v>
      </c>
      <c r="C6805" s="214" t="s">
        <v>150</v>
      </c>
      <c r="D6805" s="215" t="s">
        <v>5514</v>
      </c>
    </row>
    <row r="6806" spans="1:4" ht="13.5" x14ac:dyDescent="0.25">
      <c r="A6806" s="213">
        <v>99809</v>
      </c>
      <c r="B6806" s="214" t="s">
        <v>12713</v>
      </c>
      <c r="C6806" s="214" t="s">
        <v>150</v>
      </c>
      <c r="D6806" s="215" t="s">
        <v>12714</v>
      </c>
    </row>
    <row r="6807" spans="1:4" ht="13.5" x14ac:dyDescent="0.25">
      <c r="A6807" s="213">
        <v>99810</v>
      </c>
      <c r="B6807" s="214" t="s">
        <v>12715</v>
      </c>
      <c r="C6807" s="214" t="s">
        <v>150</v>
      </c>
      <c r="D6807" s="215" t="s">
        <v>12716</v>
      </c>
    </row>
    <row r="6808" spans="1:4" ht="13.5" x14ac:dyDescent="0.25">
      <c r="A6808" s="213">
        <v>99811</v>
      </c>
      <c r="B6808" s="214" t="s">
        <v>12717</v>
      </c>
      <c r="C6808" s="214" t="s">
        <v>150</v>
      </c>
      <c r="D6808" s="215" t="s">
        <v>2545</v>
      </c>
    </row>
    <row r="6809" spans="1:4" ht="13.5" x14ac:dyDescent="0.25">
      <c r="A6809" s="213">
        <v>99812</v>
      </c>
      <c r="B6809" s="214" t="s">
        <v>12718</v>
      </c>
      <c r="C6809" s="214" t="s">
        <v>150</v>
      </c>
      <c r="D6809" s="215" t="s">
        <v>12719</v>
      </c>
    </row>
    <row r="6810" spans="1:4" ht="13.5" x14ac:dyDescent="0.25">
      <c r="A6810" s="213">
        <v>99813</v>
      </c>
      <c r="B6810" s="214" t="s">
        <v>12720</v>
      </c>
      <c r="C6810" s="214" t="s">
        <v>150</v>
      </c>
      <c r="D6810" s="215" t="s">
        <v>1313</v>
      </c>
    </row>
    <row r="6811" spans="1:4" ht="13.5" x14ac:dyDescent="0.25">
      <c r="A6811" s="213">
        <v>99814</v>
      </c>
      <c r="B6811" s="214" t="s">
        <v>12721</v>
      </c>
      <c r="C6811" s="214" t="s">
        <v>150</v>
      </c>
      <c r="D6811" s="215" t="s">
        <v>12722</v>
      </c>
    </row>
    <row r="6812" spans="1:4" ht="13.5" x14ac:dyDescent="0.25">
      <c r="A6812" s="213">
        <v>99815</v>
      </c>
      <c r="B6812" s="214" t="s">
        <v>12723</v>
      </c>
      <c r="C6812" s="214" t="s">
        <v>92</v>
      </c>
      <c r="D6812" s="215" t="s">
        <v>7446</v>
      </c>
    </row>
    <row r="6813" spans="1:4" ht="13.5" x14ac:dyDescent="0.25">
      <c r="A6813" s="213">
        <v>99816</v>
      </c>
      <c r="B6813" s="214" t="s">
        <v>12724</v>
      </c>
      <c r="C6813" s="214" t="s">
        <v>92</v>
      </c>
      <c r="D6813" s="215" t="s">
        <v>5085</v>
      </c>
    </row>
    <row r="6814" spans="1:4" ht="13.5" x14ac:dyDescent="0.25">
      <c r="A6814" s="213">
        <v>99817</v>
      </c>
      <c r="B6814" s="214" t="s">
        <v>12725</v>
      </c>
      <c r="C6814" s="214" t="s">
        <v>92</v>
      </c>
      <c r="D6814" s="215" t="s">
        <v>12631</v>
      </c>
    </row>
    <row r="6815" spans="1:4" ht="13.5" x14ac:dyDescent="0.25">
      <c r="A6815" s="213">
        <v>99818</v>
      </c>
      <c r="B6815" s="214" t="s">
        <v>12726</v>
      </c>
      <c r="C6815" s="214" t="s">
        <v>92</v>
      </c>
      <c r="D6815" s="215" t="s">
        <v>12631</v>
      </c>
    </row>
    <row r="6816" spans="1:4" ht="13.5" x14ac:dyDescent="0.25">
      <c r="A6816" s="213">
        <v>99819</v>
      </c>
      <c r="B6816" s="214" t="s">
        <v>12727</v>
      </c>
      <c r="C6816" s="214" t="s">
        <v>150</v>
      </c>
      <c r="D6816" s="215" t="s">
        <v>12728</v>
      </c>
    </row>
    <row r="6817" spans="1:4" ht="13.5" x14ac:dyDescent="0.25">
      <c r="A6817" s="213">
        <v>99820</v>
      </c>
      <c r="B6817" s="214" t="s">
        <v>12729</v>
      </c>
      <c r="C6817" s="214" t="s">
        <v>150</v>
      </c>
      <c r="D6817" s="215" t="s">
        <v>12730</v>
      </c>
    </row>
    <row r="6818" spans="1:4" ht="13.5" x14ac:dyDescent="0.25">
      <c r="A6818" s="213">
        <v>99821</v>
      </c>
      <c r="B6818" s="214" t="s">
        <v>12731</v>
      </c>
      <c r="C6818" s="214" t="s">
        <v>150</v>
      </c>
      <c r="D6818" s="215" t="s">
        <v>2827</v>
      </c>
    </row>
    <row r="6819" spans="1:4" ht="13.5" x14ac:dyDescent="0.25">
      <c r="A6819" s="213">
        <v>99822</v>
      </c>
      <c r="B6819" s="214" t="s">
        <v>12732</v>
      </c>
      <c r="C6819" s="214" t="s">
        <v>150</v>
      </c>
      <c r="D6819" s="215" t="s">
        <v>2009</v>
      </c>
    </row>
    <row r="6820" spans="1:4" ht="13.5" x14ac:dyDescent="0.25">
      <c r="A6820" s="213">
        <v>99823</v>
      </c>
      <c r="B6820" s="214" t="s">
        <v>12733</v>
      </c>
      <c r="C6820" s="214" t="s">
        <v>150</v>
      </c>
      <c r="D6820" s="215" t="s">
        <v>12734</v>
      </c>
    </row>
    <row r="6821" spans="1:4" ht="13.5" x14ac:dyDescent="0.25">
      <c r="A6821" s="213">
        <v>99824</v>
      </c>
      <c r="B6821" s="214" t="s">
        <v>12735</v>
      </c>
      <c r="C6821" s="214" t="s">
        <v>150</v>
      </c>
      <c r="D6821" s="215" t="s">
        <v>12736</v>
      </c>
    </row>
    <row r="6822" spans="1:4" ht="13.5" x14ac:dyDescent="0.25">
      <c r="A6822" s="213">
        <v>99825</v>
      </c>
      <c r="B6822" s="214" t="s">
        <v>12737</v>
      </c>
      <c r="C6822" s="214" t="s">
        <v>150</v>
      </c>
      <c r="D6822" s="215" t="s">
        <v>12738</v>
      </c>
    </row>
    <row r="6823" spans="1:4" ht="13.5" x14ac:dyDescent="0.25">
      <c r="A6823" s="213">
        <v>99826</v>
      </c>
      <c r="B6823" s="214" t="s">
        <v>12739</v>
      </c>
      <c r="C6823" s="214" t="s">
        <v>150</v>
      </c>
      <c r="D6823" s="215" t="s">
        <v>11514</v>
      </c>
    </row>
    <row r="6824" spans="1:4" ht="13.5" x14ac:dyDescent="0.25">
      <c r="A6824" s="213">
        <v>97010</v>
      </c>
      <c r="B6824" s="214" t="s">
        <v>12740</v>
      </c>
      <c r="C6824" s="214" t="s">
        <v>91</v>
      </c>
      <c r="D6824" s="215" t="s">
        <v>12741</v>
      </c>
    </row>
    <row r="6825" spans="1:4" ht="13.5" x14ac:dyDescent="0.25">
      <c r="A6825" s="213">
        <v>97011</v>
      </c>
      <c r="B6825" s="214" t="s">
        <v>12742</v>
      </c>
      <c r="C6825" s="214" t="s">
        <v>91</v>
      </c>
      <c r="D6825" s="215" t="s">
        <v>12743</v>
      </c>
    </row>
    <row r="6826" spans="1:4" ht="13.5" x14ac:dyDescent="0.25">
      <c r="A6826" s="213">
        <v>97012</v>
      </c>
      <c r="B6826" s="214" t="s">
        <v>12744</v>
      </c>
      <c r="C6826" s="214" t="s">
        <v>91</v>
      </c>
      <c r="D6826" s="215" t="s">
        <v>12745</v>
      </c>
    </row>
    <row r="6827" spans="1:4" ht="13.5" x14ac:dyDescent="0.25">
      <c r="A6827" s="213">
        <v>97013</v>
      </c>
      <c r="B6827" s="214" t="s">
        <v>12746</v>
      </c>
      <c r="C6827" s="214" t="s">
        <v>91</v>
      </c>
      <c r="D6827" s="215" t="s">
        <v>12747</v>
      </c>
    </row>
    <row r="6828" spans="1:4" ht="13.5" x14ac:dyDescent="0.25">
      <c r="A6828" s="213">
        <v>97014</v>
      </c>
      <c r="B6828" s="214" t="s">
        <v>12748</v>
      </c>
      <c r="C6828" s="214" t="s">
        <v>91</v>
      </c>
      <c r="D6828" s="215" t="s">
        <v>1876</v>
      </c>
    </row>
    <row r="6829" spans="1:4" ht="13.5" x14ac:dyDescent="0.25">
      <c r="A6829" s="213">
        <v>97015</v>
      </c>
      <c r="B6829" s="214" t="s">
        <v>12749</v>
      </c>
      <c r="C6829" s="214" t="s">
        <v>91</v>
      </c>
      <c r="D6829" s="215" t="s">
        <v>12750</v>
      </c>
    </row>
    <row r="6830" spans="1:4" ht="13.5" x14ac:dyDescent="0.25">
      <c r="A6830" s="213">
        <v>97016</v>
      </c>
      <c r="B6830" s="214" t="s">
        <v>12751</v>
      </c>
      <c r="C6830" s="214" t="s">
        <v>91</v>
      </c>
      <c r="D6830" s="215" t="s">
        <v>12752</v>
      </c>
    </row>
    <row r="6831" spans="1:4" ht="13.5" x14ac:dyDescent="0.25">
      <c r="A6831" s="213">
        <v>97017</v>
      </c>
      <c r="B6831" s="214" t="s">
        <v>12753</v>
      </c>
      <c r="C6831" s="214" t="s">
        <v>91</v>
      </c>
      <c r="D6831" s="215" t="s">
        <v>12754</v>
      </c>
    </row>
    <row r="6832" spans="1:4" ht="13.5" x14ac:dyDescent="0.25">
      <c r="A6832" s="213">
        <v>97018</v>
      </c>
      <c r="B6832" s="214" t="s">
        <v>12755</v>
      </c>
      <c r="C6832" s="214" t="s">
        <v>91</v>
      </c>
      <c r="D6832" s="215" t="s">
        <v>12756</v>
      </c>
    </row>
    <row r="6833" spans="1:4" ht="13.5" x14ac:dyDescent="0.25">
      <c r="A6833" s="213">
        <v>97031</v>
      </c>
      <c r="B6833" s="214" t="s">
        <v>12757</v>
      </c>
      <c r="C6833" s="214" t="s">
        <v>91</v>
      </c>
      <c r="D6833" s="215" t="s">
        <v>12758</v>
      </c>
    </row>
    <row r="6834" spans="1:4" ht="13.5" x14ac:dyDescent="0.25">
      <c r="A6834" s="213">
        <v>97032</v>
      </c>
      <c r="B6834" s="214" t="s">
        <v>12759</v>
      </c>
      <c r="C6834" s="214" t="s">
        <v>91</v>
      </c>
      <c r="D6834" s="215" t="s">
        <v>12760</v>
      </c>
    </row>
    <row r="6835" spans="1:4" ht="13.5" x14ac:dyDescent="0.25">
      <c r="A6835" s="213">
        <v>97033</v>
      </c>
      <c r="B6835" s="214" t="s">
        <v>12761</v>
      </c>
      <c r="C6835" s="214" t="s">
        <v>91</v>
      </c>
      <c r="D6835" s="215" t="s">
        <v>12762</v>
      </c>
    </row>
    <row r="6836" spans="1:4" ht="13.5" x14ac:dyDescent="0.25">
      <c r="A6836" s="213">
        <v>97034</v>
      </c>
      <c r="B6836" s="214" t="s">
        <v>12763</v>
      </c>
      <c r="C6836" s="214" t="s">
        <v>91</v>
      </c>
      <c r="D6836" s="215" t="s">
        <v>12764</v>
      </c>
    </row>
    <row r="6837" spans="1:4" ht="13.5" x14ac:dyDescent="0.25">
      <c r="A6837" s="213">
        <v>97039</v>
      </c>
      <c r="B6837" s="214" t="s">
        <v>12765</v>
      </c>
      <c r="C6837" s="214" t="s">
        <v>150</v>
      </c>
      <c r="D6837" s="215" t="s">
        <v>12766</v>
      </c>
    </row>
    <row r="6838" spans="1:4" ht="13.5" x14ac:dyDescent="0.25">
      <c r="A6838" s="213">
        <v>97040</v>
      </c>
      <c r="B6838" s="214" t="s">
        <v>12767</v>
      </c>
      <c r="C6838" s="214" t="s">
        <v>150</v>
      </c>
      <c r="D6838" s="215" t="s">
        <v>4785</v>
      </c>
    </row>
    <row r="6839" spans="1:4" ht="13.5" x14ac:dyDescent="0.25">
      <c r="A6839" s="213">
        <v>97041</v>
      </c>
      <c r="B6839" s="214" t="s">
        <v>12768</v>
      </c>
      <c r="C6839" s="214" t="s">
        <v>150</v>
      </c>
      <c r="D6839" s="215" t="s">
        <v>12769</v>
      </c>
    </row>
    <row r="6840" spans="1:4" ht="13.5" x14ac:dyDescent="0.25">
      <c r="A6840" s="213">
        <v>97046</v>
      </c>
      <c r="B6840" s="214" t="s">
        <v>12770</v>
      </c>
      <c r="C6840" s="214" t="s">
        <v>150</v>
      </c>
      <c r="D6840" s="215" t="s">
        <v>2014</v>
      </c>
    </row>
    <row r="6841" spans="1:4" ht="13.5" x14ac:dyDescent="0.25">
      <c r="A6841" s="213">
        <v>97047</v>
      </c>
      <c r="B6841" s="214" t="s">
        <v>12771</v>
      </c>
      <c r="C6841" s="214" t="s">
        <v>150</v>
      </c>
      <c r="D6841" s="215" t="s">
        <v>2414</v>
      </c>
    </row>
    <row r="6842" spans="1:4" ht="13.5" x14ac:dyDescent="0.25">
      <c r="A6842" s="213">
        <v>97048</v>
      </c>
      <c r="B6842" s="214" t="s">
        <v>12772</v>
      </c>
      <c r="C6842" s="214" t="s">
        <v>150</v>
      </c>
      <c r="D6842" s="215" t="s">
        <v>2896</v>
      </c>
    </row>
    <row r="6843" spans="1:4" ht="13.5" x14ac:dyDescent="0.25">
      <c r="A6843" s="213">
        <v>97054</v>
      </c>
      <c r="B6843" s="214" t="s">
        <v>12773</v>
      </c>
      <c r="C6843" s="214" t="s">
        <v>92</v>
      </c>
      <c r="D6843" s="215" t="s">
        <v>8954</v>
      </c>
    </row>
    <row r="6844" spans="1:4" ht="13.5" x14ac:dyDescent="0.25">
      <c r="A6844" s="213">
        <v>97062</v>
      </c>
      <c r="B6844" s="214" t="s">
        <v>12774</v>
      </c>
      <c r="C6844" s="214" t="s">
        <v>150</v>
      </c>
      <c r="D6844" s="215" t="s">
        <v>7464</v>
      </c>
    </row>
    <row r="6845" spans="1:4" ht="13.5" x14ac:dyDescent="0.25">
      <c r="A6845" s="213">
        <v>97063</v>
      </c>
      <c r="B6845" s="214" t="s">
        <v>12775</v>
      </c>
      <c r="C6845" s="214" t="s">
        <v>150</v>
      </c>
      <c r="D6845" s="215" t="s">
        <v>8115</v>
      </c>
    </row>
    <row r="6846" spans="1:4" ht="13.5" x14ac:dyDescent="0.25">
      <c r="A6846" s="213">
        <v>97064</v>
      </c>
      <c r="B6846" s="214" t="s">
        <v>12776</v>
      </c>
      <c r="C6846" s="214" t="s">
        <v>91</v>
      </c>
      <c r="D6846" s="215" t="s">
        <v>9359</v>
      </c>
    </row>
    <row r="6847" spans="1:4" ht="13.5" x14ac:dyDescent="0.25">
      <c r="A6847" s="213">
        <v>97065</v>
      </c>
      <c r="B6847" s="214" t="s">
        <v>12777</v>
      </c>
      <c r="C6847" s="214" t="s">
        <v>437</v>
      </c>
      <c r="D6847" s="215" t="s">
        <v>5637</v>
      </c>
    </row>
    <row r="6848" spans="1:4" ht="13.5" x14ac:dyDescent="0.25">
      <c r="A6848" s="213">
        <v>97066</v>
      </c>
      <c r="B6848" s="214" t="s">
        <v>12778</v>
      </c>
      <c r="C6848" s="214" t="s">
        <v>150</v>
      </c>
      <c r="D6848" s="215" t="s">
        <v>12779</v>
      </c>
    </row>
    <row r="6849" spans="1:4" ht="13.5" x14ac:dyDescent="0.25">
      <c r="A6849" s="213">
        <v>97067</v>
      </c>
      <c r="B6849" s="214" t="s">
        <v>12780</v>
      </c>
      <c r="C6849" s="214" t="s">
        <v>91</v>
      </c>
      <c r="D6849" s="215" t="s">
        <v>12781</v>
      </c>
    </row>
    <row r="6850" spans="1:4" ht="13.5" x14ac:dyDescent="0.25">
      <c r="A6850" s="213">
        <v>97621</v>
      </c>
      <c r="B6850" s="214" t="s">
        <v>12782</v>
      </c>
      <c r="C6850" s="214" t="s">
        <v>437</v>
      </c>
      <c r="D6850" s="215" t="s">
        <v>12783</v>
      </c>
    </row>
    <row r="6851" spans="1:4" ht="13.5" x14ac:dyDescent="0.25">
      <c r="A6851" s="213">
        <v>97622</v>
      </c>
      <c r="B6851" s="214" t="s">
        <v>12784</v>
      </c>
      <c r="C6851" s="214" t="s">
        <v>437</v>
      </c>
      <c r="D6851" s="215" t="s">
        <v>12785</v>
      </c>
    </row>
    <row r="6852" spans="1:4" ht="13.5" x14ac:dyDescent="0.25">
      <c r="A6852" s="213">
        <v>97623</v>
      </c>
      <c r="B6852" s="214" t="s">
        <v>12786</v>
      </c>
      <c r="C6852" s="214" t="s">
        <v>437</v>
      </c>
      <c r="D6852" s="215" t="s">
        <v>12787</v>
      </c>
    </row>
    <row r="6853" spans="1:4" ht="13.5" x14ac:dyDescent="0.25">
      <c r="A6853" s="213">
        <v>97624</v>
      </c>
      <c r="B6853" s="214" t="s">
        <v>12788</v>
      </c>
      <c r="C6853" s="214" t="s">
        <v>437</v>
      </c>
      <c r="D6853" s="215" t="s">
        <v>12789</v>
      </c>
    </row>
    <row r="6854" spans="1:4" ht="13.5" x14ac:dyDescent="0.25">
      <c r="A6854" s="213">
        <v>97625</v>
      </c>
      <c r="B6854" s="214" t="s">
        <v>12790</v>
      </c>
      <c r="C6854" s="214" t="s">
        <v>437</v>
      </c>
      <c r="D6854" s="215" t="s">
        <v>12791</v>
      </c>
    </row>
    <row r="6855" spans="1:4" ht="13.5" x14ac:dyDescent="0.25">
      <c r="A6855" s="213">
        <v>97626</v>
      </c>
      <c r="B6855" s="214" t="s">
        <v>12792</v>
      </c>
      <c r="C6855" s="214" t="s">
        <v>437</v>
      </c>
      <c r="D6855" s="215" t="s">
        <v>12793</v>
      </c>
    </row>
    <row r="6856" spans="1:4" ht="13.5" x14ac:dyDescent="0.25">
      <c r="A6856" s="213">
        <v>97627</v>
      </c>
      <c r="B6856" s="214" t="s">
        <v>12794</v>
      </c>
      <c r="C6856" s="214" t="s">
        <v>437</v>
      </c>
      <c r="D6856" s="215" t="s">
        <v>12795</v>
      </c>
    </row>
    <row r="6857" spans="1:4" ht="13.5" x14ac:dyDescent="0.25">
      <c r="A6857" s="213">
        <v>97628</v>
      </c>
      <c r="B6857" s="214" t="s">
        <v>12796</v>
      </c>
      <c r="C6857" s="214" t="s">
        <v>437</v>
      </c>
      <c r="D6857" s="215" t="s">
        <v>2043</v>
      </c>
    </row>
    <row r="6858" spans="1:4" ht="13.5" x14ac:dyDescent="0.25">
      <c r="A6858" s="213">
        <v>97629</v>
      </c>
      <c r="B6858" s="214" t="s">
        <v>12797</v>
      </c>
      <c r="C6858" s="214" t="s">
        <v>437</v>
      </c>
      <c r="D6858" s="215" t="s">
        <v>12798</v>
      </c>
    </row>
    <row r="6859" spans="1:4" ht="13.5" x14ac:dyDescent="0.25">
      <c r="A6859" s="213">
        <v>97631</v>
      </c>
      <c r="B6859" s="214" t="s">
        <v>12799</v>
      </c>
      <c r="C6859" s="214" t="s">
        <v>150</v>
      </c>
      <c r="D6859" s="215" t="s">
        <v>12800</v>
      </c>
    </row>
    <row r="6860" spans="1:4" ht="13.5" x14ac:dyDescent="0.25">
      <c r="A6860" s="213">
        <v>97632</v>
      </c>
      <c r="B6860" s="214" t="s">
        <v>12801</v>
      </c>
      <c r="C6860" s="214" t="s">
        <v>91</v>
      </c>
      <c r="D6860" s="215" t="s">
        <v>2867</v>
      </c>
    </row>
    <row r="6861" spans="1:4" ht="13.5" x14ac:dyDescent="0.25">
      <c r="A6861" s="213">
        <v>97633</v>
      </c>
      <c r="B6861" s="214" t="s">
        <v>12802</v>
      </c>
      <c r="C6861" s="214" t="s">
        <v>150</v>
      </c>
      <c r="D6861" s="215" t="s">
        <v>12803</v>
      </c>
    </row>
    <row r="6862" spans="1:4" ht="13.5" x14ac:dyDescent="0.25">
      <c r="A6862" s="213">
        <v>97634</v>
      </c>
      <c r="B6862" s="214" t="s">
        <v>12804</v>
      </c>
      <c r="C6862" s="214" t="s">
        <v>150</v>
      </c>
      <c r="D6862" s="215" t="s">
        <v>12805</v>
      </c>
    </row>
    <row r="6863" spans="1:4" ht="13.5" x14ac:dyDescent="0.25">
      <c r="A6863" s="213">
        <v>97635</v>
      </c>
      <c r="B6863" s="214" t="s">
        <v>12806</v>
      </c>
      <c r="C6863" s="214" t="s">
        <v>150</v>
      </c>
      <c r="D6863" s="215" t="s">
        <v>4491</v>
      </c>
    </row>
    <row r="6864" spans="1:4" ht="13.5" x14ac:dyDescent="0.25">
      <c r="A6864" s="213">
        <v>97636</v>
      </c>
      <c r="B6864" s="214" t="s">
        <v>12807</v>
      </c>
      <c r="C6864" s="214" t="s">
        <v>150</v>
      </c>
      <c r="D6864" s="216">
        <v>22.71</v>
      </c>
    </row>
    <row r="6865" spans="1:4" ht="13.5" x14ac:dyDescent="0.25">
      <c r="A6865" s="213">
        <v>97637</v>
      </c>
      <c r="B6865" s="214" t="s">
        <v>12808</v>
      </c>
      <c r="C6865" s="214" t="s">
        <v>150</v>
      </c>
      <c r="D6865" s="215" t="s">
        <v>12809</v>
      </c>
    </row>
    <row r="6866" spans="1:4" ht="13.5" x14ac:dyDescent="0.25">
      <c r="A6866" s="213">
        <v>97638</v>
      </c>
      <c r="B6866" s="214" t="s">
        <v>12810</v>
      </c>
      <c r="C6866" s="214" t="s">
        <v>150</v>
      </c>
      <c r="D6866" s="215" t="s">
        <v>12811</v>
      </c>
    </row>
    <row r="6867" spans="1:4" ht="13.5" x14ac:dyDescent="0.25">
      <c r="A6867" s="213">
        <v>97639</v>
      </c>
      <c r="B6867" s="214" t="s">
        <v>12812</v>
      </c>
      <c r="C6867" s="214" t="s">
        <v>150</v>
      </c>
      <c r="D6867" s="215" t="s">
        <v>5862</v>
      </c>
    </row>
    <row r="6868" spans="1:4" ht="13.5" x14ac:dyDescent="0.25">
      <c r="A6868" s="213">
        <v>97640</v>
      </c>
      <c r="B6868" s="214" t="s">
        <v>12813</v>
      </c>
      <c r="C6868" s="214" t="s">
        <v>150</v>
      </c>
      <c r="D6868" s="215" t="s">
        <v>2559</v>
      </c>
    </row>
    <row r="6869" spans="1:4" ht="13.5" x14ac:dyDescent="0.25">
      <c r="A6869" s="213">
        <v>97641</v>
      </c>
      <c r="B6869" s="214" t="s">
        <v>12814</v>
      </c>
      <c r="C6869" s="214" t="s">
        <v>150</v>
      </c>
      <c r="D6869" s="215" t="s">
        <v>12815</v>
      </c>
    </row>
    <row r="6870" spans="1:4" ht="13.5" x14ac:dyDescent="0.25">
      <c r="A6870" s="213">
        <v>97642</v>
      </c>
      <c r="B6870" s="214" t="s">
        <v>12816</v>
      </c>
      <c r="C6870" s="214" t="s">
        <v>150</v>
      </c>
      <c r="D6870" s="215" t="s">
        <v>12260</v>
      </c>
    </row>
    <row r="6871" spans="1:4" ht="13.5" x14ac:dyDescent="0.25">
      <c r="A6871" s="213">
        <v>97643</v>
      </c>
      <c r="B6871" s="214" t="s">
        <v>12817</v>
      </c>
      <c r="C6871" s="214" t="s">
        <v>150</v>
      </c>
      <c r="D6871" s="215" t="s">
        <v>12818</v>
      </c>
    </row>
    <row r="6872" spans="1:4" ht="13.5" x14ac:dyDescent="0.25">
      <c r="A6872" s="213">
        <v>97644</v>
      </c>
      <c r="B6872" s="214" t="s">
        <v>12819</v>
      </c>
      <c r="C6872" s="214" t="s">
        <v>150</v>
      </c>
      <c r="D6872" s="215" t="s">
        <v>8941</v>
      </c>
    </row>
    <row r="6873" spans="1:4" ht="13.5" x14ac:dyDescent="0.25">
      <c r="A6873" s="213">
        <v>97645</v>
      </c>
      <c r="B6873" s="214" t="s">
        <v>12820</v>
      </c>
      <c r="C6873" s="214" t="s">
        <v>150</v>
      </c>
      <c r="D6873" s="215" t="s">
        <v>7647</v>
      </c>
    </row>
    <row r="6874" spans="1:4" ht="13.5" x14ac:dyDescent="0.25">
      <c r="A6874" s="213">
        <v>97647</v>
      </c>
      <c r="B6874" s="214" t="s">
        <v>12821</v>
      </c>
      <c r="C6874" s="214" t="s">
        <v>150</v>
      </c>
      <c r="D6874" s="215" t="s">
        <v>10299</v>
      </c>
    </row>
    <row r="6875" spans="1:4" ht="13.5" x14ac:dyDescent="0.25">
      <c r="A6875" s="213">
        <v>97648</v>
      </c>
      <c r="B6875" s="214" t="s">
        <v>12822</v>
      </c>
      <c r="C6875" s="214" t="s">
        <v>150</v>
      </c>
      <c r="D6875" s="215" t="s">
        <v>6738</v>
      </c>
    </row>
    <row r="6876" spans="1:4" ht="13.5" x14ac:dyDescent="0.25">
      <c r="A6876" s="213">
        <v>97649</v>
      </c>
      <c r="B6876" s="214" t="s">
        <v>12823</v>
      </c>
      <c r="C6876" s="214" t="s">
        <v>150</v>
      </c>
      <c r="D6876" s="215" t="s">
        <v>12824</v>
      </c>
    </row>
    <row r="6877" spans="1:4" ht="13.5" x14ac:dyDescent="0.25">
      <c r="A6877" s="213">
        <v>97650</v>
      </c>
      <c r="B6877" s="214" t="s">
        <v>12825</v>
      </c>
      <c r="C6877" s="214" t="s">
        <v>150</v>
      </c>
      <c r="D6877" s="215" t="s">
        <v>12826</v>
      </c>
    </row>
    <row r="6878" spans="1:4" ht="13.5" x14ac:dyDescent="0.25">
      <c r="A6878" s="213">
        <v>97651</v>
      </c>
      <c r="B6878" s="214" t="s">
        <v>12827</v>
      </c>
      <c r="C6878" s="214" t="s">
        <v>92</v>
      </c>
      <c r="D6878" s="215" t="s">
        <v>12828</v>
      </c>
    </row>
    <row r="6879" spans="1:4" ht="13.5" x14ac:dyDescent="0.25">
      <c r="A6879" s="213">
        <v>97652</v>
      </c>
      <c r="B6879" s="214" t="s">
        <v>12829</v>
      </c>
      <c r="C6879" s="214" t="s">
        <v>92</v>
      </c>
      <c r="D6879" s="215" t="s">
        <v>12830</v>
      </c>
    </row>
    <row r="6880" spans="1:4" ht="13.5" x14ac:dyDescent="0.25">
      <c r="A6880" s="213">
        <v>97653</v>
      </c>
      <c r="B6880" s="214" t="s">
        <v>12831</v>
      </c>
      <c r="C6880" s="214" t="s">
        <v>92</v>
      </c>
      <c r="D6880" s="215" t="s">
        <v>12832</v>
      </c>
    </row>
    <row r="6881" spans="1:4" ht="13.5" x14ac:dyDescent="0.25">
      <c r="A6881" s="213">
        <v>97654</v>
      </c>
      <c r="B6881" s="214" t="s">
        <v>12833</v>
      </c>
      <c r="C6881" s="214" t="s">
        <v>92</v>
      </c>
      <c r="D6881" s="215" t="s">
        <v>12834</v>
      </c>
    </row>
    <row r="6882" spans="1:4" ht="13.5" x14ac:dyDescent="0.25">
      <c r="A6882" s="213">
        <v>97655</v>
      </c>
      <c r="B6882" s="214" t="s">
        <v>12835</v>
      </c>
      <c r="C6882" s="214" t="s">
        <v>150</v>
      </c>
      <c r="D6882" s="215" t="s">
        <v>7775</v>
      </c>
    </row>
    <row r="6883" spans="1:4" ht="13.5" x14ac:dyDescent="0.25">
      <c r="A6883" s="213">
        <v>97656</v>
      </c>
      <c r="B6883" s="214" t="s">
        <v>12836</v>
      </c>
      <c r="C6883" s="214" t="s">
        <v>92</v>
      </c>
      <c r="D6883" s="215" t="s">
        <v>12837</v>
      </c>
    </row>
    <row r="6884" spans="1:4" ht="13.5" x14ac:dyDescent="0.25">
      <c r="A6884" s="213">
        <v>97657</v>
      </c>
      <c r="B6884" s="214" t="s">
        <v>12838</v>
      </c>
      <c r="C6884" s="214" t="s">
        <v>92</v>
      </c>
      <c r="D6884" s="215" t="s">
        <v>12839</v>
      </c>
    </row>
    <row r="6885" spans="1:4" ht="13.5" x14ac:dyDescent="0.25">
      <c r="A6885" s="213">
        <v>97658</v>
      </c>
      <c r="B6885" s="214" t="s">
        <v>12840</v>
      </c>
      <c r="C6885" s="214" t="s">
        <v>92</v>
      </c>
      <c r="D6885" s="215" t="s">
        <v>12841</v>
      </c>
    </row>
    <row r="6886" spans="1:4" ht="13.5" x14ac:dyDescent="0.25">
      <c r="A6886" s="213">
        <v>97659</v>
      </c>
      <c r="B6886" s="214" t="s">
        <v>12842</v>
      </c>
      <c r="C6886" s="214" t="s">
        <v>92</v>
      </c>
      <c r="D6886" s="215" t="s">
        <v>3400</v>
      </c>
    </row>
    <row r="6887" spans="1:4" ht="13.5" x14ac:dyDescent="0.25">
      <c r="A6887" s="213">
        <v>97660</v>
      </c>
      <c r="B6887" s="214" t="s">
        <v>12843</v>
      </c>
      <c r="C6887" s="214" t="s">
        <v>92</v>
      </c>
      <c r="D6887" s="215" t="s">
        <v>2659</v>
      </c>
    </row>
    <row r="6888" spans="1:4" ht="13.5" x14ac:dyDescent="0.25">
      <c r="A6888" s="213">
        <v>97661</v>
      </c>
      <c r="B6888" s="214" t="s">
        <v>12844</v>
      </c>
      <c r="C6888" s="214" t="s">
        <v>91</v>
      </c>
      <c r="D6888" s="215" t="s">
        <v>2659</v>
      </c>
    </row>
    <row r="6889" spans="1:4" ht="13.5" x14ac:dyDescent="0.25">
      <c r="A6889" s="213">
        <v>97662</v>
      </c>
      <c r="B6889" s="214" t="s">
        <v>12845</v>
      </c>
      <c r="C6889" s="214" t="s">
        <v>91</v>
      </c>
      <c r="D6889" s="215" t="s">
        <v>12846</v>
      </c>
    </row>
    <row r="6890" spans="1:4" ht="13.5" x14ac:dyDescent="0.25">
      <c r="A6890" s="213">
        <v>97663</v>
      </c>
      <c r="B6890" s="214" t="s">
        <v>12847</v>
      </c>
      <c r="C6890" s="214" t="s">
        <v>92</v>
      </c>
      <c r="D6890" s="215" t="s">
        <v>12848</v>
      </c>
    </row>
    <row r="6891" spans="1:4" ht="13.5" x14ac:dyDescent="0.25">
      <c r="A6891" s="213">
        <v>97664</v>
      </c>
      <c r="B6891" s="214" t="s">
        <v>12849</v>
      </c>
      <c r="C6891" s="214" t="s">
        <v>92</v>
      </c>
      <c r="D6891" s="215" t="s">
        <v>2238</v>
      </c>
    </row>
    <row r="6892" spans="1:4" ht="13.5" x14ac:dyDescent="0.25">
      <c r="A6892" s="213">
        <v>97665</v>
      </c>
      <c r="B6892" s="214" t="s">
        <v>12850</v>
      </c>
      <c r="C6892" s="214" t="s">
        <v>92</v>
      </c>
      <c r="D6892" s="215" t="s">
        <v>2669</v>
      </c>
    </row>
    <row r="6893" spans="1:4" ht="13.5" x14ac:dyDescent="0.25">
      <c r="A6893" s="213">
        <v>97666</v>
      </c>
      <c r="B6893" s="214" t="s">
        <v>12851</v>
      </c>
      <c r="C6893" s="214" t="s">
        <v>92</v>
      </c>
      <c r="D6893" s="215" t="s">
        <v>5042</v>
      </c>
    </row>
    <row r="6894" spans="1:4" ht="13.5" x14ac:dyDescent="0.25">
      <c r="A6894" s="213">
        <v>95967</v>
      </c>
      <c r="B6894" s="214" t="s">
        <v>12852</v>
      </c>
      <c r="C6894" s="214" t="s">
        <v>346</v>
      </c>
      <c r="D6894" s="215" t="s">
        <v>12853</v>
      </c>
    </row>
    <row r="6895" spans="1:4" ht="13.5" x14ac:dyDescent="0.25">
      <c r="A6895" s="213">
        <v>99058</v>
      </c>
      <c r="B6895" s="214" t="s">
        <v>12854</v>
      </c>
      <c r="C6895" s="214" t="s">
        <v>92</v>
      </c>
      <c r="D6895" s="215" t="s">
        <v>9662</v>
      </c>
    </row>
    <row r="6896" spans="1:4" ht="13.5" x14ac:dyDescent="0.25">
      <c r="A6896" s="213">
        <v>99059</v>
      </c>
      <c r="B6896" s="214" t="s">
        <v>12855</v>
      </c>
      <c r="C6896" s="214" t="s">
        <v>91</v>
      </c>
      <c r="D6896" s="215" t="s">
        <v>12856</v>
      </c>
    </row>
    <row r="6897" spans="1:4" ht="13.5" x14ac:dyDescent="0.25">
      <c r="A6897" s="213">
        <v>99060</v>
      </c>
      <c r="B6897" s="214" t="s">
        <v>12857</v>
      </c>
      <c r="C6897" s="214" t="s">
        <v>92</v>
      </c>
      <c r="D6897" s="215" t="s">
        <v>12858</v>
      </c>
    </row>
    <row r="6898" spans="1:4" ht="13.5" x14ac:dyDescent="0.25">
      <c r="A6898" s="213">
        <v>99061</v>
      </c>
      <c r="B6898" s="214" t="s">
        <v>12859</v>
      </c>
      <c r="C6898" s="214" t="s">
        <v>92</v>
      </c>
      <c r="D6898" s="215" t="s">
        <v>12860</v>
      </c>
    </row>
    <row r="6899" spans="1:4" ht="13.5" x14ac:dyDescent="0.25">
      <c r="A6899" s="213">
        <v>99062</v>
      </c>
      <c r="B6899" s="214" t="s">
        <v>12861</v>
      </c>
      <c r="C6899" s="214" t="s">
        <v>92</v>
      </c>
      <c r="D6899" s="215" t="s">
        <v>12862</v>
      </c>
    </row>
    <row r="6900" spans="1:4" ht="13.5" x14ac:dyDescent="0.25">
      <c r="A6900" s="213">
        <v>99063</v>
      </c>
      <c r="B6900" s="214" t="s">
        <v>12863</v>
      </c>
      <c r="C6900" s="214" t="s">
        <v>91</v>
      </c>
      <c r="D6900" s="215" t="s">
        <v>12864</v>
      </c>
    </row>
    <row r="6901" spans="1:4" ht="13.5" x14ac:dyDescent="0.25">
      <c r="A6901" s="213">
        <v>99064</v>
      </c>
      <c r="B6901" s="214" t="s">
        <v>12865</v>
      </c>
      <c r="C6901" s="214" t="s">
        <v>91</v>
      </c>
      <c r="D6901" s="215" t="s">
        <v>12866</v>
      </c>
    </row>
    <row r="6902" spans="1:4" ht="13.5" x14ac:dyDescent="0.25">
      <c r="A6902" s="213">
        <v>93588</v>
      </c>
      <c r="B6902" s="214" t="s">
        <v>12867</v>
      </c>
      <c r="C6902" s="214" t="s">
        <v>956</v>
      </c>
      <c r="D6902" s="215" t="s">
        <v>2599</v>
      </c>
    </row>
    <row r="6903" spans="1:4" ht="13.5" x14ac:dyDescent="0.25">
      <c r="A6903" s="213">
        <v>93589</v>
      </c>
      <c r="B6903" s="214" t="s">
        <v>12868</v>
      </c>
      <c r="C6903" s="214" t="s">
        <v>956</v>
      </c>
      <c r="D6903" s="215" t="s">
        <v>1824</v>
      </c>
    </row>
    <row r="6904" spans="1:4" ht="13.5" x14ac:dyDescent="0.25">
      <c r="A6904" s="213">
        <v>93590</v>
      </c>
      <c r="B6904" s="214" t="s">
        <v>12869</v>
      </c>
      <c r="C6904" s="214" t="s">
        <v>956</v>
      </c>
      <c r="D6904" s="215" t="s">
        <v>12870</v>
      </c>
    </row>
    <row r="6905" spans="1:4" ht="13.5" x14ac:dyDescent="0.25">
      <c r="A6905" s="213">
        <v>93591</v>
      </c>
      <c r="B6905" s="214" t="s">
        <v>12871</v>
      </c>
      <c r="C6905" s="214" t="s">
        <v>956</v>
      </c>
      <c r="D6905" s="215" t="s">
        <v>6740</v>
      </c>
    </row>
    <row r="6906" spans="1:4" ht="13.5" x14ac:dyDescent="0.25">
      <c r="A6906" s="213">
        <v>93592</v>
      </c>
      <c r="B6906" s="214" t="s">
        <v>12872</v>
      </c>
      <c r="C6906" s="214" t="s">
        <v>956</v>
      </c>
      <c r="D6906" s="215" t="s">
        <v>1285</v>
      </c>
    </row>
    <row r="6907" spans="1:4" ht="13.5" x14ac:dyDescent="0.25">
      <c r="A6907" s="213">
        <v>93593</v>
      </c>
      <c r="B6907" s="214" t="s">
        <v>12873</v>
      </c>
      <c r="C6907" s="214" t="s">
        <v>956</v>
      </c>
      <c r="D6907" s="215" t="s">
        <v>10881</v>
      </c>
    </row>
    <row r="6908" spans="1:4" ht="13.5" x14ac:dyDescent="0.25">
      <c r="A6908" s="213">
        <v>93594</v>
      </c>
      <c r="B6908" s="214" t="s">
        <v>12874</v>
      </c>
      <c r="C6908" s="214" t="s">
        <v>896</v>
      </c>
      <c r="D6908" s="215" t="s">
        <v>12875</v>
      </c>
    </row>
    <row r="6909" spans="1:4" ht="13.5" x14ac:dyDescent="0.25">
      <c r="A6909" s="213">
        <v>93595</v>
      </c>
      <c r="B6909" s="214" t="s">
        <v>12876</v>
      </c>
      <c r="C6909" s="214" t="s">
        <v>896</v>
      </c>
      <c r="D6909" s="215" t="s">
        <v>12877</v>
      </c>
    </row>
    <row r="6910" spans="1:4" ht="13.5" x14ac:dyDescent="0.25">
      <c r="A6910" s="213">
        <v>93596</v>
      </c>
      <c r="B6910" s="214" t="s">
        <v>12878</v>
      </c>
      <c r="C6910" s="214" t="s">
        <v>896</v>
      </c>
      <c r="D6910" s="215" t="s">
        <v>2857</v>
      </c>
    </row>
    <row r="6911" spans="1:4" ht="13.5" x14ac:dyDescent="0.25">
      <c r="A6911" s="213">
        <v>93597</v>
      </c>
      <c r="B6911" s="214" t="s">
        <v>12879</v>
      </c>
      <c r="C6911" s="214" t="s">
        <v>896</v>
      </c>
      <c r="D6911" s="215" t="s">
        <v>12880</v>
      </c>
    </row>
    <row r="6912" spans="1:4" ht="13.5" x14ac:dyDescent="0.25">
      <c r="A6912" s="213">
        <v>93598</v>
      </c>
      <c r="B6912" s="214" t="s">
        <v>12881</v>
      </c>
      <c r="C6912" s="214" t="s">
        <v>896</v>
      </c>
      <c r="D6912" s="215" t="s">
        <v>2200</v>
      </c>
    </row>
    <row r="6913" spans="1:4" ht="13.5" x14ac:dyDescent="0.25">
      <c r="A6913" s="213">
        <v>93599</v>
      </c>
      <c r="B6913" s="214" t="s">
        <v>12882</v>
      </c>
      <c r="C6913" s="214" t="s">
        <v>896</v>
      </c>
      <c r="D6913" s="215" t="s">
        <v>12883</v>
      </c>
    </row>
    <row r="6914" spans="1:4" ht="13.5" x14ac:dyDescent="0.25">
      <c r="A6914" s="213">
        <v>95425</v>
      </c>
      <c r="B6914" s="214" t="s">
        <v>12884</v>
      </c>
      <c r="C6914" s="214" t="s">
        <v>956</v>
      </c>
      <c r="D6914" s="215" t="s">
        <v>12885</v>
      </c>
    </row>
    <row r="6915" spans="1:4" ht="13.5" x14ac:dyDescent="0.25">
      <c r="A6915" s="213">
        <v>95426</v>
      </c>
      <c r="B6915" s="214" t="s">
        <v>12886</v>
      </c>
      <c r="C6915" s="214" t="s">
        <v>956</v>
      </c>
      <c r="D6915" s="215" t="s">
        <v>2031</v>
      </c>
    </row>
    <row r="6916" spans="1:4" ht="13.5" x14ac:dyDescent="0.25">
      <c r="A6916" s="213">
        <v>95427</v>
      </c>
      <c r="B6916" s="214" t="s">
        <v>12887</v>
      </c>
      <c r="C6916" s="214" t="s">
        <v>956</v>
      </c>
      <c r="D6916" s="215" t="s">
        <v>2839</v>
      </c>
    </row>
    <row r="6917" spans="1:4" ht="13.5" x14ac:dyDescent="0.25">
      <c r="A6917" s="213">
        <v>95428</v>
      </c>
      <c r="B6917" s="214" t="s">
        <v>12888</v>
      </c>
      <c r="C6917" s="214" t="s">
        <v>896</v>
      </c>
      <c r="D6917" s="215" t="s">
        <v>2661</v>
      </c>
    </row>
    <row r="6918" spans="1:4" ht="13.5" x14ac:dyDescent="0.25">
      <c r="A6918" s="213">
        <v>95429</v>
      </c>
      <c r="B6918" s="214" t="s">
        <v>12889</v>
      </c>
      <c r="C6918" s="214" t="s">
        <v>896</v>
      </c>
      <c r="D6918" s="215" t="s">
        <v>12890</v>
      </c>
    </row>
    <row r="6919" spans="1:4" ht="13.5" x14ac:dyDescent="0.25">
      <c r="A6919" s="213">
        <v>95430</v>
      </c>
      <c r="B6919" s="214" t="s">
        <v>12891</v>
      </c>
      <c r="C6919" s="214" t="s">
        <v>896</v>
      </c>
      <c r="D6919" s="215" t="s">
        <v>2471</v>
      </c>
    </row>
    <row r="6920" spans="1:4" ht="13.5" x14ac:dyDescent="0.25">
      <c r="A6920" s="213">
        <v>95875</v>
      </c>
      <c r="B6920" s="214" t="s">
        <v>12892</v>
      </c>
      <c r="C6920" s="214" t="s">
        <v>956</v>
      </c>
      <c r="D6920" s="215" t="s">
        <v>12893</v>
      </c>
    </row>
    <row r="6921" spans="1:4" ht="13.5" x14ac:dyDescent="0.25">
      <c r="A6921" s="213">
        <v>95876</v>
      </c>
      <c r="B6921" s="214" t="s">
        <v>12894</v>
      </c>
      <c r="C6921" s="214" t="s">
        <v>956</v>
      </c>
      <c r="D6921" s="215" t="s">
        <v>1821</v>
      </c>
    </row>
    <row r="6922" spans="1:4" ht="13.5" x14ac:dyDescent="0.25">
      <c r="A6922" s="213">
        <v>95877</v>
      </c>
      <c r="B6922" s="214" t="s">
        <v>12895</v>
      </c>
      <c r="C6922" s="214" t="s">
        <v>956</v>
      </c>
      <c r="D6922" s="215" t="s">
        <v>12880</v>
      </c>
    </row>
    <row r="6923" spans="1:4" ht="13.5" x14ac:dyDescent="0.25">
      <c r="A6923" s="213">
        <v>95878</v>
      </c>
      <c r="B6923" s="214" t="s">
        <v>12896</v>
      </c>
      <c r="C6923" s="214" t="s">
        <v>896</v>
      </c>
      <c r="D6923" s="215" t="s">
        <v>12897</v>
      </c>
    </row>
    <row r="6924" spans="1:4" ht="13.5" x14ac:dyDescent="0.25">
      <c r="A6924" s="213">
        <v>95879</v>
      </c>
      <c r="B6924" s="214" t="s">
        <v>12898</v>
      </c>
      <c r="C6924" s="214" t="s">
        <v>896</v>
      </c>
      <c r="D6924" s="215" t="s">
        <v>12899</v>
      </c>
    </row>
    <row r="6925" spans="1:4" ht="13.5" x14ac:dyDescent="0.25">
      <c r="A6925" s="213">
        <v>95880</v>
      </c>
      <c r="B6925" s="214" t="s">
        <v>12900</v>
      </c>
      <c r="C6925" s="214" t="s">
        <v>896</v>
      </c>
      <c r="D6925" s="215" t="s">
        <v>12901</v>
      </c>
    </row>
    <row r="6926" spans="1:4" ht="13.5" x14ac:dyDescent="0.25">
      <c r="A6926" s="213">
        <v>97912</v>
      </c>
      <c r="B6926" s="214" t="s">
        <v>12902</v>
      </c>
      <c r="C6926" s="214" t="s">
        <v>956</v>
      </c>
      <c r="D6926" s="215" t="s">
        <v>4512</v>
      </c>
    </row>
    <row r="6927" spans="1:4" ht="13.5" x14ac:dyDescent="0.25">
      <c r="A6927" s="213">
        <v>97913</v>
      </c>
      <c r="B6927" s="214" t="s">
        <v>12903</v>
      </c>
      <c r="C6927" s="214" t="s">
        <v>956</v>
      </c>
      <c r="D6927" s="215" t="s">
        <v>5347</v>
      </c>
    </row>
    <row r="6928" spans="1:4" ht="13.5" x14ac:dyDescent="0.25">
      <c r="A6928" s="213">
        <v>97914</v>
      </c>
      <c r="B6928" s="214" t="s">
        <v>12904</v>
      </c>
      <c r="C6928" s="214" t="s">
        <v>956</v>
      </c>
      <c r="D6928" s="215" t="s">
        <v>2599</v>
      </c>
    </row>
    <row r="6929" spans="1:4" ht="13.5" x14ac:dyDescent="0.25">
      <c r="A6929" s="213">
        <v>97915</v>
      </c>
      <c r="B6929" s="214" t="s">
        <v>12905</v>
      </c>
      <c r="C6929" s="214" t="s">
        <v>956</v>
      </c>
      <c r="D6929" s="215" t="s">
        <v>2348</v>
      </c>
    </row>
    <row r="6930" spans="1:4" ht="13.5" x14ac:dyDescent="0.25">
      <c r="A6930" s="213">
        <v>100937</v>
      </c>
      <c r="B6930" s="214" t="s">
        <v>12906</v>
      </c>
      <c r="C6930" s="214" t="s">
        <v>956</v>
      </c>
      <c r="D6930" s="215" t="s">
        <v>10313</v>
      </c>
    </row>
    <row r="6931" spans="1:4" ht="13.5" x14ac:dyDescent="0.25">
      <c r="A6931" s="213">
        <v>100938</v>
      </c>
      <c r="B6931" s="214" t="s">
        <v>12907</v>
      </c>
      <c r="C6931" s="214" t="s">
        <v>956</v>
      </c>
      <c r="D6931" s="215" t="s">
        <v>11846</v>
      </c>
    </row>
    <row r="6932" spans="1:4" ht="13.5" x14ac:dyDescent="0.25">
      <c r="A6932" s="213">
        <v>100939</v>
      </c>
      <c r="B6932" s="214" t="s">
        <v>12908</v>
      </c>
      <c r="C6932" s="214" t="s">
        <v>956</v>
      </c>
      <c r="D6932" s="215" t="s">
        <v>12909</v>
      </c>
    </row>
    <row r="6933" spans="1:4" ht="13.5" x14ac:dyDescent="0.25">
      <c r="A6933" s="213">
        <v>100940</v>
      </c>
      <c r="B6933" s="214" t="s">
        <v>12910</v>
      </c>
      <c r="C6933" s="214" t="s">
        <v>956</v>
      </c>
      <c r="D6933" s="215" t="s">
        <v>12911</v>
      </c>
    </row>
    <row r="6934" spans="1:4" ht="13.5" x14ac:dyDescent="0.25">
      <c r="A6934" s="213">
        <v>100941</v>
      </c>
      <c r="B6934" s="214" t="s">
        <v>12912</v>
      </c>
      <c r="C6934" s="214" t="s">
        <v>896</v>
      </c>
      <c r="D6934" s="215" t="s">
        <v>12913</v>
      </c>
    </row>
    <row r="6935" spans="1:4" ht="13.5" x14ac:dyDescent="0.25">
      <c r="A6935" s="213">
        <v>100942</v>
      </c>
      <c r="B6935" s="214" t="s">
        <v>12914</v>
      </c>
      <c r="C6935" s="214" t="s">
        <v>896</v>
      </c>
      <c r="D6935" s="215" t="s">
        <v>2248</v>
      </c>
    </row>
    <row r="6936" spans="1:4" ht="13.5" x14ac:dyDescent="0.25">
      <c r="A6936" s="213">
        <v>100943</v>
      </c>
      <c r="B6936" s="214" t="s">
        <v>12915</v>
      </c>
      <c r="C6936" s="214" t="s">
        <v>896</v>
      </c>
      <c r="D6936" s="215" t="s">
        <v>2554</v>
      </c>
    </row>
    <row r="6937" spans="1:4" ht="13.5" x14ac:dyDescent="0.25">
      <c r="A6937" s="213">
        <v>100944</v>
      </c>
      <c r="B6937" s="214" t="s">
        <v>12916</v>
      </c>
      <c r="C6937" s="214" t="s">
        <v>896</v>
      </c>
      <c r="D6937" s="215" t="s">
        <v>2597</v>
      </c>
    </row>
    <row r="6938" spans="1:4" ht="13.5" x14ac:dyDescent="0.25">
      <c r="A6938" s="213">
        <v>100945</v>
      </c>
      <c r="B6938" s="214" t="s">
        <v>12917</v>
      </c>
      <c r="C6938" s="214" t="s">
        <v>896</v>
      </c>
      <c r="D6938" s="215" t="s">
        <v>12918</v>
      </c>
    </row>
    <row r="6939" spans="1:4" ht="13.5" x14ac:dyDescent="0.25">
      <c r="A6939" s="213">
        <v>100946</v>
      </c>
      <c r="B6939" s="214" t="s">
        <v>12919</v>
      </c>
      <c r="C6939" s="214" t="s">
        <v>896</v>
      </c>
      <c r="D6939" s="215" t="s">
        <v>12920</v>
      </c>
    </row>
    <row r="6940" spans="1:4" ht="13.5" x14ac:dyDescent="0.25">
      <c r="A6940" s="213">
        <v>100947</v>
      </c>
      <c r="B6940" s="214" t="s">
        <v>12921</v>
      </c>
      <c r="C6940" s="214" t="s">
        <v>896</v>
      </c>
      <c r="D6940" s="215" t="s">
        <v>1951</v>
      </c>
    </row>
    <row r="6941" spans="1:4" ht="13.5" x14ac:dyDescent="0.25">
      <c r="A6941" s="213">
        <v>100948</v>
      </c>
      <c r="B6941" s="214" t="s">
        <v>12922</v>
      </c>
      <c r="C6941" s="214" t="s">
        <v>896</v>
      </c>
      <c r="D6941" s="215" t="s">
        <v>12923</v>
      </c>
    </row>
    <row r="6942" spans="1:4" ht="13.5" x14ac:dyDescent="0.25">
      <c r="A6942" s="213">
        <v>100949</v>
      </c>
      <c r="B6942" s="214" t="s">
        <v>12924</v>
      </c>
      <c r="C6942" s="214" t="s">
        <v>896</v>
      </c>
      <c r="D6942" s="215" t="s">
        <v>6696</v>
      </c>
    </row>
    <row r="6943" spans="1:4" ht="13.5" x14ac:dyDescent="0.25">
      <c r="A6943" s="213">
        <v>100950</v>
      </c>
      <c r="B6943" s="214" t="s">
        <v>12925</v>
      </c>
      <c r="C6943" s="214" t="s">
        <v>896</v>
      </c>
      <c r="D6943" s="215" t="s">
        <v>12926</v>
      </c>
    </row>
    <row r="6944" spans="1:4" ht="13.5" x14ac:dyDescent="0.25">
      <c r="A6944" s="213">
        <v>100951</v>
      </c>
      <c r="B6944" s="214" t="s">
        <v>12927</v>
      </c>
      <c r="C6944" s="214" t="s">
        <v>896</v>
      </c>
      <c r="D6944" s="215" t="s">
        <v>12928</v>
      </c>
    </row>
    <row r="6945" spans="1:4" ht="13.5" x14ac:dyDescent="0.25">
      <c r="A6945" s="213">
        <v>100952</v>
      </c>
      <c r="B6945" s="214" t="s">
        <v>12929</v>
      </c>
      <c r="C6945" s="214" t="s">
        <v>896</v>
      </c>
      <c r="D6945" s="215" t="s">
        <v>12930</v>
      </c>
    </row>
    <row r="6946" spans="1:4" ht="13.5" x14ac:dyDescent="0.25">
      <c r="A6946" s="213">
        <v>100953</v>
      </c>
      <c r="B6946" s="214" t="s">
        <v>12931</v>
      </c>
      <c r="C6946" s="214" t="s">
        <v>896</v>
      </c>
      <c r="D6946" s="215" t="s">
        <v>2067</v>
      </c>
    </row>
    <row r="6947" spans="1:4" ht="13.5" x14ac:dyDescent="0.25">
      <c r="A6947" s="213">
        <v>100954</v>
      </c>
      <c r="B6947" s="214" t="s">
        <v>12932</v>
      </c>
      <c r="C6947" s="214" t="s">
        <v>896</v>
      </c>
      <c r="D6947" s="215" t="s">
        <v>12933</v>
      </c>
    </row>
    <row r="6948" spans="1:4" ht="13.5" x14ac:dyDescent="0.25">
      <c r="A6948" s="213">
        <v>100955</v>
      </c>
      <c r="B6948" s="214" t="s">
        <v>12934</v>
      </c>
      <c r="C6948" s="214" t="s">
        <v>956</v>
      </c>
      <c r="D6948" s="215" t="s">
        <v>2221</v>
      </c>
    </row>
    <row r="6949" spans="1:4" ht="13.5" x14ac:dyDescent="0.25">
      <c r="A6949" s="213">
        <v>100956</v>
      </c>
      <c r="B6949" s="214" t="s">
        <v>12935</v>
      </c>
      <c r="C6949" s="214" t="s">
        <v>956</v>
      </c>
      <c r="D6949" s="215" t="s">
        <v>12936</v>
      </c>
    </row>
    <row r="6950" spans="1:4" ht="13.5" x14ac:dyDescent="0.25">
      <c r="A6950" s="213">
        <v>100957</v>
      </c>
      <c r="B6950" s="214" t="s">
        <v>12937</v>
      </c>
      <c r="C6950" s="214" t="s">
        <v>956</v>
      </c>
      <c r="D6950" s="215" t="s">
        <v>12938</v>
      </c>
    </row>
    <row r="6951" spans="1:4" ht="13.5" x14ac:dyDescent="0.25">
      <c r="A6951" s="213">
        <v>100958</v>
      </c>
      <c r="B6951" s="214" t="s">
        <v>12939</v>
      </c>
      <c r="C6951" s="214" t="s">
        <v>956</v>
      </c>
      <c r="D6951" s="215" t="s">
        <v>12940</v>
      </c>
    </row>
    <row r="6952" spans="1:4" ht="13.5" x14ac:dyDescent="0.25">
      <c r="A6952" s="213">
        <v>100959</v>
      </c>
      <c r="B6952" s="214" t="s">
        <v>12941</v>
      </c>
      <c r="C6952" s="214" t="s">
        <v>956</v>
      </c>
      <c r="D6952" s="215" t="s">
        <v>10752</v>
      </c>
    </row>
    <row r="6953" spans="1:4" ht="13.5" x14ac:dyDescent="0.25">
      <c r="A6953" s="213">
        <v>100960</v>
      </c>
      <c r="B6953" s="214" t="s">
        <v>12942</v>
      </c>
      <c r="C6953" s="214" t="s">
        <v>956</v>
      </c>
      <c r="D6953" s="215" t="s">
        <v>12926</v>
      </c>
    </row>
    <row r="6954" spans="1:4" ht="13.5" x14ac:dyDescent="0.25">
      <c r="A6954" s="213">
        <v>100961</v>
      </c>
      <c r="B6954" s="214" t="s">
        <v>12943</v>
      </c>
      <c r="C6954" s="214" t="s">
        <v>956</v>
      </c>
      <c r="D6954" s="215" t="s">
        <v>12862</v>
      </c>
    </row>
    <row r="6955" spans="1:4" ht="13.5" x14ac:dyDescent="0.25">
      <c r="A6955" s="213">
        <v>100962</v>
      </c>
      <c r="B6955" s="214" t="s">
        <v>12944</v>
      </c>
      <c r="C6955" s="214" t="s">
        <v>956</v>
      </c>
      <c r="D6955" s="215" t="s">
        <v>12945</v>
      </c>
    </row>
    <row r="6956" spans="1:4" ht="13.5" x14ac:dyDescent="0.25">
      <c r="A6956" s="213">
        <v>100963</v>
      </c>
      <c r="B6956" s="214" t="s">
        <v>12946</v>
      </c>
      <c r="C6956" s="214" t="s">
        <v>956</v>
      </c>
      <c r="D6956" s="215" t="s">
        <v>2287</v>
      </c>
    </row>
    <row r="6957" spans="1:4" ht="13.5" x14ac:dyDescent="0.25">
      <c r="A6957" s="213">
        <v>100964</v>
      </c>
      <c r="B6957" s="214" t="s">
        <v>12947</v>
      </c>
      <c r="C6957" s="214" t="s">
        <v>956</v>
      </c>
      <c r="D6957" s="215" t="s">
        <v>12948</v>
      </c>
    </row>
    <row r="6958" spans="1:4" ht="13.5" x14ac:dyDescent="0.25">
      <c r="A6958" s="213">
        <v>100973</v>
      </c>
      <c r="B6958" s="214" t="s">
        <v>12949</v>
      </c>
      <c r="C6958" s="214" t="s">
        <v>437</v>
      </c>
      <c r="D6958" s="215" t="s">
        <v>5016</v>
      </c>
    </row>
    <row r="6959" spans="1:4" ht="13.5" x14ac:dyDescent="0.25">
      <c r="A6959" s="213">
        <v>100974</v>
      </c>
      <c r="B6959" s="214" t="s">
        <v>12950</v>
      </c>
      <c r="C6959" s="214" t="s">
        <v>437</v>
      </c>
      <c r="D6959" s="215" t="s">
        <v>12951</v>
      </c>
    </row>
    <row r="6960" spans="1:4" ht="13.5" x14ac:dyDescent="0.25">
      <c r="A6960" s="213">
        <v>100975</v>
      </c>
      <c r="B6960" s="214" t="s">
        <v>12952</v>
      </c>
      <c r="C6960" s="214" t="s">
        <v>437</v>
      </c>
      <c r="D6960" s="215" t="s">
        <v>12953</v>
      </c>
    </row>
    <row r="6961" spans="1:4" ht="13.5" x14ac:dyDescent="0.25">
      <c r="A6961" s="213">
        <v>100965</v>
      </c>
      <c r="B6961" s="214" t="s">
        <v>12954</v>
      </c>
      <c r="C6961" s="214" t="s">
        <v>896</v>
      </c>
      <c r="D6961" s="215" t="s">
        <v>12955</v>
      </c>
    </row>
    <row r="6962" spans="1:4" ht="13.5" x14ac:dyDescent="0.25">
      <c r="A6962" s="213">
        <v>100966</v>
      </c>
      <c r="B6962" s="214" t="s">
        <v>12956</v>
      </c>
      <c r="C6962" s="214" t="s">
        <v>896</v>
      </c>
      <c r="D6962" s="215" t="s">
        <v>2541</v>
      </c>
    </row>
    <row r="6963" spans="1:4" ht="13.5" x14ac:dyDescent="0.25">
      <c r="A6963" s="213">
        <v>100969</v>
      </c>
      <c r="B6963" s="214" t="s">
        <v>12957</v>
      </c>
      <c r="C6963" s="214" t="s">
        <v>896</v>
      </c>
      <c r="D6963" s="215" t="s">
        <v>12958</v>
      </c>
    </row>
    <row r="6964" spans="1:4" ht="13.5" x14ac:dyDescent="0.25">
      <c r="A6964" s="213">
        <v>100970</v>
      </c>
      <c r="B6964" s="214" t="s">
        <v>12959</v>
      </c>
      <c r="C6964" s="214" t="s">
        <v>896</v>
      </c>
      <c r="D6964" s="215" t="s">
        <v>11514</v>
      </c>
    </row>
    <row r="6965" spans="1:4" ht="13.5" x14ac:dyDescent="0.25">
      <c r="A6965" s="213">
        <v>102330</v>
      </c>
      <c r="B6965" s="214" t="s">
        <v>12960</v>
      </c>
      <c r="C6965" s="214" t="s">
        <v>896</v>
      </c>
      <c r="D6965" s="215" t="s">
        <v>12579</v>
      </c>
    </row>
    <row r="6966" spans="1:4" ht="13.5" x14ac:dyDescent="0.25">
      <c r="A6966" s="213">
        <v>102331</v>
      </c>
      <c r="B6966" s="214" t="s">
        <v>12961</v>
      </c>
      <c r="C6966" s="214" t="s">
        <v>896</v>
      </c>
      <c r="D6966" s="215" t="s">
        <v>2005</v>
      </c>
    </row>
    <row r="6967" spans="1:4" ht="13.5" x14ac:dyDescent="0.25">
      <c r="A6967" s="213">
        <v>102332</v>
      </c>
      <c r="B6967" s="214" t="s">
        <v>12962</v>
      </c>
      <c r="C6967" s="214" t="s">
        <v>896</v>
      </c>
      <c r="D6967" s="215" t="s">
        <v>12963</v>
      </c>
    </row>
    <row r="6968" spans="1:4" ht="13.5" x14ac:dyDescent="0.25">
      <c r="A6968" s="213">
        <v>102333</v>
      </c>
      <c r="B6968" s="214" t="s">
        <v>12964</v>
      </c>
      <c r="C6968" s="214" t="s">
        <v>896</v>
      </c>
      <c r="D6968" s="215" t="s">
        <v>12965</v>
      </c>
    </row>
    <row r="6969" spans="1:4" ht="13.5" x14ac:dyDescent="0.25">
      <c r="A6969" s="213">
        <v>101019</v>
      </c>
      <c r="B6969" s="214" t="s">
        <v>12966</v>
      </c>
      <c r="C6969" s="214" t="s">
        <v>955</v>
      </c>
      <c r="D6969" s="215" t="s">
        <v>12967</v>
      </c>
    </row>
    <row r="6970" spans="1:4" ht="13.5" x14ac:dyDescent="0.25">
      <c r="A6970" s="213">
        <v>101479</v>
      </c>
      <c r="B6970" s="214" t="s">
        <v>12968</v>
      </c>
      <c r="C6970" s="214" t="s">
        <v>955</v>
      </c>
      <c r="D6970" s="215" t="s">
        <v>12969</v>
      </c>
    </row>
    <row r="6971" spans="1:4" ht="13.5" x14ac:dyDescent="0.25">
      <c r="A6971" s="213">
        <v>102568</v>
      </c>
      <c r="B6971" s="214" t="s">
        <v>12970</v>
      </c>
      <c r="C6971" s="214" t="s">
        <v>955</v>
      </c>
      <c r="D6971" s="215" t="s">
        <v>11323</v>
      </c>
    </row>
    <row r="6972" spans="1:4" ht="13.5" x14ac:dyDescent="0.25">
      <c r="A6972" s="213">
        <v>100976</v>
      </c>
      <c r="B6972" s="214" t="s">
        <v>12971</v>
      </c>
      <c r="C6972" s="214" t="s">
        <v>437</v>
      </c>
      <c r="D6972" s="215" t="s">
        <v>12972</v>
      </c>
    </row>
    <row r="6973" spans="1:4" ht="13.5" x14ac:dyDescent="0.25">
      <c r="A6973" s="213">
        <v>100977</v>
      </c>
      <c r="B6973" s="214" t="s">
        <v>12973</v>
      </c>
      <c r="C6973" s="214" t="s">
        <v>437</v>
      </c>
      <c r="D6973" s="215" t="s">
        <v>12974</v>
      </c>
    </row>
    <row r="6974" spans="1:4" ht="13.5" x14ac:dyDescent="0.25">
      <c r="A6974" s="213">
        <v>100978</v>
      </c>
      <c r="B6974" s="214" t="s">
        <v>12975</v>
      </c>
      <c r="C6974" s="214" t="s">
        <v>437</v>
      </c>
      <c r="D6974" s="215" t="s">
        <v>12976</v>
      </c>
    </row>
    <row r="6975" spans="1:4" ht="13.5" x14ac:dyDescent="0.25">
      <c r="A6975" s="213">
        <v>100979</v>
      </c>
      <c r="B6975" s="214" t="s">
        <v>12977</v>
      </c>
      <c r="C6975" s="214" t="s">
        <v>437</v>
      </c>
      <c r="D6975" s="215" t="s">
        <v>12978</v>
      </c>
    </row>
    <row r="6976" spans="1:4" ht="13.5" x14ac:dyDescent="0.25">
      <c r="A6976" s="213">
        <v>100980</v>
      </c>
      <c r="B6976" s="214" t="s">
        <v>12979</v>
      </c>
      <c r="C6976" s="214" t="s">
        <v>437</v>
      </c>
      <c r="D6976" s="215" t="s">
        <v>5564</v>
      </c>
    </row>
    <row r="6977" spans="1:4" ht="13.5" x14ac:dyDescent="0.25">
      <c r="A6977" s="213">
        <v>100981</v>
      </c>
      <c r="B6977" s="214" t="s">
        <v>12980</v>
      </c>
      <c r="C6977" s="214" t="s">
        <v>437</v>
      </c>
      <c r="D6977" s="215" t="s">
        <v>8873</v>
      </c>
    </row>
    <row r="6978" spans="1:4" ht="13.5" x14ac:dyDescent="0.25">
      <c r="A6978" s="213">
        <v>100982</v>
      </c>
      <c r="B6978" s="214" t="s">
        <v>12981</v>
      </c>
      <c r="C6978" s="214" t="s">
        <v>437</v>
      </c>
      <c r="D6978" s="215" t="s">
        <v>12982</v>
      </c>
    </row>
    <row r="6979" spans="1:4" ht="13.5" x14ac:dyDescent="0.25">
      <c r="A6979" s="213">
        <v>100983</v>
      </c>
      <c r="B6979" s="214" t="s">
        <v>12983</v>
      </c>
      <c r="C6979" s="214" t="s">
        <v>437</v>
      </c>
      <c r="D6979" s="215" t="s">
        <v>2306</v>
      </c>
    </row>
    <row r="6980" spans="1:4" ht="13.5" x14ac:dyDescent="0.25">
      <c r="A6980" s="213">
        <v>100984</v>
      </c>
      <c r="B6980" s="214" t="s">
        <v>12984</v>
      </c>
      <c r="C6980" s="214" t="s">
        <v>437</v>
      </c>
      <c r="D6980" s="215" t="s">
        <v>12985</v>
      </c>
    </row>
    <row r="6981" spans="1:4" ht="13.5" x14ac:dyDescent="0.25">
      <c r="A6981" s="213">
        <v>100985</v>
      </c>
      <c r="B6981" s="214" t="s">
        <v>12986</v>
      </c>
      <c r="C6981" s="214" t="s">
        <v>437</v>
      </c>
      <c r="D6981" s="215" t="s">
        <v>12987</v>
      </c>
    </row>
    <row r="6982" spans="1:4" ht="13.5" x14ac:dyDescent="0.25">
      <c r="A6982" s="213">
        <v>100986</v>
      </c>
      <c r="B6982" s="214" t="s">
        <v>12988</v>
      </c>
      <c r="C6982" s="214" t="s">
        <v>437</v>
      </c>
      <c r="D6982" s="215" t="s">
        <v>12989</v>
      </c>
    </row>
    <row r="6983" spans="1:4" ht="13.5" x14ac:dyDescent="0.25">
      <c r="A6983" s="213">
        <v>100987</v>
      </c>
      <c r="B6983" s="214" t="s">
        <v>12990</v>
      </c>
      <c r="C6983" s="214" t="s">
        <v>437</v>
      </c>
      <c r="D6983" s="215" t="s">
        <v>12991</v>
      </c>
    </row>
    <row r="6984" spans="1:4" ht="13.5" x14ac:dyDescent="0.25">
      <c r="A6984" s="213">
        <v>100988</v>
      </c>
      <c r="B6984" s="214" t="s">
        <v>12992</v>
      </c>
      <c r="C6984" s="214" t="s">
        <v>437</v>
      </c>
      <c r="D6984" s="215" t="s">
        <v>12993</v>
      </c>
    </row>
    <row r="6985" spans="1:4" ht="13.5" x14ac:dyDescent="0.25">
      <c r="A6985" s="213">
        <v>100989</v>
      </c>
      <c r="B6985" s="214" t="s">
        <v>12994</v>
      </c>
      <c r="C6985" s="214" t="s">
        <v>955</v>
      </c>
      <c r="D6985" s="215" t="s">
        <v>10718</v>
      </c>
    </row>
    <row r="6986" spans="1:4" ht="13.5" x14ac:dyDescent="0.25">
      <c r="A6986" s="213">
        <v>100990</v>
      </c>
      <c r="B6986" s="214" t="s">
        <v>12995</v>
      </c>
      <c r="C6986" s="214" t="s">
        <v>955</v>
      </c>
      <c r="D6986" s="215" t="s">
        <v>12996</v>
      </c>
    </row>
    <row r="6987" spans="1:4" ht="13.5" x14ac:dyDescent="0.25">
      <c r="A6987" s="213">
        <v>100991</v>
      </c>
      <c r="B6987" s="214" t="s">
        <v>12997</v>
      </c>
      <c r="C6987" s="214" t="s">
        <v>955</v>
      </c>
      <c r="D6987" s="215" t="s">
        <v>2739</v>
      </c>
    </row>
    <row r="6988" spans="1:4" ht="13.5" x14ac:dyDescent="0.25">
      <c r="A6988" s="213">
        <v>100992</v>
      </c>
      <c r="B6988" s="214" t="s">
        <v>12998</v>
      </c>
      <c r="C6988" s="214" t="s">
        <v>955</v>
      </c>
      <c r="D6988" s="215" t="s">
        <v>12999</v>
      </c>
    </row>
    <row r="6989" spans="1:4" ht="13.5" x14ac:dyDescent="0.25">
      <c r="A6989" s="213">
        <v>100993</v>
      </c>
      <c r="B6989" s="214" t="s">
        <v>13000</v>
      </c>
      <c r="C6989" s="214" t="s">
        <v>955</v>
      </c>
      <c r="D6989" s="215" t="s">
        <v>13001</v>
      </c>
    </row>
    <row r="6990" spans="1:4" ht="13.5" x14ac:dyDescent="0.25">
      <c r="A6990" s="213">
        <v>100994</v>
      </c>
      <c r="B6990" s="214" t="s">
        <v>13002</v>
      </c>
      <c r="C6990" s="214" t="s">
        <v>955</v>
      </c>
      <c r="D6990" s="215" t="s">
        <v>2086</v>
      </c>
    </row>
    <row r="6991" spans="1:4" ht="13.5" x14ac:dyDescent="0.25">
      <c r="A6991" s="213">
        <v>100995</v>
      </c>
      <c r="B6991" s="214" t="s">
        <v>13003</v>
      </c>
      <c r="C6991" s="214" t="s">
        <v>955</v>
      </c>
      <c r="D6991" s="215" t="s">
        <v>2419</v>
      </c>
    </row>
    <row r="6992" spans="1:4" ht="13.5" x14ac:dyDescent="0.25">
      <c r="A6992" s="213">
        <v>100996</v>
      </c>
      <c r="B6992" s="214" t="s">
        <v>13004</v>
      </c>
      <c r="C6992" s="214" t="s">
        <v>955</v>
      </c>
      <c r="D6992" s="215" t="s">
        <v>13005</v>
      </c>
    </row>
    <row r="6993" spans="1:4" ht="13.5" x14ac:dyDescent="0.25">
      <c r="A6993" s="213">
        <v>100997</v>
      </c>
      <c r="B6993" s="214" t="s">
        <v>13006</v>
      </c>
      <c r="C6993" s="214" t="s">
        <v>955</v>
      </c>
      <c r="D6993" s="215" t="s">
        <v>2420</v>
      </c>
    </row>
    <row r="6994" spans="1:4" ht="13.5" x14ac:dyDescent="0.25">
      <c r="A6994" s="213">
        <v>100998</v>
      </c>
      <c r="B6994" s="214" t="s">
        <v>13007</v>
      </c>
      <c r="C6994" s="214" t="s">
        <v>955</v>
      </c>
      <c r="D6994" s="215" t="s">
        <v>2409</v>
      </c>
    </row>
    <row r="6995" spans="1:4" ht="13.5" x14ac:dyDescent="0.25">
      <c r="A6995" s="213">
        <v>100999</v>
      </c>
      <c r="B6995" s="214" t="s">
        <v>13008</v>
      </c>
      <c r="C6995" s="214" t="s">
        <v>955</v>
      </c>
      <c r="D6995" s="215" t="s">
        <v>10742</v>
      </c>
    </row>
    <row r="6996" spans="1:4" ht="13.5" x14ac:dyDescent="0.25">
      <c r="A6996" s="213">
        <v>101000</v>
      </c>
      <c r="B6996" s="214" t="s">
        <v>13009</v>
      </c>
      <c r="C6996" s="214" t="s">
        <v>955</v>
      </c>
      <c r="D6996" s="215" t="s">
        <v>2746</v>
      </c>
    </row>
    <row r="6997" spans="1:4" ht="13.5" x14ac:dyDescent="0.25">
      <c r="A6997" s="213">
        <v>101001</v>
      </c>
      <c r="B6997" s="214" t="s">
        <v>13010</v>
      </c>
      <c r="C6997" s="214" t="s">
        <v>955</v>
      </c>
      <c r="D6997" s="215" t="s">
        <v>13011</v>
      </c>
    </row>
    <row r="6998" spans="1:4" ht="13.5" x14ac:dyDescent="0.25">
      <c r="A6998" s="213">
        <v>101002</v>
      </c>
      <c r="B6998" s="214" t="s">
        <v>13012</v>
      </c>
      <c r="C6998" s="214" t="s">
        <v>955</v>
      </c>
      <c r="D6998" s="215" t="s">
        <v>13013</v>
      </c>
    </row>
    <row r="6999" spans="1:4" ht="13.5" x14ac:dyDescent="0.25">
      <c r="A6999" s="213">
        <v>101003</v>
      </c>
      <c r="B6999" s="214" t="s">
        <v>13014</v>
      </c>
      <c r="C6999" s="214" t="s">
        <v>955</v>
      </c>
      <c r="D6999" s="215" t="s">
        <v>9660</v>
      </c>
    </row>
    <row r="7000" spans="1:4" ht="13.5" x14ac:dyDescent="0.25">
      <c r="A7000" s="213">
        <v>101004</v>
      </c>
      <c r="B7000" s="214" t="s">
        <v>13015</v>
      </c>
      <c r="C7000" s="214" t="s">
        <v>955</v>
      </c>
      <c r="D7000" s="215" t="s">
        <v>8779</v>
      </c>
    </row>
    <row r="7001" spans="1:4" ht="13.5" x14ac:dyDescent="0.25">
      <c r="A7001" s="213">
        <v>101005</v>
      </c>
      <c r="B7001" s="214" t="s">
        <v>13016</v>
      </c>
      <c r="C7001" s="214" t="s">
        <v>437</v>
      </c>
      <c r="D7001" s="215" t="s">
        <v>13017</v>
      </c>
    </row>
    <row r="7002" spans="1:4" ht="13.5" x14ac:dyDescent="0.25">
      <c r="A7002" s="213">
        <v>101006</v>
      </c>
      <c r="B7002" s="214" t="s">
        <v>13018</v>
      </c>
      <c r="C7002" s="214" t="s">
        <v>437</v>
      </c>
      <c r="D7002" s="215" t="s">
        <v>9324</v>
      </c>
    </row>
    <row r="7003" spans="1:4" ht="13.5" x14ac:dyDescent="0.25">
      <c r="A7003" s="213">
        <v>101007</v>
      </c>
      <c r="B7003" s="214" t="s">
        <v>13019</v>
      </c>
      <c r="C7003" s="214" t="s">
        <v>437</v>
      </c>
      <c r="D7003" s="215" t="s">
        <v>13020</v>
      </c>
    </row>
    <row r="7004" spans="1:4" ht="13.5" x14ac:dyDescent="0.25">
      <c r="A7004" s="213">
        <v>101008</v>
      </c>
      <c r="B7004" s="214" t="s">
        <v>13021</v>
      </c>
      <c r="C7004" s="214" t="s">
        <v>437</v>
      </c>
      <c r="D7004" s="215" t="s">
        <v>13022</v>
      </c>
    </row>
    <row r="7005" spans="1:4" ht="13.5" x14ac:dyDescent="0.25">
      <c r="A7005" s="213">
        <v>101009</v>
      </c>
      <c r="B7005" s="214" t="s">
        <v>13023</v>
      </c>
      <c r="C7005" s="214" t="s">
        <v>955</v>
      </c>
      <c r="D7005" s="215" t="s">
        <v>13024</v>
      </c>
    </row>
    <row r="7006" spans="1:4" ht="13.5" x14ac:dyDescent="0.25">
      <c r="A7006" s="213">
        <v>101010</v>
      </c>
      <c r="B7006" s="214" t="s">
        <v>13025</v>
      </c>
      <c r="C7006" s="214" t="s">
        <v>955</v>
      </c>
      <c r="D7006" s="215" t="s">
        <v>13026</v>
      </c>
    </row>
    <row r="7007" spans="1:4" ht="13.5" x14ac:dyDescent="0.25">
      <c r="A7007" s="213">
        <v>101013</v>
      </c>
      <c r="B7007" s="214" t="s">
        <v>13027</v>
      </c>
      <c r="C7007" s="214" t="s">
        <v>955</v>
      </c>
      <c r="D7007" s="215" t="s">
        <v>13028</v>
      </c>
    </row>
    <row r="7008" spans="1:4" ht="13.5" x14ac:dyDescent="0.25">
      <c r="A7008" s="213">
        <v>101014</v>
      </c>
      <c r="B7008" s="214" t="s">
        <v>13029</v>
      </c>
      <c r="C7008" s="214" t="s">
        <v>955</v>
      </c>
      <c r="D7008" s="215" t="s">
        <v>13030</v>
      </c>
    </row>
    <row r="7009" spans="1:4" ht="13.5" x14ac:dyDescent="0.25">
      <c r="A7009" s="213">
        <v>101015</v>
      </c>
      <c r="B7009" s="214" t="s">
        <v>13031</v>
      </c>
      <c r="C7009" s="214" t="s">
        <v>955</v>
      </c>
      <c r="D7009" s="215" t="s">
        <v>13032</v>
      </c>
    </row>
    <row r="7010" spans="1:4" ht="13.5" x14ac:dyDescent="0.25">
      <c r="A7010" s="213">
        <v>101016</v>
      </c>
      <c r="B7010" s="214" t="s">
        <v>13033</v>
      </c>
      <c r="C7010" s="214" t="s">
        <v>955</v>
      </c>
      <c r="D7010" s="215" t="s">
        <v>13034</v>
      </c>
    </row>
    <row r="7011" spans="1:4" ht="13.5" x14ac:dyDescent="0.25">
      <c r="A7011" s="213">
        <v>101017</v>
      </c>
      <c r="B7011" s="214" t="s">
        <v>13035</v>
      </c>
      <c r="C7011" s="214" t="s">
        <v>955</v>
      </c>
      <c r="D7011" s="215" t="s">
        <v>13036</v>
      </c>
    </row>
    <row r="7012" spans="1:4" ht="13.5" x14ac:dyDescent="0.25">
      <c r="A7012" s="213">
        <v>101018</v>
      </c>
      <c r="B7012" s="214" t="s">
        <v>13037</v>
      </c>
      <c r="C7012" s="214" t="s">
        <v>955</v>
      </c>
      <c r="D7012" s="215" t="s">
        <v>10613</v>
      </c>
    </row>
    <row r="7013" spans="1:4" ht="13.5" x14ac:dyDescent="0.25">
      <c r="A7013" s="213">
        <v>101463</v>
      </c>
      <c r="B7013" s="214" t="s">
        <v>13038</v>
      </c>
      <c r="C7013" s="214" t="s">
        <v>955</v>
      </c>
      <c r="D7013" s="215" t="s">
        <v>7108</v>
      </c>
    </row>
    <row r="7014" spans="1:4" ht="13.5" x14ac:dyDescent="0.25">
      <c r="A7014" s="213">
        <v>101464</v>
      </c>
      <c r="B7014" s="214" t="s">
        <v>13039</v>
      </c>
      <c r="C7014" s="214" t="s">
        <v>955</v>
      </c>
      <c r="D7014" s="215" t="s">
        <v>13040</v>
      </c>
    </row>
    <row r="7015" spans="1:4" ht="13.5" x14ac:dyDescent="0.25">
      <c r="A7015" s="213">
        <v>101465</v>
      </c>
      <c r="B7015" s="214" t="s">
        <v>13041</v>
      </c>
      <c r="C7015" s="214" t="s">
        <v>955</v>
      </c>
      <c r="D7015" s="215" t="s">
        <v>13042</v>
      </c>
    </row>
    <row r="7016" spans="1:4" ht="13.5" x14ac:dyDescent="0.25">
      <c r="A7016" s="213">
        <v>101466</v>
      </c>
      <c r="B7016" s="214" t="s">
        <v>13043</v>
      </c>
      <c r="C7016" s="214" t="s">
        <v>955</v>
      </c>
      <c r="D7016" s="215" t="s">
        <v>13044</v>
      </c>
    </row>
    <row r="7017" spans="1:4" ht="13.5" x14ac:dyDescent="0.25">
      <c r="A7017" s="213">
        <v>101467</v>
      </c>
      <c r="B7017" s="214" t="s">
        <v>13045</v>
      </c>
      <c r="C7017" s="214" t="s">
        <v>955</v>
      </c>
      <c r="D7017" s="215" t="s">
        <v>5656</v>
      </c>
    </row>
    <row r="7018" spans="1:4" ht="13.5" x14ac:dyDescent="0.25">
      <c r="A7018" s="213">
        <v>101468</v>
      </c>
      <c r="B7018" s="214" t="s">
        <v>13046</v>
      </c>
      <c r="C7018" s="214" t="s">
        <v>955</v>
      </c>
      <c r="D7018" s="215" t="s">
        <v>7626</v>
      </c>
    </row>
    <row r="7019" spans="1:4" ht="13.5" x14ac:dyDescent="0.25">
      <c r="A7019" s="213">
        <v>101469</v>
      </c>
      <c r="B7019" s="214" t="s">
        <v>13047</v>
      </c>
      <c r="C7019" s="214" t="s">
        <v>955</v>
      </c>
      <c r="D7019" s="215" t="s">
        <v>13048</v>
      </c>
    </row>
    <row r="7020" spans="1:4" ht="13.5" x14ac:dyDescent="0.25">
      <c r="A7020" s="213">
        <v>101470</v>
      </c>
      <c r="B7020" s="214" t="s">
        <v>13049</v>
      </c>
      <c r="C7020" s="214" t="s">
        <v>955</v>
      </c>
      <c r="D7020" s="215" t="s">
        <v>7562</v>
      </c>
    </row>
    <row r="7021" spans="1:4" ht="13.5" x14ac:dyDescent="0.25">
      <c r="A7021" s="213">
        <v>101471</v>
      </c>
      <c r="B7021" s="214" t="s">
        <v>13050</v>
      </c>
      <c r="C7021" s="214" t="s">
        <v>955</v>
      </c>
      <c r="D7021" s="215" t="s">
        <v>6211</v>
      </c>
    </row>
    <row r="7022" spans="1:4" ht="13.5" x14ac:dyDescent="0.25">
      <c r="A7022" s="213">
        <v>101472</v>
      </c>
      <c r="B7022" s="214" t="s">
        <v>13051</v>
      </c>
      <c r="C7022" s="214" t="s">
        <v>955</v>
      </c>
      <c r="D7022" s="215" t="s">
        <v>13052</v>
      </c>
    </row>
    <row r="7023" spans="1:4" ht="13.5" x14ac:dyDescent="0.25">
      <c r="A7023" s="213">
        <v>101473</v>
      </c>
      <c r="B7023" s="214" t="s">
        <v>13053</v>
      </c>
      <c r="C7023" s="214" t="s">
        <v>955</v>
      </c>
      <c r="D7023" s="215" t="s">
        <v>13054</v>
      </c>
    </row>
    <row r="7024" spans="1:4" ht="13.5" x14ac:dyDescent="0.25">
      <c r="A7024" s="213">
        <v>101474</v>
      </c>
      <c r="B7024" s="214" t="s">
        <v>13055</v>
      </c>
      <c r="C7024" s="214" t="s">
        <v>955</v>
      </c>
      <c r="D7024" s="215" t="s">
        <v>13056</v>
      </c>
    </row>
    <row r="7025" spans="1:4" ht="13.5" x14ac:dyDescent="0.25">
      <c r="A7025" s="213">
        <v>101475</v>
      </c>
      <c r="B7025" s="214" t="s">
        <v>13057</v>
      </c>
      <c r="C7025" s="214" t="s">
        <v>955</v>
      </c>
      <c r="D7025" s="215" t="s">
        <v>2770</v>
      </c>
    </row>
    <row r="7026" spans="1:4" ht="13.5" x14ac:dyDescent="0.25">
      <c r="A7026" s="213">
        <v>101476</v>
      </c>
      <c r="B7026" s="214" t="s">
        <v>13058</v>
      </c>
      <c r="C7026" s="214" t="s">
        <v>955</v>
      </c>
      <c r="D7026" s="215" t="s">
        <v>13059</v>
      </c>
    </row>
    <row r="7027" spans="1:4" ht="13.5" x14ac:dyDescent="0.25">
      <c r="A7027" s="213">
        <v>101477</v>
      </c>
      <c r="B7027" s="214" t="s">
        <v>13060</v>
      </c>
      <c r="C7027" s="214" t="s">
        <v>955</v>
      </c>
      <c r="D7027" s="215" t="s">
        <v>13061</v>
      </c>
    </row>
    <row r="7028" spans="1:4" ht="13.5" x14ac:dyDescent="0.25">
      <c r="A7028" s="213">
        <v>101478</v>
      </c>
      <c r="B7028" s="214" t="s">
        <v>13062</v>
      </c>
      <c r="C7028" s="214" t="s">
        <v>955</v>
      </c>
      <c r="D7028" s="215" t="s">
        <v>1105</v>
      </c>
    </row>
    <row r="7029" spans="1:4" ht="13.5" x14ac:dyDescent="0.25">
      <c r="A7029" s="213">
        <v>101480</v>
      </c>
      <c r="B7029" s="214" t="s">
        <v>13063</v>
      </c>
      <c r="C7029" s="214" t="s">
        <v>955</v>
      </c>
      <c r="D7029" s="215" t="s">
        <v>5545</v>
      </c>
    </row>
    <row r="7030" spans="1:4" ht="13.5" x14ac:dyDescent="0.25">
      <c r="A7030" s="213">
        <v>101481</v>
      </c>
      <c r="B7030" s="214" t="s">
        <v>13064</v>
      </c>
      <c r="C7030" s="214" t="s">
        <v>955</v>
      </c>
      <c r="D7030" s="215" t="s">
        <v>13065</v>
      </c>
    </row>
    <row r="7031" spans="1:4" ht="13.5" x14ac:dyDescent="0.25">
      <c r="A7031" s="213">
        <v>101482</v>
      </c>
      <c r="B7031" s="214" t="s">
        <v>13066</v>
      </c>
      <c r="C7031" s="214" t="s">
        <v>955</v>
      </c>
      <c r="D7031" s="215" t="s">
        <v>13067</v>
      </c>
    </row>
    <row r="7032" spans="1:4" ht="13.5" x14ac:dyDescent="0.25">
      <c r="A7032" s="213">
        <v>101483</v>
      </c>
      <c r="B7032" s="214" t="s">
        <v>13068</v>
      </c>
      <c r="C7032" s="214" t="s">
        <v>955</v>
      </c>
      <c r="D7032" s="215" t="s">
        <v>13069</v>
      </c>
    </row>
    <row r="7033" spans="1:4" ht="13.5" x14ac:dyDescent="0.25">
      <c r="A7033" s="213">
        <v>101484</v>
      </c>
      <c r="B7033" s="214" t="s">
        <v>13070</v>
      </c>
      <c r="C7033" s="214" t="s">
        <v>955</v>
      </c>
      <c r="D7033" s="215" t="s">
        <v>13071</v>
      </c>
    </row>
    <row r="7034" spans="1:4" ht="13.5" x14ac:dyDescent="0.25">
      <c r="A7034" s="213">
        <v>101485</v>
      </c>
      <c r="B7034" s="214" t="s">
        <v>13072</v>
      </c>
      <c r="C7034" s="214" t="s">
        <v>955</v>
      </c>
      <c r="D7034" s="215" t="s">
        <v>13073</v>
      </c>
    </row>
    <row r="7035" spans="1:4" ht="13.5" x14ac:dyDescent="0.25">
      <c r="A7035" s="213">
        <v>101486</v>
      </c>
      <c r="B7035" s="214" t="s">
        <v>13074</v>
      </c>
      <c r="C7035" s="214" t="s">
        <v>955</v>
      </c>
      <c r="D7035" s="215" t="s">
        <v>13075</v>
      </c>
    </row>
    <row r="7036" spans="1:4" ht="13.5" x14ac:dyDescent="0.25">
      <c r="A7036" s="213">
        <v>101487</v>
      </c>
      <c r="B7036" s="214" t="s">
        <v>13076</v>
      </c>
      <c r="C7036" s="214" t="s">
        <v>955</v>
      </c>
      <c r="D7036" s="215" t="s">
        <v>13077</v>
      </c>
    </row>
    <row r="7037" spans="1:4" ht="13.5" x14ac:dyDescent="0.25">
      <c r="A7037" s="213">
        <v>101488</v>
      </c>
      <c r="B7037" s="214" t="s">
        <v>13078</v>
      </c>
      <c r="C7037" s="214" t="s">
        <v>955</v>
      </c>
      <c r="D7037" s="215" t="s">
        <v>13079</v>
      </c>
    </row>
    <row r="7038" spans="1:4" ht="13.5" x14ac:dyDescent="0.25">
      <c r="A7038" s="213">
        <v>101188</v>
      </c>
      <c r="B7038" s="214" t="s">
        <v>13080</v>
      </c>
      <c r="C7038" s="214" t="s">
        <v>91</v>
      </c>
      <c r="D7038" s="215" t="s">
        <v>2461</v>
      </c>
    </row>
    <row r="7039" spans="1:4" ht="13.5" x14ac:dyDescent="0.25">
      <c r="A7039" s="213">
        <v>101189</v>
      </c>
      <c r="B7039" s="214" t="s">
        <v>13081</v>
      </c>
      <c r="C7039" s="214" t="s">
        <v>91</v>
      </c>
      <c r="D7039" s="215" t="s">
        <v>13082</v>
      </c>
    </row>
    <row r="7040" spans="1:4" ht="13.5" x14ac:dyDescent="0.25">
      <c r="A7040" s="213">
        <v>101190</v>
      </c>
      <c r="B7040" s="214" t="s">
        <v>13083</v>
      </c>
      <c r="C7040" s="214" t="s">
        <v>91</v>
      </c>
      <c r="D7040" s="215" t="s">
        <v>8486</v>
      </c>
    </row>
    <row r="7041" spans="1:4" ht="13.5" x14ac:dyDescent="0.25">
      <c r="A7041" s="213">
        <v>101191</v>
      </c>
      <c r="B7041" s="214" t="s">
        <v>13084</v>
      </c>
      <c r="C7041" s="214" t="s">
        <v>91</v>
      </c>
      <c r="D7041" s="215" t="s">
        <v>13085</v>
      </c>
    </row>
    <row r="7042" spans="1:4" ht="13.5" x14ac:dyDescent="0.25">
      <c r="A7042" s="213">
        <v>101192</v>
      </c>
      <c r="B7042" s="214" t="s">
        <v>13086</v>
      </c>
      <c r="C7042" s="214" t="s">
        <v>91</v>
      </c>
      <c r="D7042" s="215" t="s">
        <v>13087</v>
      </c>
    </row>
    <row r="7043" spans="1:4" ht="13.5" x14ac:dyDescent="0.25">
      <c r="A7043" s="213">
        <v>101193</v>
      </c>
      <c r="B7043" s="214" t="s">
        <v>13088</v>
      </c>
      <c r="C7043" s="214" t="s">
        <v>91</v>
      </c>
      <c r="D7043" s="215" t="s">
        <v>13089</v>
      </c>
    </row>
    <row r="7044" spans="1:4" ht="13.5" x14ac:dyDescent="0.25">
      <c r="A7044" s="213">
        <v>101194</v>
      </c>
      <c r="B7044" s="214" t="s">
        <v>13090</v>
      </c>
      <c r="C7044" s="214" t="s">
        <v>91</v>
      </c>
      <c r="D7044" s="215" t="s">
        <v>13091</v>
      </c>
    </row>
    <row r="7045" spans="1:4" ht="13.5" x14ac:dyDescent="0.25">
      <c r="A7045" s="213">
        <v>101197</v>
      </c>
      <c r="B7045" s="214" t="s">
        <v>13092</v>
      </c>
      <c r="C7045" s="214" t="s">
        <v>91</v>
      </c>
      <c r="D7045" s="215" t="s">
        <v>13093</v>
      </c>
    </row>
    <row r="7046" spans="1:4" ht="13.5" x14ac:dyDescent="0.25">
      <c r="A7046" s="213">
        <v>101198</v>
      </c>
      <c r="B7046" s="214" t="s">
        <v>13094</v>
      </c>
      <c r="C7046" s="214" t="s">
        <v>91</v>
      </c>
      <c r="D7046" s="215" t="s">
        <v>13095</v>
      </c>
    </row>
    <row r="7047" spans="1:4" ht="13.5" x14ac:dyDescent="0.25">
      <c r="A7047" s="213">
        <v>101199</v>
      </c>
      <c r="B7047" s="214" t="s">
        <v>13096</v>
      </c>
      <c r="C7047" s="214" t="s">
        <v>91</v>
      </c>
      <c r="D7047" s="215" t="s">
        <v>13097</v>
      </c>
    </row>
    <row r="7048" spans="1:4" ht="13.5" x14ac:dyDescent="0.25">
      <c r="A7048" s="213">
        <v>101200</v>
      </c>
      <c r="B7048" s="214" t="s">
        <v>13098</v>
      </c>
      <c r="C7048" s="214" t="s">
        <v>91</v>
      </c>
      <c r="D7048" s="215" t="s">
        <v>13099</v>
      </c>
    </row>
    <row r="7049" spans="1:4" ht="13.5" x14ac:dyDescent="0.25">
      <c r="A7049" s="213">
        <v>101201</v>
      </c>
      <c r="B7049" s="214" t="s">
        <v>13100</v>
      </c>
      <c r="C7049" s="214" t="s">
        <v>91</v>
      </c>
      <c r="D7049" s="215" t="s">
        <v>13101</v>
      </c>
    </row>
    <row r="7050" spans="1:4" ht="13.5" x14ac:dyDescent="0.25">
      <c r="A7050" s="213">
        <v>101202</v>
      </c>
      <c r="B7050" s="214" t="s">
        <v>13102</v>
      </c>
      <c r="C7050" s="214" t="s">
        <v>91</v>
      </c>
      <c r="D7050" s="215" t="s">
        <v>13103</v>
      </c>
    </row>
    <row r="7051" spans="1:4" ht="13.5" x14ac:dyDescent="0.25">
      <c r="A7051" s="213">
        <v>101203</v>
      </c>
      <c r="B7051" s="214" t="s">
        <v>13104</v>
      </c>
      <c r="C7051" s="214" t="s">
        <v>91</v>
      </c>
      <c r="D7051" s="215" t="s">
        <v>13105</v>
      </c>
    </row>
    <row r="7052" spans="1:4" ht="13.5" x14ac:dyDescent="0.25">
      <c r="A7052" s="213">
        <v>101204</v>
      </c>
      <c r="B7052" s="214" t="s">
        <v>13106</v>
      </c>
      <c r="C7052" s="214" t="s">
        <v>91</v>
      </c>
      <c r="D7052" s="215" t="s">
        <v>8731</v>
      </c>
    </row>
    <row r="7053" spans="1:4" ht="13.5" x14ac:dyDescent="0.25">
      <c r="A7053" s="213">
        <v>101205</v>
      </c>
      <c r="B7053" s="214" t="s">
        <v>13107</v>
      </c>
      <c r="C7053" s="214" t="s">
        <v>91</v>
      </c>
      <c r="D7053" s="215" t="s">
        <v>13103</v>
      </c>
    </row>
    <row r="7054" spans="1:4" ht="13.5" x14ac:dyDescent="0.25">
      <c r="A7054" s="213">
        <v>102362</v>
      </c>
      <c r="B7054" s="214" t="s">
        <v>13108</v>
      </c>
      <c r="C7054" s="214" t="s">
        <v>150</v>
      </c>
      <c r="D7054" s="215" t="s">
        <v>4660</v>
      </c>
    </row>
    <row r="7055" spans="1:4" ht="13.5" x14ac:dyDescent="0.25">
      <c r="A7055" s="213">
        <v>102363</v>
      </c>
      <c r="B7055" s="214" t="s">
        <v>13109</v>
      </c>
      <c r="C7055" s="214" t="s">
        <v>150</v>
      </c>
      <c r="D7055" s="215" t="s">
        <v>13110</v>
      </c>
    </row>
    <row r="7056" spans="1:4" ht="13.5" x14ac:dyDescent="0.25">
      <c r="A7056" s="213">
        <v>102364</v>
      </c>
      <c r="B7056" s="214" t="s">
        <v>13111</v>
      </c>
      <c r="C7056" s="214" t="s">
        <v>150</v>
      </c>
      <c r="D7056" s="215" t="s">
        <v>13112</v>
      </c>
    </row>
    <row r="7057" spans="1:4" ht="13.5" x14ac:dyDescent="0.25">
      <c r="A7057" s="213">
        <v>98509</v>
      </c>
      <c r="B7057" s="214" t="s">
        <v>13113</v>
      </c>
      <c r="C7057" s="214" t="s">
        <v>92</v>
      </c>
      <c r="D7057" s="215" t="s">
        <v>13114</v>
      </c>
    </row>
    <row r="7058" spans="1:4" ht="13.5" x14ac:dyDescent="0.25">
      <c r="A7058" s="213">
        <v>98510</v>
      </c>
      <c r="B7058" s="214" t="s">
        <v>13115</v>
      </c>
      <c r="C7058" s="214" t="s">
        <v>92</v>
      </c>
      <c r="D7058" s="215" t="s">
        <v>13116</v>
      </c>
    </row>
    <row r="7059" spans="1:4" ht="13.5" x14ac:dyDescent="0.25">
      <c r="A7059" s="213">
        <v>98511</v>
      </c>
      <c r="B7059" s="214" t="s">
        <v>13117</v>
      </c>
      <c r="C7059" s="214" t="s">
        <v>92</v>
      </c>
      <c r="D7059" s="215" t="s">
        <v>13118</v>
      </c>
    </row>
    <row r="7060" spans="1:4" ht="13.5" x14ac:dyDescent="0.25">
      <c r="A7060" s="213">
        <v>98516</v>
      </c>
      <c r="B7060" s="214" t="s">
        <v>13119</v>
      </c>
      <c r="C7060" s="214" t="s">
        <v>92</v>
      </c>
      <c r="D7060" s="215" t="s">
        <v>13120</v>
      </c>
    </row>
    <row r="7061" spans="1:4" ht="13.5" x14ac:dyDescent="0.25">
      <c r="A7061" s="213">
        <v>98519</v>
      </c>
      <c r="B7061" s="214" t="s">
        <v>13121</v>
      </c>
      <c r="C7061" s="214" t="s">
        <v>150</v>
      </c>
      <c r="D7061" s="215" t="s">
        <v>13122</v>
      </c>
    </row>
    <row r="7062" spans="1:4" ht="13.5" x14ac:dyDescent="0.25">
      <c r="A7062" s="213">
        <v>98520</v>
      </c>
      <c r="B7062" s="214" t="s">
        <v>13123</v>
      </c>
      <c r="C7062" s="214" t="s">
        <v>150</v>
      </c>
      <c r="D7062" s="215" t="s">
        <v>13124</v>
      </c>
    </row>
    <row r="7063" spans="1:4" ht="13.5" x14ac:dyDescent="0.25">
      <c r="A7063" s="213">
        <v>98521</v>
      </c>
      <c r="B7063" s="214" t="s">
        <v>13125</v>
      </c>
      <c r="C7063" s="214" t="s">
        <v>150</v>
      </c>
      <c r="D7063" s="215" t="s">
        <v>2471</v>
      </c>
    </row>
    <row r="7064" spans="1:4" ht="13.5" x14ac:dyDescent="0.25">
      <c r="A7064" s="213">
        <v>98522</v>
      </c>
      <c r="B7064" s="214" t="s">
        <v>13126</v>
      </c>
      <c r="C7064" s="214" t="s">
        <v>91</v>
      </c>
      <c r="D7064" s="215" t="s">
        <v>13127</v>
      </c>
    </row>
    <row r="7065" spans="1:4" ht="13.5" x14ac:dyDescent="0.25">
      <c r="A7065" s="213">
        <v>98524</v>
      </c>
      <c r="B7065" s="214" t="s">
        <v>13128</v>
      </c>
      <c r="C7065" s="214" t="s">
        <v>150</v>
      </c>
      <c r="D7065" s="215" t="s">
        <v>10884</v>
      </c>
    </row>
    <row r="7066" spans="1:4" ht="13.5" x14ac:dyDescent="0.25">
      <c r="A7066" s="213">
        <v>98503</v>
      </c>
      <c r="B7066" s="214" t="s">
        <v>13129</v>
      </c>
      <c r="C7066" s="214" t="s">
        <v>150</v>
      </c>
      <c r="D7066" s="215" t="s">
        <v>13130</v>
      </c>
    </row>
    <row r="7067" spans="1:4" ht="13.5" x14ac:dyDescent="0.25">
      <c r="A7067" s="213">
        <v>98504</v>
      </c>
      <c r="B7067" s="214" t="s">
        <v>13131</v>
      </c>
      <c r="C7067" s="214" t="s">
        <v>150</v>
      </c>
      <c r="D7067" s="215" t="s">
        <v>1337</v>
      </c>
    </row>
    <row r="7068" spans="1:4" ht="13.5" x14ac:dyDescent="0.25">
      <c r="A7068" s="213">
        <v>98505</v>
      </c>
      <c r="B7068" s="214" t="s">
        <v>13132</v>
      </c>
      <c r="C7068" s="214" t="s">
        <v>150</v>
      </c>
      <c r="D7068" s="215" t="s">
        <v>13133</v>
      </c>
    </row>
    <row r="7069" spans="1:4" ht="13.5" x14ac:dyDescent="0.25">
      <c r="A7069" s="213">
        <v>103946</v>
      </c>
      <c r="B7069" s="214" t="s">
        <v>13134</v>
      </c>
      <c r="C7069" s="214" t="s">
        <v>150</v>
      </c>
      <c r="D7069" s="215" t="s">
        <v>13135</v>
      </c>
    </row>
    <row r="7070" spans="1:4" ht="13.5" x14ac:dyDescent="0.25">
      <c r="A7070" s="213">
        <v>103185</v>
      </c>
      <c r="B7070" s="214" t="s">
        <v>13136</v>
      </c>
      <c r="C7070" s="214" t="s">
        <v>92</v>
      </c>
      <c r="D7070" s="215" t="s">
        <v>13137</v>
      </c>
    </row>
    <row r="7071" spans="1:4" ht="13.5" x14ac:dyDescent="0.25">
      <c r="A7071" s="213">
        <v>103186</v>
      </c>
      <c r="B7071" s="214" t="s">
        <v>13138</v>
      </c>
      <c r="C7071" s="214" t="s">
        <v>92</v>
      </c>
      <c r="D7071" s="215" t="s">
        <v>13139</v>
      </c>
    </row>
    <row r="7072" spans="1:4" ht="13.5" x14ac:dyDescent="0.25">
      <c r="A7072" s="213">
        <v>103187</v>
      </c>
      <c r="B7072" s="214" t="s">
        <v>13140</v>
      </c>
      <c r="C7072" s="214" t="s">
        <v>92</v>
      </c>
      <c r="D7072" s="215" t="s">
        <v>13141</v>
      </c>
    </row>
    <row r="7073" spans="1:4" ht="13.5" x14ac:dyDescent="0.25">
      <c r="A7073" s="213">
        <v>103188</v>
      </c>
      <c r="B7073" s="214" t="s">
        <v>13142</v>
      </c>
      <c r="C7073" s="214" t="s">
        <v>92</v>
      </c>
      <c r="D7073" s="215" t="s">
        <v>13143</v>
      </c>
    </row>
    <row r="7074" spans="1:4" ht="13.5" x14ac:dyDescent="0.25">
      <c r="A7074" s="213">
        <v>103189</v>
      </c>
      <c r="B7074" s="214" t="s">
        <v>13144</v>
      </c>
      <c r="C7074" s="214" t="s">
        <v>92</v>
      </c>
      <c r="D7074" s="215" t="s">
        <v>13145</v>
      </c>
    </row>
    <row r="7075" spans="1:4" ht="13.5" x14ac:dyDescent="0.25">
      <c r="A7075" s="213">
        <v>103190</v>
      </c>
      <c r="B7075" s="214" t="s">
        <v>13146</v>
      </c>
      <c r="C7075" s="214" t="s">
        <v>92</v>
      </c>
      <c r="D7075" s="215" t="s">
        <v>13147</v>
      </c>
    </row>
    <row r="7076" spans="1:4" ht="13.5" x14ac:dyDescent="0.25">
      <c r="A7076" s="213">
        <v>103191</v>
      </c>
      <c r="B7076" s="214" t="s">
        <v>13148</v>
      </c>
      <c r="C7076" s="214" t="s">
        <v>92</v>
      </c>
      <c r="D7076" s="215" t="s">
        <v>13149</v>
      </c>
    </row>
    <row r="7077" spans="1:4" ht="13.5" x14ac:dyDescent="0.25">
      <c r="A7077" s="213">
        <v>103192</v>
      </c>
      <c r="B7077" s="214" t="s">
        <v>13150</v>
      </c>
      <c r="C7077" s="214" t="s">
        <v>92</v>
      </c>
      <c r="D7077" s="215" t="s">
        <v>13151</v>
      </c>
    </row>
    <row r="7078" spans="1:4" ht="13.5" x14ac:dyDescent="0.25">
      <c r="A7078" s="213">
        <v>103193</v>
      </c>
      <c r="B7078" s="214" t="s">
        <v>13152</v>
      </c>
      <c r="C7078" s="214" t="s">
        <v>92</v>
      </c>
      <c r="D7078" s="215" t="s">
        <v>13153</v>
      </c>
    </row>
    <row r="7079" spans="1:4" ht="13.5" x14ac:dyDescent="0.25">
      <c r="A7079" s="213">
        <v>103194</v>
      </c>
      <c r="B7079" s="214" t="s">
        <v>13154</v>
      </c>
      <c r="C7079" s="214" t="s">
        <v>92</v>
      </c>
      <c r="D7079" s="215" t="s">
        <v>13155</v>
      </c>
    </row>
    <row r="7080" spans="1:4" ht="13.5" x14ac:dyDescent="0.25">
      <c r="A7080" s="213">
        <v>103195</v>
      </c>
      <c r="B7080" s="214" t="s">
        <v>13156</v>
      </c>
      <c r="C7080" s="214" t="s">
        <v>92</v>
      </c>
      <c r="D7080" s="215" t="s">
        <v>13157</v>
      </c>
    </row>
    <row r="7081" spans="1:4" ht="13.5" x14ac:dyDescent="0.25">
      <c r="A7081" s="213">
        <v>103205</v>
      </c>
      <c r="B7081" s="214" t="s">
        <v>13158</v>
      </c>
      <c r="C7081" s="214" t="s">
        <v>92</v>
      </c>
      <c r="D7081" s="215" t="s">
        <v>13159</v>
      </c>
    </row>
    <row r="7082" spans="1:4" ht="13.5" x14ac:dyDescent="0.25">
      <c r="A7082" s="213">
        <v>103206</v>
      </c>
      <c r="B7082" s="214" t="s">
        <v>13160</v>
      </c>
      <c r="C7082" s="214" t="s">
        <v>92</v>
      </c>
      <c r="D7082" s="215" t="s">
        <v>13161</v>
      </c>
    </row>
    <row r="7083" spans="1:4" ht="13.5" x14ac:dyDescent="0.25">
      <c r="A7083" s="213">
        <v>103207</v>
      </c>
      <c r="B7083" s="214" t="s">
        <v>13162</v>
      </c>
      <c r="C7083" s="214" t="s">
        <v>92</v>
      </c>
      <c r="D7083" s="215" t="s">
        <v>13163</v>
      </c>
    </row>
    <row r="7084" spans="1:4" ht="13.5" x14ac:dyDescent="0.25">
      <c r="A7084" s="213">
        <v>103208</v>
      </c>
      <c r="B7084" s="214" t="s">
        <v>13164</v>
      </c>
      <c r="C7084" s="214" t="s">
        <v>92</v>
      </c>
      <c r="D7084" s="215" t="s">
        <v>13165</v>
      </c>
    </row>
    <row r="7085" spans="1:4" ht="13.5" x14ac:dyDescent="0.25">
      <c r="A7085" s="213">
        <v>103209</v>
      </c>
      <c r="B7085" s="214" t="s">
        <v>13166</v>
      </c>
      <c r="C7085" s="214" t="s">
        <v>92</v>
      </c>
      <c r="D7085" s="215" t="s">
        <v>13167</v>
      </c>
    </row>
    <row r="7086" spans="1:4" ht="13.5" x14ac:dyDescent="0.25">
      <c r="A7086" s="213">
        <v>103210</v>
      </c>
      <c r="B7086" s="214" t="s">
        <v>13168</v>
      </c>
      <c r="C7086" s="214" t="s">
        <v>92</v>
      </c>
      <c r="D7086" s="215" t="s">
        <v>13169</v>
      </c>
    </row>
    <row r="7087" spans="1:4" ht="13.5" x14ac:dyDescent="0.25">
      <c r="A7087" s="213">
        <v>103304</v>
      </c>
      <c r="B7087" s="214" t="s">
        <v>13170</v>
      </c>
      <c r="C7087" s="214" t="s">
        <v>92</v>
      </c>
      <c r="D7087" s="215" t="s">
        <v>13171</v>
      </c>
    </row>
    <row r="7088" spans="1:4" ht="13.5" x14ac:dyDescent="0.25">
      <c r="A7088" s="213">
        <v>103307</v>
      </c>
      <c r="B7088" s="214" t="s">
        <v>13172</v>
      </c>
      <c r="C7088" s="214" t="s">
        <v>92</v>
      </c>
      <c r="D7088" s="215" t="s">
        <v>13173</v>
      </c>
    </row>
    <row r="7089" spans="1:4" ht="13.5" x14ac:dyDescent="0.25">
      <c r="A7089" s="213">
        <v>103310</v>
      </c>
      <c r="B7089" s="214" t="s">
        <v>13174</v>
      </c>
      <c r="C7089" s="214" t="s">
        <v>92</v>
      </c>
      <c r="D7089" s="215" t="s">
        <v>13175</v>
      </c>
    </row>
    <row r="7090" spans="1:4" ht="13.5" x14ac:dyDescent="0.25">
      <c r="A7090" s="213">
        <v>103314</v>
      </c>
      <c r="B7090" s="214" t="s">
        <v>13176</v>
      </c>
      <c r="C7090" s="214" t="s">
        <v>150</v>
      </c>
      <c r="D7090" s="215" t="s">
        <v>13177</v>
      </c>
    </row>
    <row r="7091" spans="1:4" ht="13.5" x14ac:dyDescent="0.25">
      <c r="A7091" s="213">
        <v>103315</v>
      </c>
      <c r="B7091" s="214" t="s">
        <v>13178</v>
      </c>
      <c r="C7091" s="214" t="s">
        <v>150</v>
      </c>
      <c r="D7091" s="215" t="s">
        <v>13179</v>
      </c>
    </row>
    <row r="7092" spans="1:4" ht="13.5" x14ac:dyDescent="0.25">
      <c r="A7092" s="213">
        <v>103769</v>
      </c>
      <c r="B7092" s="214" t="s">
        <v>13180</v>
      </c>
      <c r="C7092" s="214" t="s">
        <v>92</v>
      </c>
      <c r="D7092" s="215" t="s">
        <v>13181</v>
      </c>
    </row>
    <row r="7093" spans="1:4" ht="13.5" x14ac:dyDescent="0.25">
      <c r="A7093" s="213">
        <v>98525</v>
      </c>
      <c r="B7093" s="214" t="s">
        <v>13182</v>
      </c>
      <c r="C7093" s="214" t="s">
        <v>150</v>
      </c>
      <c r="D7093" s="215" t="s">
        <v>2105</v>
      </c>
    </row>
    <row r="7094" spans="1:4" ht="13.5" x14ac:dyDescent="0.25">
      <c r="A7094" s="213">
        <v>98526</v>
      </c>
      <c r="B7094" s="214" t="s">
        <v>13183</v>
      </c>
      <c r="C7094" s="214" t="s">
        <v>92</v>
      </c>
      <c r="D7094" s="215" t="s">
        <v>13184</v>
      </c>
    </row>
    <row r="7095" spans="1:4" ht="13.5" x14ac:dyDescent="0.25">
      <c r="A7095" s="213">
        <v>98527</v>
      </c>
      <c r="B7095" s="214" t="s">
        <v>13185</v>
      </c>
      <c r="C7095" s="214" t="s">
        <v>92</v>
      </c>
      <c r="D7095" s="215" t="s">
        <v>13186</v>
      </c>
    </row>
    <row r="7096" spans="1:4" ht="13.5" x14ac:dyDescent="0.25">
      <c r="A7096" s="213">
        <v>98528</v>
      </c>
      <c r="B7096" s="214" t="s">
        <v>13187</v>
      </c>
      <c r="C7096" s="214" t="s">
        <v>92</v>
      </c>
      <c r="D7096" s="215" t="s">
        <v>13188</v>
      </c>
    </row>
    <row r="7097" spans="1:4" ht="13.5" x14ac:dyDescent="0.25">
      <c r="A7097" s="213">
        <v>98529</v>
      </c>
      <c r="B7097" s="214" t="s">
        <v>13189</v>
      </c>
      <c r="C7097" s="214" t="s">
        <v>92</v>
      </c>
      <c r="D7097" s="215" t="s">
        <v>13190</v>
      </c>
    </row>
    <row r="7098" spans="1:4" ht="13.5" x14ac:dyDescent="0.25">
      <c r="A7098" s="213">
        <v>98530</v>
      </c>
      <c r="B7098" s="214" t="s">
        <v>13191</v>
      </c>
      <c r="C7098" s="214" t="s">
        <v>92</v>
      </c>
      <c r="D7098" s="215" t="s">
        <v>13192</v>
      </c>
    </row>
    <row r="7099" spans="1:4" ht="13.5" x14ac:dyDescent="0.25">
      <c r="A7099" s="213">
        <v>98531</v>
      </c>
      <c r="B7099" s="214" t="s">
        <v>13193</v>
      </c>
      <c r="C7099" s="214" t="s">
        <v>92</v>
      </c>
      <c r="D7099" s="215" t="s">
        <v>13194</v>
      </c>
    </row>
    <row r="7100" spans="1:4" ht="13.5" x14ac:dyDescent="0.25">
      <c r="A7100" s="213">
        <v>98532</v>
      </c>
      <c r="B7100" s="214" t="s">
        <v>13195</v>
      </c>
      <c r="C7100" s="214" t="s">
        <v>92</v>
      </c>
      <c r="D7100" s="215" t="s">
        <v>13196</v>
      </c>
    </row>
    <row r="7101" spans="1:4" ht="13.5" x14ac:dyDescent="0.25">
      <c r="A7101" s="213">
        <v>98533</v>
      </c>
      <c r="B7101" s="214" t="s">
        <v>13197</v>
      </c>
      <c r="C7101" s="214" t="s">
        <v>92</v>
      </c>
      <c r="D7101" s="215" t="s">
        <v>13198</v>
      </c>
    </row>
    <row r="7102" spans="1:4" ht="13.5" x14ac:dyDescent="0.25">
      <c r="A7102" s="213">
        <v>98534</v>
      </c>
      <c r="B7102" s="214" t="s">
        <v>13199</v>
      </c>
      <c r="C7102" s="214" t="s">
        <v>92</v>
      </c>
      <c r="D7102" s="215" t="s">
        <v>13200</v>
      </c>
    </row>
    <row r="7103" spans="1:4" ht="13.5" x14ac:dyDescent="0.25">
      <c r="A7103" s="213">
        <v>98535</v>
      </c>
      <c r="B7103" s="214" t="s">
        <v>13201</v>
      </c>
      <c r="C7103" s="214" t="s">
        <v>92</v>
      </c>
      <c r="D7103" s="215" t="s">
        <v>13202</v>
      </c>
    </row>
    <row r="7104" spans="1:4" ht="13.5" x14ac:dyDescent="0.25">
      <c r="A7104" s="213">
        <v>88238</v>
      </c>
      <c r="B7104" s="214" t="s">
        <v>13203</v>
      </c>
      <c r="C7104" s="214" t="s">
        <v>346</v>
      </c>
      <c r="D7104" s="215" t="s">
        <v>11343</v>
      </c>
    </row>
    <row r="7105" spans="1:4" ht="13.5" x14ac:dyDescent="0.25">
      <c r="A7105" s="213">
        <v>88239</v>
      </c>
      <c r="B7105" s="214" t="s">
        <v>13204</v>
      </c>
      <c r="C7105" s="214" t="s">
        <v>346</v>
      </c>
      <c r="D7105" s="215" t="s">
        <v>11520</v>
      </c>
    </row>
    <row r="7106" spans="1:4" ht="13.5" x14ac:dyDescent="0.25">
      <c r="A7106" s="213">
        <v>88240</v>
      </c>
      <c r="B7106" s="214" t="s">
        <v>13205</v>
      </c>
      <c r="C7106" s="214" t="s">
        <v>346</v>
      </c>
      <c r="D7106" s="215" t="s">
        <v>1346</v>
      </c>
    </row>
    <row r="7107" spans="1:4" ht="13.5" x14ac:dyDescent="0.25">
      <c r="A7107" s="213">
        <v>88241</v>
      </c>
      <c r="B7107" s="214" t="s">
        <v>13206</v>
      </c>
      <c r="C7107" s="214" t="s">
        <v>346</v>
      </c>
      <c r="D7107" s="215" t="s">
        <v>13207</v>
      </c>
    </row>
    <row r="7108" spans="1:4" ht="13.5" x14ac:dyDescent="0.25">
      <c r="A7108" s="213">
        <v>88242</v>
      </c>
      <c r="B7108" s="214" t="s">
        <v>13208</v>
      </c>
      <c r="C7108" s="214" t="s">
        <v>346</v>
      </c>
      <c r="D7108" s="215" t="s">
        <v>10681</v>
      </c>
    </row>
    <row r="7109" spans="1:4" ht="13.5" x14ac:dyDescent="0.25">
      <c r="A7109" s="213">
        <v>88243</v>
      </c>
      <c r="B7109" s="214" t="s">
        <v>13209</v>
      </c>
      <c r="C7109" s="214" t="s">
        <v>346</v>
      </c>
      <c r="D7109" s="215" t="s">
        <v>7492</v>
      </c>
    </row>
    <row r="7110" spans="1:4" ht="13.5" x14ac:dyDescent="0.25">
      <c r="A7110" s="213">
        <v>88245</v>
      </c>
      <c r="B7110" s="214" t="s">
        <v>13210</v>
      </c>
      <c r="C7110" s="214" t="s">
        <v>346</v>
      </c>
      <c r="D7110" s="215" t="s">
        <v>13211</v>
      </c>
    </row>
    <row r="7111" spans="1:4" ht="13.5" x14ac:dyDescent="0.25">
      <c r="A7111" s="213">
        <v>88246</v>
      </c>
      <c r="B7111" s="214" t="s">
        <v>13212</v>
      </c>
      <c r="C7111" s="214" t="s">
        <v>346</v>
      </c>
      <c r="D7111" s="215" t="s">
        <v>10674</v>
      </c>
    </row>
    <row r="7112" spans="1:4" ht="13.5" x14ac:dyDescent="0.25">
      <c r="A7112" s="213">
        <v>88247</v>
      </c>
      <c r="B7112" s="214" t="s">
        <v>13213</v>
      </c>
      <c r="C7112" s="214" t="s">
        <v>346</v>
      </c>
      <c r="D7112" s="215" t="s">
        <v>7839</v>
      </c>
    </row>
    <row r="7113" spans="1:4" ht="13.5" x14ac:dyDescent="0.25">
      <c r="A7113" s="213">
        <v>88248</v>
      </c>
      <c r="B7113" s="214" t="s">
        <v>13214</v>
      </c>
      <c r="C7113" s="214" t="s">
        <v>346</v>
      </c>
      <c r="D7113" s="215" t="s">
        <v>7424</v>
      </c>
    </row>
    <row r="7114" spans="1:4" ht="13.5" x14ac:dyDescent="0.25">
      <c r="A7114" s="213">
        <v>88249</v>
      </c>
      <c r="B7114" s="214" t="s">
        <v>13215</v>
      </c>
      <c r="C7114" s="214" t="s">
        <v>346</v>
      </c>
      <c r="D7114" s="215" t="s">
        <v>9281</v>
      </c>
    </row>
    <row r="7115" spans="1:4" ht="13.5" x14ac:dyDescent="0.25">
      <c r="A7115" s="213">
        <v>88250</v>
      </c>
      <c r="B7115" s="214" t="s">
        <v>13216</v>
      </c>
      <c r="C7115" s="214" t="s">
        <v>346</v>
      </c>
      <c r="D7115" s="215" t="s">
        <v>7682</v>
      </c>
    </row>
    <row r="7116" spans="1:4" ht="13.5" x14ac:dyDescent="0.25">
      <c r="A7116" s="213">
        <v>88251</v>
      </c>
      <c r="B7116" s="214" t="s">
        <v>13217</v>
      </c>
      <c r="C7116" s="214" t="s">
        <v>346</v>
      </c>
      <c r="D7116" s="215" t="s">
        <v>12042</v>
      </c>
    </row>
    <row r="7117" spans="1:4" ht="13.5" x14ac:dyDescent="0.25">
      <c r="A7117" s="213">
        <v>88252</v>
      </c>
      <c r="B7117" s="214" t="s">
        <v>13218</v>
      </c>
      <c r="C7117" s="214" t="s">
        <v>346</v>
      </c>
      <c r="D7117" s="215" t="s">
        <v>8494</v>
      </c>
    </row>
    <row r="7118" spans="1:4" ht="13.5" x14ac:dyDescent="0.25">
      <c r="A7118" s="213">
        <v>88253</v>
      </c>
      <c r="B7118" s="214" t="s">
        <v>13219</v>
      </c>
      <c r="C7118" s="214" t="s">
        <v>346</v>
      </c>
      <c r="D7118" s="215" t="s">
        <v>5069</v>
      </c>
    </row>
    <row r="7119" spans="1:4" ht="13.5" x14ac:dyDescent="0.25">
      <c r="A7119" s="213">
        <v>88255</v>
      </c>
      <c r="B7119" s="214" t="s">
        <v>13220</v>
      </c>
      <c r="C7119" s="214" t="s">
        <v>346</v>
      </c>
      <c r="D7119" s="215" t="s">
        <v>5346</v>
      </c>
    </row>
    <row r="7120" spans="1:4" ht="13.5" x14ac:dyDescent="0.25">
      <c r="A7120" s="213">
        <v>88256</v>
      </c>
      <c r="B7120" s="214" t="s">
        <v>13221</v>
      </c>
      <c r="C7120" s="214" t="s">
        <v>346</v>
      </c>
      <c r="D7120" s="215" t="s">
        <v>2075</v>
      </c>
    </row>
    <row r="7121" spans="1:4" ht="13.5" x14ac:dyDescent="0.25">
      <c r="A7121" s="213">
        <v>88257</v>
      </c>
      <c r="B7121" s="214" t="s">
        <v>13222</v>
      </c>
      <c r="C7121" s="214" t="s">
        <v>346</v>
      </c>
      <c r="D7121" s="215" t="s">
        <v>13223</v>
      </c>
    </row>
    <row r="7122" spans="1:4" ht="13.5" x14ac:dyDescent="0.25">
      <c r="A7122" s="213">
        <v>88258</v>
      </c>
      <c r="B7122" s="214" t="s">
        <v>13224</v>
      </c>
      <c r="C7122" s="214" t="s">
        <v>346</v>
      </c>
      <c r="D7122" s="215" t="s">
        <v>6904</v>
      </c>
    </row>
    <row r="7123" spans="1:4" ht="13.5" x14ac:dyDescent="0.25">
      <c r="A7123" s="213">
        <v>88260</v>
      </c>
      <c r="B7123" s="214" t="s">
        <v>13225</v>
      </c>
      <c r="C7123" s="214" t="s">
        <v>346</v>
      </c>
      <c r="D7123" s="215" t="s">
        <v>13226</v>
      </c>
    </row>
    <row r="7124" spans="1:4" ht="13.5" x14ac:dyDescent="0.25">
      <c r="A7124" s="213">
        <v>88261</v>
      </c>
      <c r="B7124" s="214" t="s">
        <v>13227</v>
      </c>
      <c r="C7124" s="214" t="s">
        <v>346</v>
      </c>
      <c r="D7124" s="215" t="s">
        <v>7788</v>
      </c>
    </row>
    <row r="7125" spans="1:4" ht="13.5" x14ac:dyDescent="0.25">
      <c r="A7125" s="213">
        <v>88262</v>
      </c>
      <c r="B7125" s="214" t="s">
        <v>13228</v>
      </c>
      <c r="C7125" s="214" t="s">
        <v>346</v>
      </c>
      <c r="D7125" s="215" t="s">
        <v>13229</v>
      </c>
    </row>
    <row r="7126" spans="1:4" ht="13.5" x14ac:dyDescent="0.25">
      <c r="A7126" s="213">
        <v>88263</v>
      </c>
      <c r="B7126" s="214" t="s">
        <v>13230</v>
      </c>
      <c r="C7126" s="214" t="s">
        <v>346</v>
      </c>
      <c r="D7126" s="215" t="s">
        <v>5668</v>
      </c>
    </row>
    <row r="7127" spans="1:4" ht="13.5" x14ac:dyDescent="0.25">
      <c r="A7127" s="213">
        <v>88264</v>
      </c>
      <c r="B7127" s="214" t="s">
        <v>13231</v>
      </c>
      <c r="C7127" s="214" t="s">
        <v>346</v>
      </c>
      <c r="D7127" s="215" t="s">
        <v>13232</v>
      </c>
    </row>
    <row r="7128" spans="1:4" ht="13.5" x14ac:dyDescent="0.25">
      <c r="A7128" s="213">
        <v>88265</v>
      </c>
      <c r="B7128" s="214" t="s">
        <v>13233</v>
      </c>
      <c r="C7128" s="214" t="s">
        <v>346</v>
      </c>
      <c r="D7128" s="215" t="s">
        <v>7888</v>
      </c>
    </row>
    <row r="7129" spans="1:4" ht="13.5" x14ac:dyDescent="0.25">
      <c r="A7129" s="213">
        <v>88266</v>
      </c>
      <c r="B7129" s="214" t="s">
        <v>13234</v>
      </c>
      <c r="C7129" s="214" t="s">
        <v>346</v>
      </c>
      <c r="D7129" s="215" t="s">
        <v>13235</v>
      </c>
    </row>
    <row r="7130" spans="1:4" ht="13.5" x14ac:dyDescent="0.25">
      <c r="A7130" s="213">
        <v>88267</v>
      </c>
      <c r="B7130" s="214" t="s">
        <v>13236</v>
      </c>
      <c r="C7130" s="214" t="s">
        <v>346</v>
      </c>
      <c r="D7130" s="215" t="s">
        <v>13237</v>
      </c>
    </row>
    <row r="7131" spans="1:4" ht="13.5" x14ac:dyDescent="0.25">
      <c r="A7131" s="213">
        <v>88269</v>
      </c>
      <c r="B7131" s="214" t="s">
        <v>13238</v>
      </c>
      <c r="C7131" s="214" t="s">
        <v>346</v>
      </c>
      <c r="D7131" s="215" t="s">
        <v>7738</v>
      </c>
    </row>
    <row r="7132" spans="1:4" ht="13.5" x14ac:dyDescent="0.25">
      <c r="A7132" s="213">
        <v>88270</v>
      </c>
      <c r="B7132" s="214" t="s">
        <v>13239</v>
      </c>
      <c r="C7132" s="214" t="s">
        <v>346</v>
      </c>
      <c r="D7132" s="215" t="s">
        <v>5904</v>
      </c>
    </row>
    <row r="7133" spans="1:4" ht="13.5" x14ac:dyDescent="0.25">
      <c r="A7133" s="213">
        <v>88272</v>
      </c>
      <c r="B7133" s="214" t="s">
        <v>13240</v>
      </c>
      <c r="C7133" s="214" t="s">
        <v>346</v>
      </c>
      <c r="D7133" s="215" t="s">
        <v>13241</v>
      </c>
    </row>
    <row r="7134" spans="1:4" ht="13.5" x14ac:dyDescent="0.25">
      <c r="A7134" s="213">
        <v>88273</v>
      </c>
      <c r="B7134" s="214" t="s">
        <v>13242</v>
      </c>
      <c r="C7134" s="214" t="s">
        <v>346</v>
      </c>
      <c r="D7134" s="215" t="s">
        <v>2342</v>
      </c>
    </row>
    <row r="7135" spans="1:4" ht="13.5" x14ac:dyDescent="0.25">
      <c r="A7135" s="213">
        <v>88274</v>
      </c>
      <c r="B7135" s="214" t="s">
        <v>13243</v>
      </c>
      <c r="C7135" s="214" t="s">
        <v>346</v>
      </c>
      <c r="D7135" s="215" t="s">
        <v>13244</v>
      </c>
    </row>
    <row r="7136" spans="1:4" ht="13.5" x14ac:dyDescent="0.25">
      <c r="A7136" s="213">
        <v>88275</v>
      </c>
      <c r="B7136" s="214" t="s">
        <v>13245</v>
      </c>
      <c r="C7136" s="214" t="s">
        <v>346</v>
      </c>
      <c r="D7136" s="215" t="s">
        <v>8395</v>
      </c>
    </row>
    <row r="7137" spans="1:4" ht="13.5" x14ac:dyDescent="0.25">
      <c r="A7137" s="213">
        <v>88277</v>
      </c>
      <c r="B7137" s="214" t="s">
        <v>13246</v>
      </c>
      <c r="C7137" s="214" t="s">
        <v>346</v>
      </c>
      <c r="D7137" s="215" t="s">
        <v>13247</v>
      </c>
    </row>
    <row r="7138" spans="1:4" ht="13.5" x14ac:dyDescent="0.25">
      <c r="A7138" s="213">
        <v>88278</v>
      </c>
      <c r="B7138" s="214" t="s">
        <v>13248</v>
      </c>
      <c r="C7138" s="214" t="s">
        <v>346</v>
      </c>
      <c r="D7138" s="215" t="s">
        <v>13249</v>
      </c>
    </row>
    <row r="7139" spans="1:4" ht="13.5" x14ac:dyDescent="0.25">
      <c r="A7139" s="213">
        <v>88279</v>
      </c>
      <c r="B7139" s="214" t="s">
        <v>13250</v>
      </c>
      <c r="C7139" s="214" t="s">
        <v>346</v>
      </c>
      <c r="D7139" s="215" t="s">
        <v>13251</v>
      </c>
    </row>
    <row r="7140" spans="1:4" ht="13.5" x14ac:dyDescent="0.25">
      <c r="A7140" s="213">
        <v>88281</v>
      </c>
      <c r="B7140" s="214" t="s">
        <v>13252</v>
      </c>
      <c r="C7140" s="214" t="s">
        <v>346</v>
      </c>
      <c r="D7140" s="215" t="s">
        <v>13253</v>
      </c>
    </row>
    <row r="7141" spans="1:4" ht="13.5" x14ac:dyDescent="0.25">
      <c r="A7141" s="213">
        <v>88282</v>
      </c>
      <c r="B7141" s="214" t="s">
        <v>13254</v>
      </c>
      <c r="C7141" s="214" t="s">
        <v>346</v>
      </c>
      <c r="D7141" s="215" t="s">
        <v>2546</v>
      </c>
    </row>
    <row r="7142" spans="1:4" ht="13.5" x14ac:dyDescent="0.25">
      <c r="A7142" s="213">
        <v>88283</v>
      </c>
      <c r="B7142" s="214" t="s">
        <v>13255</v>
      </c>
      <c r="C7142" s="214" t="s">
        <v>346</v>
      </c>
      <c r="D7142" s="215" t="s">
        <v>13256</v>
      </c>
    </row>
    <row r="7143" spans="1:4" ht="13.5" x14ac:dyDescent="0.25">
      <c r="A7143" s="213">
        <v>88284</v>
      </c>
      <c r="B7143" s="214" t="s">
        <v>13257</v>
      </c>
      <c r="C7143" s="214" t="s">
        <v>346</v>
      </c>
      <c r="D7143" s="215" t="s">
        <v>13258</v>
      </c>
    </row>
    <row r="7144" spans="1:4" ht="13.5" x14ac:dyDescent="0.25">
      <c r="A7144" s="213">
        <v>88285</v>
      </c>
      <c r="B7144" s="214" t="s">
        <v>13259</v>
      </c>
      <c r="C7144" s="214" t="s">
        <v>346</v>
      </c>
      <c r="D7144" s="215" t="s">
        <v>13260</v>
      </c>
    </row>
    <row r="7145" spans="1:4" ht="13.5" x14ac:dyDescent="0.25">
      <c r="A7145" s="213">
        <v>88286</v>
      </c>
      <c r="B7145" s="214" t="s">
        <v>13261</v>
      </c>
      <c r="C7145" s="214" t="s">
        <v>346</v>
      </c>
      <c r="D7145" s="215" t="s">
        <v>13262</v>
      </c>
    </row>
    <row r="7146" spans="1:4" ht="13.5" x14ac:dyDescent="0.25">
      <c r="A7146" s="213">
        <v>88288</v>
      </c>
      <c r="B7146" s="214" t="s">
        <v>13263</v>
      </c>
      <c r="C7146" s="214" t="s">
        <v>346</v>
      </c>
      <c r="D7146" s="215" t="s">
        <v>1461</v>
      </c>
    </row>
    <row r="7147" spans="1:4" ht="13.5" x14ac:dyDescent="0.25">
      <c r="A7147" s="213">
        <v>88291</v>
      </c>
      <c r="B7147" s="214" t="s">
        <v>13264</v>
      </c>
      <c r="C7147" s="214" t="s">
        <v>346</v>
      </c>
      <c r="D7147" s="215" t="s">
        <v>13265</v>
      </c>
    </row>
    <row r="7148" spans="1:4" ht="13.5" x14ac:dyDescent="0.25">
      <c r="A7148" s="213">
        <v>88292</v>
      </c>
      <c r="B7148" s="214" t="s">
        <v>13266</v>
      </c>
      <c r="C7148" s="214" t="s">
        <v>346</v>
      </c>
      <c r="D7148" s="215" t="s">
        <v>1443</v>
      </c>
    </row>
    <row r="7149" spans="1:4" ht="13.5" x14ac:dyDescent="0.25">
      <c r="A7149" s="213">
        <v>88293</v>
      </c>
      <c r="B7149" s="214" t="s">
        <v>13267</v>
      </c>
      <c r="C7149" s="214" t="s">
        <v>346</v>
      </c>
      <c r="D7149" s="215" t="s">
        <v>13268</v>
      </c>
    </row>
    <row r="7150" spans="1:4" ht="13.5" x14ac:dyDescent="0.25">
      <c r="A7150" s="213">
        <v>88294</v>
      </c>
      <c r="B7150" s="214" t="s">
        <v>13269</v>
      </c>
      <c r="C7150" s="214" t="s">
        <v>346</v>
      </c>
      <c r="D7150" s="215" t="s">
        <v>9143</v>
      </c>
    </row>
    <row r="7151" spans="1:4" ht="13.5" x14ac:dyDescent="0.25">
      <c r="A7151" s="213">
        <v>88295</v>
      </c>
      <c r="B7151" s="214" t="s">
        <v>13270</v>
      </c>
      <c r="C7151" s="214" t="s">
        <v>346</v>
      </c>
      <c r="D7151" s="215" t="s">
        <v>13271</v>
      </c>
    </row>
    <row r="7152" spans="1:4" ht="13.5" x14ac:dyDescent="0.25">
      <c r="A7152" s="213">
        <v>88296</v>
      </c>
      <c r="B7152" s="214" t="s">
        <v>13272</v>
      </c>
      <c r="C7152" s="214" t="s">
        <v>346</v>
      </c>
      <c r="D7152" s="215" t="s">
        <v>13271</v>
      </c>
    </row>
    <row r="7153" spans="1:4" ht="13.5" x14ac:dyDescent="0.25">
      <c r="A7153" s="213">
        <v>88297</v>
      </c>
      <c r="B7153" s="214" t="s">
        <v>13273</v>
      </c>
      <c r="C7153" s="214" t="s">
        <v>346</v>
      </c>
      <c r="D7153" s="215" t="s">
        <v>13274</v>
      </c>
    </row>
    <row r="7154" spans="1:4" ht="13.5" x14ac:dyDescent="0.25">
      <c r="A7154" s="213">
        <v>88298</v>
      </c>
      <c r="B7154" s="214" t="s">
        <v>13275</v>
      </c>
      <c r="C7154" s="214" t="s">
        <v>346</v>
      </c>
      <c r="D7154" s="215" t="s">
        <v>5850</v>
      </c>
    </row>
    <row r="7155" spans="1:4" ht="13.5" x14ac:dyDescent="0.25">
      <c r="A7155" s="213">
        <v>88299</v>
      </c>
      <c r="B7155" s="214" t="s">
        <v>13276</v>
      </c>
      <c r="C7155" s="214" t="s">
        <v>346</v>
      </c>
      <c r="D7155" s="215" t="s">
        <v>13277</v>
      </c>
    </row>
    <row r="7156" spans="1:4" ht="13.5" x14ac:dyDescent="0.25">
      <c r="A7156" s="213">
        <v>88300</v>
      </c>
      <c r="B7156" s="214" t="s">
        <v>13278</v>
      </c>
      <c r="C7156" s="214" t="s">
        <v>346</v>
      </c>
      <c r="D7156" s="215" t="s">
        <v>13279</v>
      </c>
    </row>
    <row r="7157" spans="1:4" ht="13.5" x14ac:dyDescent="0.25">
      <c r="A7157" s="213">
        <v>88301</v>
      </c>
      <c r="B7157" s="214" t="s">
        <v>13280</v>
      </c>
      <c r="C7157" s="214" t="s">
        <v>346</v>
      </c>
      <c r="D7157" s="215" t="s">
        <v>2512</v>
      </c>
    </row>
    <row r="7158" spans="1:4" ht="13.5" x14ac:dyDescent="0.25">
      <c r="A7158" s="213">
        <v>88302</v>
      </c>
      <c r="B7158" s="214" t="s">
        <v>13281</v>
      </c>
      <c r="C7158" s="214" t="s">
        <v>346</v>
      </c>
      <c r="D7158" s="215" t="s">
        <v>8881</v>
      </c>
    </row>
    <row r="7159" spans="1:4" ht="13.5" x14ac:dyDescent="0.25">
      <c r="A7159" s="213">
        <v>88303</v>
      </c>
      <c r="B7159" s="214" t="s">
        <v>13282</v>
      </c>
      <c r="C7159" s="214" t="s">
        <v>346</v>
      </c>
      <c r="D7159" s="215" t="s">
        <v>13283</v>
      </c>
    </row>
    <row r="7160" spans="1:4" ht="13.5" x14ac:dyDescent="0.25">
      <c r="A7160" s="213">
        <v>88304</v>
      </c>
      <c r="B7160" s="214" t="s">
        <v>13284</v>
      </c>
      <c r="C7160" s="214" t="s">
        <v>346</v>
      </c>
      <c r="D7160" s="215" t="s">
        <v>2363</v>
      </c>
    </row>
    <row r="7161" spans="1:4" ht="13.5" x14ac:dyDescent="0.25">
      <c r="A7161" s="213">
        <v>88306</v>
      </c>
      <c r="B7161" s="214" t="s">
        <v>13285</v>
      </c>
      <c r="C7161" s="214" t="s">
        <v>346</v>
      </c>
      <c r="D7161" s="215" t="s">
        <v>11709</v>
      </c>
    </row>
    <row r="7162" spans="1:4" ht="13.5" x14ac:dyDescent="0.25">
      <c r="A7162" s="213">
        <v>88307</v>
      </c>
      <c r="B7162" s="214" t="s">
        <v>13286</v>
      </c>
      <c r="C7162" s="214" t="s">
        <v>346</v>
      </c>
      <c r="D7162" s="215" t="s">
        <v>5908</v>
      </c>
    </row>
    <row r="7163" spans="1:4" ht="13.5" x14ac:dyDescent="0.25">
      <c r="A7163" s="213">
        <v>88308</v>
      </c>
      <c r="B7163" s="214" t="s">
        <v>13287</v>
      </c>
      <c r="C7163" s="214" t="s">
        <v>346</v>
      </c>
      <c r="D7163" s="215" t="s">
        <v>2075</v>
      </c>
    </row>
    <row r="7164" spans="1:4" ht="13.5" x14ac:dyDescent="0.25">
      <c r="A7164" s="213">
        <v>88309</v>
      </c>
      <c r="B7164" s="214" t="s">
        <v>13288</v>
      </c>
      <c r="C7164" s="214" t="s">
        <v>346</v>
      </c>
      <c r="D7164" s="215" t="s">
        <v>9202</v>
      </c>
    </row>
    <row r="7165" spans="1:4" ht="13.5" x14ac:dyDescent="0.25">
      <c r="A7165" s="213">
        <v>88310</v>
      </c>
      <c r="B7165" s="214" t="s">
        <v>13289</v>
      </c>
      <c r="C7165" s="214" t="s">
        <v>346</v>
      </c>
      <c r="D7165" s="215" t="s">
        <v>9091</v>
      </c>
    </row>
    <row r="7166" spans="1:4" ht="13.5" x14ac:dyDescent="0.25">
      <c r="A7166" s="213">
        <v>88311</v>
      </c>
      <c r="B7166" s="214" t="s">
        <v>13290</v>
      </c>
      <c r="C7166" s="214" t="s">
        <v>346</v>
      </c>
      <c r="D7166" s="215" t="s">
        <v>13291</v>
      </c>
    </row>
    <row r="7167" spans="1:4" ht="13.5" x14ac:dyDescent="0.25">
      <c r="A7167" s="213">
        <v>88312</v>
      </c>
      <c r="B7167" s="214" t="s">
        <v>13292</v>
      </c>
      <c r="C7167" s="214" t="s">
        <v>346</v>
      </c>
      <c r="D7167" s="215" t="s">
        <v>9091</v>
      </c>
    </row>
    <row r="7168" spans="1:4" ht="13.5" x14ac:dyDescent="0.25">
      <c r="A7168" s="213">
        <v>88313</v>
      </c>
      <c r="B7168" s="214" t="s">
        <v>13293</v>
      </c>
      <c r="C7168" s="214" t="s">
        <v>346</v>
      </c>
      <c r="D7168" s="215" t="s">
        <v>9408</v>
      </c>
    </row>
    <row r="7169" spans="1:4" ht="13.5" x14ac:dyDescent="0.25">
      <c r="A7169" s="213">
        <v>88314</v>
      </c>
      <c r="B7169" s="214" t="s">
        <v>13294</v>
      </c>
      <c r="C7169" s="214" t="s">
        <v>346</v>
      </c>
      <c r="D7169" s="215" t="s">
        <v>13295</v>
      </c>
    </row>
    <row r="7170" spans="1:4" ht="13.5" x14ac:dyDescent="0.25">
      <c r="A7170" s="213">
        <v>88315</v>
      </c>
      <c r="B7170" s="214" t="s">
        <v>13296</v>
      </c>
      <c r="C7170" s="214" t="s">
        <v>346</v>
      </c>
      <c r="D7170" s="215" t="s">
        <v>5850</v>
      </c>
    </row>
    <row r="7171" spans="1:4" ht="13.5" x14ac:dyDescent="0.25">
      <c r="A7171" s="213">
        <v>88316</v>
      </c>
      <c r="B7171" s="214" t="s">
        <v>13297</v>
      </c>
      <c r="C7171" s="214" t="s">
        <v>346</v>
      </c>
      <c r="D7171" s="215" t="s">
        <v>13298</v>
      </c>
    </row>
    <row r="7172" spans="1:4" ht="13.5" x14ac:dyDescent="0.25">
      <c r="A7172" s="213">
        <v>88317</v>
      </c>
      <c r="B7172" s="214" t="s">
        <v>13299</v>
      </c>
      <c r="C7172" s="214" t="s">
        <v>346</v>
      </c>
      <c r="D7172" s="215" t="s">
        <v>13300</v>
      </c>
    </row>
    <row r="7173" spans="1:4" ht="13.5" x14ac:dyDescent="0.25">
      <c r="A7173" s="213">
        <v>88318</v>
      </c>
      <c r="B7173" s="214" t="s">
        <v>13301</v>
      </c>
      <c r="C7173" s="214" t="s">
        <v>346</v>
      </c>
      <c r="D7173" s="215" t="s">
        <v>13302</v>
      </c>
    </row>
    <row r="7174" spans="1:4" ht="13.5" x14ac:dyDescent="0.25">
      <c r="A7174" s="213">
        <v>88320</v>
      </c>
      <c r="B7174" s="214" t="s">
        <v>13303</v>
      </c>
      <c r="C7174" s="214" t="s">
        <v>346</v>
      </c>
      <c r="D7174" s="215" t="s">
        <v>13304</v>
      </c>
    </row>
    <row r="7175" spans="1:4" ht="13.5" x14ac:dyDescent="0.25">
      <c r="A7175" s="213">
        <v>88321</v>
      </c>
      <c r="B7175" s="214" t="s">
        <v>13305</v>
      </c>
      <c r="C7175" s="214" t="s">
        <v>346</v>
      </c>
      <c r="D7175" s="215" t="s">
        <v>11962</v>
      </c>
    </row>
    <row r="7176" spans="1:4" ht="13.5" x14ac:dyDescent="0.25">
      <c r="A7176" s="213">
        <v>88322</v>
      </c>
      <c r="B7176" s="214" t="s">
        <v>13306</v>
      </c>
      <c r="C7176" s="214" t="s">
        <v>346</v>
      </c>
      <c r="D7176" s="215" t="s">
        <v>13307</v>
      </c>
    </row>
    <row r="7177" spans="1:4" ht="13.5" x14ac:dyDescent="0.25">
      <c r="A7177" s="213">
        <v>88323</v>
      </c>
      <c r="B7177" s="214" t="s">
        <v>13308</v>
      </c>
      <c r="C7177" s="214" t="s">
        <v>346</v>
      </c>
      <c r="D7177" s="215" t="s">
        <v>13309</v>
      </c>
    </row>
    <row r="7178" spans="1:4" ht="13.5" x14ac:dyDescent="0.25">
      <c r="A7178" s="213">
        <v>88324</v>
      </c>
      <c r="B7178" s="214" t="s">
        <v>13310</v>
      </c>
      <c r="C7178" s="214" t="s">
        <v>346</v>
      </c>
      <c r="D7178" s="215" t="s">
        <v>3763</v>
      </c>
    </row>
    <row r="7179" spans="1:4" ht="13.5" x14ac:dyDescent="0.25">
      <c r="A7179" s="213">
        <v>88325</v>
      </c>
      <c r="B7179" s="214" t="s">
        <v>13311</v>
      </c>
      <c r="C7179" s="214" t="s">
        <v>346</v>
      </c>
      <c r="D7179" s="215" t="s">
        <v>11146</v>
      </c>
    </row>
    <row r="7180" spans="1:4" ht="13.5" x14ac:dyDescent="0.25">
      <c r="A7180" s="213">
        <v>88326</v>
      </c>
      <c r="B7180" s="214" t="s">
        <v>13312</v>
      </c>
      <c r="C7180" s="214" t="s">
        <v>346</v>
      </c>
      <c r="D7180" s="215" t="s">
        <v>12163</v>
      </c>
    </row>
    <row r="7181" spans="1:4" ht="13.5" x14ac:dyDescent="0.25">
      <c r="A7181" s="213">
        <v>88377</v>
      </c>
      <c r="B7181" s="214" t="s">
        <v>13313</v>
      </c>
      <c r="C7181" s="214" t="s">
        <v>346</v>
      </c>
      <c r="D7181" s="215" t="s">
        <v>7945</v>
      </c>
    </row>
    <row r="7182" spans="1:4" ht="13.5" x14ac:dyDescent="0.25">
      <c r="A7182" s="213">
        <v>88441</v>
      </c>
      <c r="B7182" s="214" t="s">
        <v>13314</v>
      </c>
      <c r="C7182" s="214" t="s">
        <v>346</v>
      </c>
      <c r="D7182" s="215" t="s">
        <v>13315</v>
      </c>
    </row>
    <row r="7183" spans="1:4" ht="13.5" x14ac:dyDescent="0.25">
      <c r="A7183" s="213">
        <v>88597</v>
      </c>
      <c r="B7183" s="214" t="s">
        <v>13316</v>
      </c>
      <c r="C7183" s="214" t="s">
        <v>346</v>
      </c>
      <c r="D7183" s="215" t="s">
        <v>13317</v>
      </c>
    </row>
    <row r="7184" spans="1:4" ht="13.5" x14ac:dyDescent="0.25">
      <c r="A7184" s="213">
        <v>90766</v>
      </c>
      <c r="B7184" s="214" t="s">
        <v>13318</v>
      </c>
      <c r="C7184" s="214" t="s">
        <v>346</v>
      </c>
      <c r="D7184" s="215" t="s">
        <v>13319</v>
      </c>
    </row>
    <row r="7185" spans="1:4" ht="13.5" x14ac:dyDescent="0.25">
      <c r="A7185" s="213">
        <v>90767</v>
      </c>
      <c r="B7185" s="214" t="s">
        <v>13320</v>
      </c>
      <c r="C7185" s="214" t="s">
        <v>346</v>
      </c>
      <c r="D7185" s="215" t="s">
        <v>5701</v>
      </c>
    </row>
    <row r="7186" spans="1:4" ht="13.5" x14ac:dyDescent="0.25">
      <c r="A7186" s="213">
        <v>90768</v>
      </c>
      <c r="B7186" s="214" t="s">
        <v>13321</v>
      </c>
      <c r="C7186" s="214" t="s">
        <v>346</v>
      </c>
      <c r="D7186" s="215" t="s">
        <v>13322</v>
      </c>
    </row>
    <row r="7187" spans="1:4" ht="13.5" x14ac:dyDescent="0.25">
      <c r="A7187" s="213">
        <v>90769</v>
      </c>
      <c r="B7187" s="214" t="s">
        <v>13323</v>
      </c>
      <c r="C7187" s="214" t="s">
        <v>346</v>
      </c>
      <c r="D7187" s="215" t="s">
        <v>13324</v>
      </c>
    </row>
    <row r="7188" spans="1:4" ht="13.5" x14ac:dyDescent="0.25">
      <c r="A7188" s="213">
        <v>90770</v>
      </c>
      <c r="B7188" s="214" t="s">
        <v>13325</v>
      </c>
      <c r="C7188" s="214" t="s">
        <v>346</v>
      </c>
      <c r="D7188" s="215" t="s">
        <v>13326</v>
      </c>
    </row>
    <row r="7189" spans="1:4" ht="13.5" x14ac:dyDescent="0.25">
      <c r="A7189" s="213">
        <v>90771</v>
      </c>
      <c r="B7189" s="214" t="s">
        <v>13327</v>
      </c>
      <c r="C7189" s="214" t="s">
        <v>346</v>
      </c>
      <c r="D7189" s="215" t="s">
        <v>13328</v>
      </c>
    </row>
    <row r="7190" spans="1:4" ht="13.5" x14ac:dyDescent="0.25">
      <c r="A7190" s="213">
        <v>90772</v>
      </c>
      <c r="B7190" s="214" t="s">
        <v>13329</v>
      </c>
      <c r="C7190" s="214" t="s">
        <v>346</v>
      </c>
      <c r="D7190" s="215" t="s">
        <v>8794</v>
      </c>
    </row>
    <row r="7191" spans="1:4" ht="13.5" x14ac:dyDescent="0.25">
      <c r="A7191" s="213">
        <v>90773</v>
      </c>
      <c r="B7191" s="214" t="s">
        <v>13330</v>
      </c>
      <c r="C7191" s="214" t="s">
        <v>346</v>
      </c>
      <c r="D7191" s="215" t="s">
        <v>5442</v>
      </c>
    </row>
    <row r="7192" spans="1:4" ht="13.5" x14ac:dyDescent="0.25">
      <c r="A7192" s="213">
        <v>90775</v>
      </c>
      <c r="B7192" s="214" t="s">
        <v>13331</v>
      </c>
      <c r="C7192" s="214" t="s">
        <v>346</v>
      </c>
      <c r="D7192" s="215" t="s">
        <v>2998</v>
      </c>
    </row>
    <row r="7193" spans="1:4" ht="13.5" x14ac:dyDescent="0.25">
      <c r="A7193" s="213">
        <v>90776</v>
      </c>
      <c r="B7193" s="214" t="s">
        <v>13332</v>
      </c>
      <c r="C7193" s="214" t="s">
        <v>346</v>
      </c>
      <c r="D7193" s="215" t="s">
        <v>13333</v>
      </c>
    </row>
    <row r="7194" spans="1:4" ht="13.5" x14ac:dyDescent="0.25">
      <c r="A7194" s="213">
        <v>90777</v>
      </c>
      <c r="B7194" s="214" t="s">
        <v>13334</v>
      </c>
      <c r="C7194" s="214" t="s">
        <v>346</v>
      </c>
      <c r="D7194" s="215" t="s">
        <v>13335</v>
      </c>
    </row>
    <row r="7195" spans="1:4" ht="13.5" x14ac:dyDescent="0.25">
      <c r="A7195" s="213">
        <v>90778</v>
      </c>
      <c r="B7195" s="214" t="s">
        <v>13336</v>
      </c>
      <c r="C7195" s="214" t="s">
        <v>346</v>
      </c>
      <c r="D7195" s="215" t="s">
        <v>13337</v>
      </c>
    </row>
    <row r="7196" spans="1:4" ht="13.5" x14ac:dyDescent="0.25">
      <c r="A7196" s="213">
        <v>90779</v>
      </c>
      <c r="B7196" s="214" t="s">
        <v>13338</v>
      </c>
      <c r="C7196" s="214" t="s">
        <v>346</v>
      </c>
      <c r="D7196" s="215" t="s">
        <v>13339</v>
      </c>
    </row>
    <row r="7197" spans="1:4" ht="13.5" x14ac:dyDescent="0.25">
      <c r="A7197" s="213">
        <v>90780</v>
      </c>
      <c r="B7197" s="214" t="s">
        <v>13340</v>
      </c>
      <c r="C7197" s="214" t="s">
        <v>346</v>
      </c>
      <c r="D7197" s="215" t="s">
        <v>13341</v>
      </c>
    </row>
    <row r="7198" spans="1:4" ht="13.5" x14ac:dyDescent="0.25">
      <c r="A7198" s="213">
        <v>90781</v>
      </c>
      <c r="B7198" s="214" t="s">
        <v>13342</v>
      </c>
      <c r="C7198" s="214" t="s">
        <v>346</v>
      </c>
      <c r="D7198" s="215" t="s">
        <v>8133</v>
      </c>
    </row>
    <row r="7199" spans="1:4" ht="13.5" x14ac:dyDescent="0.25">
      <c r="A7199" s="213">
        <v>91677</v>
      </c>
      <c r="B7199" s="214" t="s">
        <v>13343</v>
      </c>
      <c r="C7199" s="214" t="s">
        <v>346</v>
      </c>
      <c r="D7199" s="215" t="s">
        <v>13344</v>
      </c>
    </row>
    <row r="7200" spans="1:4" ht="13.5" x14ac:dyDescent="0.25">
      <c r="A7200" s="213">
        <v>91678</v>
      </c>
      <c r="B7200" s="214" t="s">
        <v>13345</v>
      </c>
      <c r="C7200" s="214" t="s">
        <v>346</v>
      </c>
      <c r="D7200" s="215" t="s">
        <v>13346</v>
      </c>
    </row>
    <row r="7201" spans="1:4" ht="13.5" x14ac:dyDescent="0.25">
      <c r="A7201" s="213">
        <v>93558</v>
      </c>
      <c r="B7201" s="214" t="s">
        <v>13347</v>
      </c>
      <c r="C7201" s="214" t="s">
        <v>163</v>
      </c>
      <c r="D7201" s="215" t="s">
        <v>13348</v>
      </c>
    </row>
    <row r="7202" spans="1:4" ht="13.5" x14ac:dyDescent="0.25">
      <c r="A7202" s="213">
        <v>93559</v>
      </c>
      <c r="B7202" s="214" t="s">
        <v>13316</v>
      </c>
      <c r="C7202" s="214" t="s">
        <v>163</v>
      </c>
      <c r="D7202" s="215" t="s">
        <v>13349</v>
      </c>
    </row>
    <row r="7203" spans="1:4" ht="13.5" x14ac:dyDescent="0.25">
      <c r="A7203" s="213">
        <v>93560</v>
      </c>
      <c r="B7203" s="214" t="s">
        <v>13330</v>
      </c>
      <c r="C7203" s="214" t="s">
        <v>163</v>
      </c>
      <c r="D7203" s="215" t="s">
        <v>13350</v>
      </c>
    </row>
    <row r="7204" spans="1:4" ht="13.5" x14ac:dyDescent="0.25">
      <c r="A7204" s="213">
        <v>93561</v>
      </c>
      <c r="B7204" s="214" t="s">
        <v>13331</v>
      </c>
      <c r="C7204" s="214" t="s">
        <v>163</v>
      </c>
      <c r="D7204" s="215" t="s">
        <v>13351</v>
      </c>
    </row>
    <row r="7205" spans="1:4" ht="13.5" x14ac:dyDescent="0.25">
      <c r="A7205" s="213">
        <v>93562</v>
      </c>
      <c r="B7205" s="214" t="s">
        <v>13327</v>
      </c>
      <c r="C7205" s="214" t="s">
        <v>163</v>
      </c>
      <c r="D7205" s="215" t="s">
        <v>13352</v>
      </c>
    </row>
    <row r="7206" spans="1:4" ht="13.5" x14ac:dyDescent="0.25">
      <c r="A7206" s="213">
        <v>93563</v>
      </c>
      <c r="B7206" s="214" t="s">
        <v>13318</v>
      </c>
      <c r="C7206" s="214" t="s">
        <v>163</v>
      </c>
      <c r="D7206" s="215" t="s">
        <v>13353</v>
      </c>
    </row>
    <row r="7207" spans="1:4" ht="13.5" x14ac:dyDescent="0.25">
      <c r="A7207" s="213">
        <v>93564</v>
      </c>
      <c r="B7207" s="214" t="s">
        <v>13320</v>
      </c>
      <c r="C7207" s="214" t="s">
        <v>163</v>
      </c>
      <c r="D7207" s="215" t="s">
        <v>13354</v>
      </c>
    </row>
    <row r="7208" spans="1:4" ht="13.5" x14ac:dyDescent="0.25">
      <c r="A7208" s="213">
        <v>93565</v>
      </c>
      <c r="B7208" s="214" t="s">
        <v>13334</v>
      </c>
      <c r="C7208" s="214" t="s">
        <v>163</v>
      </c>
      <c r="D7208" s="215" t="s">
        <v>13355</v>
      </c>
    </row>
    <row r="7209" spans="1:4" ht="13.5" x14ac:dyDescent="0.25">
      <c r="A7209" s="213">
        <v>93566</v>
      </c>
      <c r="B7209" s="214" t="s">
        <v>13329</v>
      </c>
      <c r="C7209" s="214" t="s">
        <v>163</v>
      </c>
      <c r="D7209" s="215" t="s">
        <v>13356</v>
      </c>
    </row>
    <row r="7210" spans="1:4" ht="13.5" x14ac:dyDescent="0.25">
      <c r="A7210" s="213">
        <v>93567</v>
      </c>
      <c r="B7210" s="214" t="s">
        <v>13336</v>
      </c>
      <c r="C7210" s="214" t="s">
        <v>163</v>
      </c>
      <c r="D7210" s="215" t="s">
        <v>13357</v>
      </c>
    </row>
    <row r="7211" spans="1:4" ht="13.5" x14ac:dyDescent="0.25">
      <c r="A7211" s="213">
        <v>93568</v>
      </c>
      <c r="B7211" s="214" t="s">
        <v>13338</v>
      </c>
      <c r="C7211" s="214" t="s">
        <v>163</v>
      </c>
      <c r="D7211" s="215" t="s">
        <v>13358</v>
      </c>
    </row>
    <row r="7212" spans="1:4" ht="13.5" x14ac:dyDescent="0.25">
      <c r="A7212" s="213">
        <v>93569</v>
      </c>
      <c r="B7212" s="214" t="s">
        <v>13359</v>
      </c>
      <c r="C7212" s="214" t="s">
        <v>163</v>
      </c>
      <c r="D7212" s="215" t="s">
        <v>13360</v>
      </c>
    </row>
    <row r="7213" spans="1:4" ht="13.5" x14ac:dyDescent="0.25">
      <c r="A7213" s="213">
        <v>93570</v>
      </c>
      <c r="B7213" s="214" t="s">
        <v>13361</v>
      </c>
      <c r="C7213" s="214" t="s">
        <v>163</v>
      </c>
      <c r="D7213" s="215" t="s">
        <v>13362</v>
      </c>
    </row>
    <row r="7214" spans="1:4" ht="13.5" x14ac:dyDescent="0.25">
      <c r="A7214" s="213">
        <v>93571</v>
      </c>
      <c r="B7214" s="214" t="s">
        <v>13363</v>
      </c>
      <c r="C7214" s="214" t="s">
        <v>163</v>
      </c>
      <c r="D7214" s="215" t="s">
        <v>13364</v>
      </c>
    </row>
    <row r="7215" spans="1:4" ht="13.5" x14ac:dyDescent="0.25">
      <c r="A7215" s="213">
        <v>93572</v>
      </c>
      <c r="B7215" s="214" t="s">
        <v>13365</v>
      </c>
      <c r="C7215" s="214" t="s">
        <v>163</v>
      </c>
      <c r="D7215" s="215" t="s">
        <v>13366</v>
      </c>
    </row>
    <row r="7216" spans="1:4" ht="13.5" x14ac:dyDescent="0.25">
      <c r="A7216" s="213">
        <v>94295</v>
      </c>
      <c r="B7216" s="214" t="s">
        <v>13340</v>
      </c>
      <c r="C7216" s="214" t="s">
        <v>163</v>
      </c>
      <c r="D7216" s="215" t="s">
        <v>13367</v>
      </c>
    </row>
    <row r="7217" spans="1:4" ht="13.5" x14ac:dyDescent="0.25">
      <c r="A7217" s="213">
        <v>94296</v>
      </c>
      <c r="B7217" s="214" t="s">
        <v>13342</v>
      </c>
      <c r="C7217" s="214" t="s">
        <v>163</v>
      </c>
      <c r="D7217" s="215" t="s">
        <v>13368</v>
      </c>
    </row>
    <row r="7218" spans="1:4" ht="13.5" x14ac:dyDescent="0.25">
      <c r="A7218" s="213">
        <v>95308</v>
      </c>
      <c r="B7218" s="214" t="s">
        <v>13369</v>
      </c>
      <c r="C7218" s="214" t="s">
        <v>346</v>
      </c>
      <c r="D7218" s="215" t="s">
        <v>1967</v>
      </c>
    </row>
    <row r="7219" spans="1:4" ht="13.5" x14ac:dyDescent="0.25">
      <c r="A7219" s="213">
        <v>95309</v>
      </c>
      <c r="B7219" s="214" t="s">
        <v>13370</v>
      </c>
      <c r="C7219" s="214" t="s">
        <v>346</v>
      </c>
      <c r="D7219" s="215" t="s">
        <v>2327</v>
      </c>
    </row>
    <row r="7220" spans="1:4" ht="13.5" x14ac:dyDescent="0.25">
      <c r="A7220" s="213">
        <v>95310</v>
      </c>
      <c r="B7220" s="214" t="s">
        <v>13371</v>
      </c>
      <c r="C7220" s="214" t="s">
        <v>346</v>
      </c>
      <c r="D7220" s="215" t="s">
        <v>2208</v>
      </c>
    </row>
    <row r="7221" spans="1:4" ht="13.5" x14ac:dyDescent="0.25">
      <c r="A7221" s="213">
        <v>95311</v>
      </c>
      <c r="B7221" s="214" t="s">
        <v>13372</v>
      </c>
      <c r="C7221" s="214" t="s">
        <v>346</v>
      </c>
      <c r="D7221" s="215" t="s">
        <v>2210</v>
      </c>
    </row>
    <row r="7222" spans="1:4" ht="13.5" x14ac:dyDescent="0.25">
      <c r="A7222" s="213">
        <v>95312</v>
      </c>
      <c r="B7222" s="214" t="s">
        <v>13373</v>
      </c>
      <c r="C7222" s="214" t="s">
        <v>346</v>
      </c>
      <c r="D7222" s="215" t="s">
        <v>1998</v>
      </c>
    </row>
    <row r="7223" spans="1:4" ht="13.5" x14ac:dyDescent="0.25">
      <c r="A7223" s="213">
        <v>95313</v>
      </c>
      <c r="B7223" s="214" t="s">
        <v>13374</v>
      </c>
      <c r="C7223" s="214" t="s">
        <v>346</v>
      </c>
      <c r="D7223" s="215" t="s">
        <v>2208</v>
      </c>
    </row>
    <row r="7224" spans="1:4" ht="13.5" x14ac:dyDescent="0.25">
      <c r="A7224" s="213">
        <v>95314</v>
      </c>
      <c r="B7224" s="214" t="s">
        <v>13375</v>
      </c>
      <c r="C7224" s="214" t="s">
        <v>346</v>
      </c>
      <c r="D7224" s="215" t="s">
        <v>2069</v>
      </c>
    </row>
    <row r="7225" spans="1:4" ht="13.5" x14ac:dyDescent="0.25">
      <c r="A7225" s="213">
        <v>95315</v>
      </c>
      <c r="B7225" s="214" t="s">
        <v>13376</v>
      </c>
      <c r="C7225" s="214" t="s">
        <v>346</v>
      </c>
      <c r="D7225" s="215" t="s">
        <v>2565</v>
      </c>
    </row>
    <row r="7226" spans="1:4" ht="13.5" x14ac:dyDescent="0.25">
      <c r="A7226" s="213">
        <v>95316</v>
      </c>
      <c r="B7226" s="214" t="s">
        <v>13377</v>
      </c>
      <c r="C7226" s="214" t="s">
        <v>346</v>
      </c>
      <c r="D7226" s="215" t="s">
        <v>13378</v>
      </c>
    </row>
    <row r="7227" spans="1:4" ht="13.5" x14ac:dyDescent="0.25">
      <c r="A7227" s="213">
        <v>95317</v>
      </c>
      <c r="B7227" s="214" t="s">
        <v>13379</v>
      </c>
      <c r="C7227" s="214" t="s">
        <v>346</v>
      </c>
      <c r="D7227" s="215" t="s">
        <v>2385</v>
      </c>
    </row>
    <row r="7228" spans="1:4" ht="13.5" x14ac:dyDescent="0.25">
      <c r="A7228" s="213">
        <v>95318</v>
      </c>
      <c r="B7228" s="214" t="s">
        <v>13380</v>
      </c>
      <c r="C7228" s="214" t="s">
        <v>346</v>
      </c>
      <c r="D7228" s="215" t="s">
        <v>13381</v>
      </c>
    </row>
    <row r="7229" spans="1:4" ht="13.5" x14ac:dyDescent="0.25">
      <c r="A7229" s="213">
        <v>95319</v>
      </c>
      <c r="B7229" s="214" t="s">
        <v>13382</v>
      </c>
      <c r="C7229" s="214" t="s">
        <v>346</v>
      </c>
      <c r="D7229" s="215" t="s">
        <v>13383</v>
      </c>
    </row>
    <row r="7230" spans="1:4" ht="13.5" x14ac:dyDescent="0.25">
      <c r="A7230" s="213">
        <v>95320</v>
      </c>
      <c r="B7230" s="214" t="s">
        <v>13384</v>
      </c>
      <c r="C7230" s="214" t="s">
        <v>346</v>
      </c>
      <c r="D7230" s="215" t="s">
        <v>2208</v>
      </c>
    </row>
    <row r="7231" spans="1:4" ht="13.5" x14ac:dyDescent="0.25">
      <c r="A7231" s="213">
        <v>95321</v>
      </c>
      <c r="B7231" s="214" t="s">
        <v>13385</v>
      </c>
      <c r="C7231" s="214" t="s">
        <v>346</v>
      </c>
      <c r="D7231" s="215" t="s">
        <v>13381</v>
      </c>
    </row>
    <row r="7232" spans="1:4" ht="13.5" x14ac:dyDescent="0.25">
      <c r="A7232" s="213">
        <v>95322</v>
      </c>
      <c r="B7232" s="214" t="s">
        <v>13386</v>
      </c>
      <c r="C7232" s="214" t="s">
        <v>346</v>
      </c>
      <c r="D7232" s="215" t="s">
        <v>2399</v>
      </c>
    </row>
    <row r="7233" spans="1:4" ht="13.5" x14ac:dyDescent="0.25">
      <c r="A7233" s="213">
        <v>95323</v>
      </c>
      <c r="B7233" s="214" t="s">
        <v>13387</v>
      </c>
      <c r="C7233" s="214" t="s">
        <v>346</v>
      </c>
      <c r="D7233" s="215" t="s">
        <v>2663</v>
      </c>
    </row>
    <row r="7234" spans="1:4" ht="13.5" x14ac:dyDescent="0.25">
      <c r="A7234" s="213">
        <v>95324</v>
      </c>
      <c r="B7234" s="214" t="s">
        <v>13388</v>
      </c>
      <c r="C7234" s="214" t="s">
        <v>346</v>
      </c>
      <c r="D7234" s="215" t="s">
        <v>2565</v>
      </c>
    </row>
    <row r="7235" spans="1:4" ht="13.5" x14ac:dyDescent="0.25">
      <c r="A7235" s="213">
        <v>95325</v>
      </c>
      <c r="B7235" s="214" t="s">
        <v>13389</v>
      </c>
      <c r="C7235" s="214" t="s">
        <v>346</v>
      </c>
      <c r="D7235" s="215" t="s">
        <v>2034</v>
      </c>
    </row>
    <row r="7236" spans="1:4" ht="13.5" x14ac:dyDescent="0.25">
      <c r="A7236" s="213">
        <v>95326</v>
      </c>
      <c r="B7236" s="214" t="s">
        <v>13390</v>
      </c>
      <c r="C7236" s="214" t="s">
        <v>346</v>
      </c>
      <c r="D7236" s="215" t="s">
        <v>2153</v>
      </c>
    </row>
    <row r="7237" spans="1:4" ht="13.5" x14ac:dyDescent="0.25">
      <c r="A7237" s="213">
        <v>95328</v>
      </c>
      <c r="B7237" s="214" t="s">
        <v>13391</v>
      </c>
      <c r="C7237" s="214" t="s">
        <v>346</v>
      </c>
      <c r="D7237" s="215" t="s">
        <v>2069</v>
      </c>
    </row>
    <row r="7238" spans="1:4" ht="13.5" x14ac:dyDescent="0.25">
      <c r="A7238" s="213">
        <v>95329</v>
      </c>
      <c r="B7238" s="214" t="s">
        <v>13392</v>
      </c>
      <c r="C7238" s="214" t="s">
        <v>346</v>
      </c>
      <c r="D7238" s="215" t="s">
        <v>2261</v>
      </c>
    </row>
    <row r="7239" spans="1:4" ht="13.5" x14ac:dyDescent="0.25">
      <c r="A7239" s="213">
        <v>95330</v>
      </c>
      <c r="B7239" s="214" t="s">
        <v>13393</v>
      </c>
      <c r="C7239" s="214" t="s">
        <v>346</v>
      </c>
      <c r="D7239" s="215" t="s">
        <v>2294</v>
      </c>
    </row>
    <row r="7240" spans="1:4" ht="13.5" x14ac:dyDescent="0.25">
      <c r="A7240" s="213">
        <v>95331</v>
      </c>
      <c r="B7240" s="214" t="s">
        <v>13394</v>
      </c>
      <c r="C7240" s="214" t="s">
        <v>346</v>
      </c>
      <c r="D7240" s="215" t="s">
        <v>2073</v>
      </c>
    </row>
    <row r="7241" spans="1:4" ht="13.5" x14ac:dyDescent="0.25">
      <c r="A7241" s="213">
        <v>95332</v>
      </c>
      <c r="B7241" s="214" t="s">
        <v>13395</v>
      </c>
      <c r="C7241" s="214" t="s">
        <v>346</v>
      </c>
      <c r="D7241" s="215" t="s">
        <v>2852</v>
      </c>
    </row>
    <row r="7242" spans="1:4" ht="13.5" x14ac:dyDescent="0.25">
      <c r="A7242" s="213">
        <v>95333</v>
      </c>
      <c r="B7242" s="214" t="s">
        <v>13396</v>
      </c>
      <c r="C7242" s="214" t="s">
        <v>346</v>
      </c>
      <c r="D7242" s="215" t="s">
        <v>1959</v>
      </c>
    </row>
    <row r="7243" spans="1:4" ht="13.5" x14ac:dyDescent="0.25">
      <c r="A7243" s="213">
        <v>95334</v>
      </c>
      <c r="B7243" s="214" t="s">
        <v>13397</v>
      </c>
      <c r="C7243" s="214" t="s">
        <v>346</v>
      </c>
      <c r="D7243" s="215" t="s">
        <v>12570</v>
      </c>
    </row>
    <row r="7244" spans="1:4" ht="13.5" x14ac:dyDescent="0.25">
      <c r="A7244" s="213">
        <v>95335</v>
      </c>
      <c r="B7244" s="214" t="s">
        <v>13398</v>
      </c>
      <c r="C7244" s="214" t="s">
        <v>346</v>
      </c>
      <c r="D7244" s="215" t="s">
        <v>2105</v>
      </c>
    </row>
    <row r="7245" spans="1:4" ht="13.5" x14ac:dyDescent="0.25">
      <c r="A7245" s="213">
        <v>95337</v>
      </c>
      <c r="B7245" s="214" t="s">
        <v>13399</v>
      </c>
      <c r="C7245" s="214" t="s">
        <v>346</v>
      </c>
      <c r="D7245" s="215" t="s">
        <v>2069</v>
      </c>
    </row>
    <row r="7246" spans="1:4" ht="13.5" x14ac:dyDescent="0.25">
      <c r="A7246" s="213">
        <v>95338</v>
      </c>
      <c r="B7246" s="214" t="s">
        <v>13400</v>
      </c>
      <c r="C7246" s="214" t="s">
        <v>346</v>
      </c>
      <c r="D7246" s="215" t="s">
        <v>2400</v>
      </c>
    </row>
    <row r="7247" spans="1:4" ht="13.5" x14ac:dyDescent="0.25">
      <c r="A7247" s="213">
        <v>95339</v>
      </c>
      <c r="B7247" s="214" t="s">
        <v>13401</v>
      </c>
      <c r="C7247" s="214" t="s">
        <v>346</v>
      </c>
      <c r="D7247" s="215" t="s">
        <v>2005</v>
      </c>
    </row>
    <row r="7248" spans="1:4" ht="13.5" x14ac:dyDescent="0.25">
      <c r="A7248" s="213">
        <v>95340</v>
      </c>
      <c r="B7248" s="214" t="s">
        <v>13402</v>
      </c>
      <c r="C7248" s="214" t="s">
        <v>346</v>
      </c>
      <c r="D7248" s="215" t="s">
        <v>2663</v>
      </c>
    </row>
    <row r="7249" spans="1:4" ht="13.5" x14ac:dyDescent="0.25">
      <c r="A7249" s="213">
        <v>95341</v>
      </c>
      <c r="B7249" s="214" t="s">
        <v>13403</v>
      </c>
      <c r="C7249" s="214" t="s">
        <v>346</v>
      </c>
      <c r="D7249" s="215" t="s">
        <v>2327</v>
      </c>
    </row>
    <row r="7250" spans="1:4" ht="13.5" x14ac:dyDescent="0.25">
      <c r="A7250" s="213">
        <v>95342</v>
      </c>
      <c r="B7250" s="214" t="s">
        <v>13404</v>
      </c>
      <c r="C7250" s="214" t="s">
        <v>346</v>
      </c>
      <c r="D7250" s="215" t="s">
        <v>2327</v>
      </c>
    </row>
    <row r="7251" spans="1:4" ht="13.5" x14ac:dyDescent="0.25">
      <c r="A7251" s="213">
        <v>95343</v>
      </c>
      <c r="B7251" s="214" t="s">
        <v>13405</v>
      </c>
      <c r="C7251" s="214" t="s">
        <v>346</v>
      </c>
      <c r="D7251" s="215" t="s">
        <v>2017</v>
      </c>
    </row>
    <row r="7252" spans="1:4" ht="13.5" x14ac:dyDescent="0.25">
      <c r="A7252" s="213">
        <v>95344</v>
      </c>
      <c r="B7252" s="214" t="s">
        <v>13406</v>
      </c>
      <c r="C7252" s="214" t="s">
        <v>346</v>
      </c>
      <c r="D7252" s="215" t="s">
        <v>2294</v>
      </c>
    </row>
    <row r="7253" spans="1:4" ht="13.5" x14ac:dyDescent="0.25">
      <c r="A7253" s="213">
        <v>95345</v>
      </c>
      <c r="B7253" s="214" t="s">
        <v>13407</v>
      </c>
      <c r="C7253" s="214" t="s">
        <v>346</v>
      </c>
      <c r="D7253" s="215" t="s">
        <v>13408</v>
      </c>
    </row>
    <row r="7254" spans="1:4" ht="13.5" x14ac:dyDescent="0.25">
      <c r="A7254" s="213">
        <v>95346</v>
      </c>
      <c r="B7254" s="214" t="s">
        <v>13409</v>
      </c>
      <c r="C7254" s="214" t="s">
        <v>346</v>
      </c>
      <c r="D7254" s="215" t="s">
        <v>2208</v>
      </c>
    </row>
    <row r="7255" spans="1:4" ht="13.5" x14ac:dyDescent="0.25">
      <c r="A7255" s="213">
        <v>95347</v>
      </c>
      <c r="B7255" s="214" t="s">
        <v>13410</v>
      </c>
      <c r="C7255" s="214" t="s">
        <v>346</v>
      </c>
      <c r="D7255" s="215" t="s">
        <v>1967</v>
      </c>
    </row>
    <row r="7256" spans="1:4" ht="13.5" x14ac:dyDescent="0.25">
      <c r="A7256" s="213">
        <v>95348</v>
      </c>
      <c r="B7256" s="214" t="s">
        <v>13411</v>
      </c>
      <c r="C7256" s="214" t="s">
        <v>346</v>
      </c>
      <c r="D7256" s="215" t="s">
        <v>13412</v>
      </c>
    </row>
    <row r="7257" spans="1:4" ht="13.5" x14ac:dyDescent="0.25">
      <c r="A7257" s="213">
        <v>95349</v>
      </c>
      <c r="B7257" s="214" t="s">
        <v>13413</v>
      </c>
      <c r="C7257" s="214" t="s">
        <v>346</v>
      </c>
      <c r="D7257" s="215" t="s">
        <v>2307</v>
      </c>
    </row>
    <row r="7258" spans="1:4" ht="13.5" x14ac:dyDescent="0.25">
      <c r="A7258" s="213">
        <v>95350</v>
      </c>
      <c r="B7258" s="214" t="s">
        <v>13414</v>
      </c>
      <c r="C7258" s="214" t="s">
        <v>346</v>
      </c>
      <c r="D7258" s="215" t="s">
        <v>2164</v>
      </c>
    </row>
    <row r="7259" spans="1:4" ht="13.5" x14ac:dyDescent="0.25">
      <c r="A7259" s="213">
        <v>95351</v>
      </c>
      <c r="B7259" s="214" t="s">
        <v>13415</v>
      </c>
      <c r="C7259" s="214" t="s">
        <v>346</v>
      </c>
      <c r="D7259" s="215" t="s">
        <v>13378</v>
      </c>
    </row>
    <row r="7260" spans="1:4" ht="13.5" x14ac:dyDescent="0.25">
      <c r="A7260" s="213">
        <v>95352</v>
      </c>
      <c r="B7260" s="214" t="s">
        <v>13416</v>
      </c>
      <c r="C7260" s="214" t="s">
        <v>346</v>
      </c>
      <c r="D7260" s="215" t="s">
        <v>2472</v>
      </c>
    </row>
    <row r="7261" spans="1:4" ht="13.5" x14ac:dyDescent="0.25">
      <c r="A7261" s="213">
        <v>95354</v>
      </c>
      <c r="B7261" s="214" t="s">
        <v>13417</v>
      </c>
      <c r="C7261" s="214" t="s">
        <v>346</v>
      </c>
      <c r="D7261" s="215" t="s">
        <v>2164</v>
      </c>
    </row>
    <row r="7262" spans="1:4" ht="13.5" x14ac:dyDescent="0.25">
      <c r="A7262" s="213">
        <v>95355</v>
      </c>
      <c r="B7262" s="214" t="s">
        <v>13418</v>
      </c>
      <c r="C7262" s="214" t="s">
        <v>346</v>
      </c>
      <c r="D7262" s="215" t="s">
        <v>2073</v>
      </c>
    </row>
    <row r="7263" spans="1:4" ht="13.5" x14ac:dyDescent="0.25">
      <c r="A7263" s="213">
        <v>95356</v>
      </c>
      <c r="B7263" s="214" t="s">
        <v>13419</v>
      </c>
      <c r="C7263" s="214" t="s">
        <v>346</v>
      </c>
      <c r="D7263" s="215" t="s">
        <v>2210</v>
      </c>
    </row>
    <row r="7264" spans="1:4" ht="13.5" x14ac:dyDescent="0.25">
      <c r="A7264" s="213">
        <v>95357</v>
      </c>
      <c r="B7264" s="214" t="s">
        <v>13420</v>
      </c>
      <c r="C7264" s="214" t="s">
        <v>346</v>
      </c>
      <c r="D7264" s="215" t="s">
        <v>2017</v>
      </c>
    </row>
    <row r="7265" spans="1:4" ht="13.5" x14ac:dyDescent="0.25">
      <c r="A7265" s="213">
        <v>95358</v>
      </c>
      <c r="B7265" s="214" t="s">
        <v>13421</v>
      </c>
      <c r="C7265" s="214" t="s">
        <v>346</v>
      </c>
      <c r="D7265" s="215" t="s">
        <v>13422</v>
      </c>
    </row>
    <row r="7266" spans="1:4" ht="13.5" x14ac:dyDescent="0.25">
      <c r="A7266" s="213">
        <v>95359</v>
      </c>
      <c r="B7266" s="214" t="s">
        <v>13423</v>
      </c>
      <c r="C7266" s="214" t="s">
        <v>346</v>
      </c>
      <c r="D7266" s="215" t="s">
        <v>13422</v>
      </c>
    </row>
    <row r="7267" spans="1:4" ht="13.5" x14ac:dyDescent="0.25">
      <c r="A7267" s="213">
        <v>95360</v>
      </c>
      <c r="B7267" s="214" t="s">
        <v>13424</v>
      </c>
      <c r="C7267" s="214" t="s">
        <v>346</v>
      </c>
      <c r="D7267" s="215" t="s">
        <v>13425</v>
      </c>
    </row>
    <row r="7268" spans="1:4" ht="13.5" x14ac:dyDescent="0.25">
      <c r="A7268" s="213">
        <v>95361</v>
      </c>
      <c r="B7268" s="214" t="s">
        <v>13426</v>
      </c>
      <c r="C7268" s="214" t="s">
        <v>346</v>
      </c>
      <c r="D7268" s="215" t="s">
        <v>2208</v>
      </c>
    </row>
    <row r="7269" spans="1:4" ht="13.5" x14ac:dyDescent="0.25">
      <c r="A7269" s="213">
        <v>95362</v>
      </c>
      <c r="B7269" s="214" t="s">
        <v>13427</v>
      </c>
      <c r="C7269" s="214" t="s">
        <v>346</v>
      </c>
      <c r="D7269" s="215" t="s">
        <v>2210</v>
      </c>
    </row>
    <row r="7270" spans="1:4" ht="13.5" x14ac:dyDescent="0.25">
      <c r="A7270" s="213">
        <v>95363</v>
      </c>
      <c r="B7270" s="214" t="s">
        <v>13428</v>
      </c>
      <c r="C7270" s="214" t="s">
        <v>346</v>
      </c>
      <c r="D7270" s="215" t="s">
        <v>2327</v>
      </c>
    </row>
    <row r="7271" spans="1:4" ht="13.5" x14ac:dyDescent="0.25">
      <c r="A7271" s="213">
        <v>95364</v>
      </c>
      <c r="B7271" s="214" t="s">
        <v>13429</v>
      </c>
      <c r="C7271" s="214" t="s">
        <v>346</v>
      </c>
      <c r="D7271" s="215" t="s">
        <v>13381</v>
      </c>
    </row>
    <row r="7272" spans="1:4" ht="13.5" x14ac:dyDescent="0.25">
      <c r="A7272" s="213">
        <v>95365</v>
      </c>
      <c r="B7272" s="214" t="s">
        <v>13430</v>
      </c>
      <c r="C7272" s="214" t="s">
        <v>346</v>
      </c>
      <c r="D7272" s="215" t="s">
        <v>13381</v>
      </c>
    </row>
    <row r="7273" spans="1:4" ht="13.5" x14ac:dyDescent="0.25">
      <c r="A7273" s="213">
        <v>95366</v>
      </c>
      <c r="B7273" s="214" t="s">
        <v>13431</v>
      </c>
      <c r="C7273" s="214" t="s">
        <v>346</v>
      </c>
      <c r="D7273" s="215" t="s">
        <v>13383</v>
      </c>
    </row>
    <row r="7274" spans="1:4" ht="13.5" x14ac:dyDescent="0.25">
      <c r="A7274" s="213">
        <v>95367</v>
      </c>
      <c r="B7274" s="214" t="s">
        <v>13432</v>
      </c>
      <c r="C7274" s="214" t="s">
        <v>346</v>
      </c>
      <c r="D7274" s="215" t="s">
        <v>1967</v>
      </c>
    </row>
    <row r="7275" spans="1:4" ht="13.5" x14ac:dyDescent="0.25">
      <c r="A7275" s="213">
        <v>95368</v>
      </c>
      <c r="B7275" s="214" t="s">
        <v>13433</v>
      </c>
      <c r="C7275" s="214" t="s">
        <v>346</v>
      </c>
      <c r="D7275" s="215" t="s">
        <v>2196</v>
      </c>
    </row>
    <row r="7276" spans="1:4" ht="13.5" x14ac:dyDescent="0.25">
      <c r="A7276" s="213">
        <v>95369</v>
      </c>
      <c r="B7276" s="214" t="s">
        <v>13434</v>
      </c>
      <c r="C7276" s="214" t="s">
        <v>346</v>
      </c>
      <c r="D7276" s="215" t="s">
        <v>13381</v>
      </c>
    </row>
    <row r="7277" spans="1:4" ht="13.5" x14ac:dyDescent="0.25">
      <c r="A7277" s="213">
        <v>95370</v>
      </c>
      <c r="B7277" s="214" t="s">
        <v>13435</v>
      </c>
      <c r="C7277" s="214" t="s">
        <v>346</v>
      </c>
      <c r="D7277" s="215" t="s">
        <v>2565</v>
      </c>
    </row>
    <row r="7278" spans="1:4" ht="13.5" x14ac:dyDescent="0.25">
      <c r="A7278" s="213">
        <v>95371</v>
      </c>
      <c r="B7278" s="214" t="s">
        <v>13436</v>
      </c>
      <c r="C7278" s="214" t="s">
        <v>346</v>
      </c>
      <c r="D7278" s="215" t="s">
        <v>2400</v>
      </c>
    </row>
    <row r="7279" spans="1:4" ht="13.5" x14ac:dyDescent="0.25">
      <c r="A7279" s="213">
        <v>95372</v>
      </c>
      <c r="B7279" s="214" t="s">
        <v>13437</v>
      </c>
      <c r="C7279" s="214" t="s">
        <v>346</v>
      </c>
      <c r="D7279" s="215" t="s">
        <v>2014</v>
      </c>
    </row>
    <row r="7280" spans="1:4" ht="13.5" x14ac:dyDescent="0.25">
      <c r="A7280" s="213">
        <v>95373</v>
      </c>
      <c r="B7280" s="214" t="s">
        <v>13438</v>
      </c>
      <c r="C7280" s="214" t="s">
        <v>346</v>
      </c>
      <c r="D7280" s="215" t="s">
        <v>13439</v>
      </c>
    </row>
    <row r="7281" spans="1:4" ht="13.5" x14ac:dyDescent="0.25">
      <c r="A7281" s="213">
        <v>95374</v>
      </c>
      <c r="B7281" s="214" t="s">
        <v>13440</v>
      </c>
      <c r="C7281" s="214" t="s">
        <v>346</v>
      </c>
      <c r="D7281" s="215" t="s">
        <v>2014</v>
      </c>
    </row>
    <row r="7282" spans="1:4" ht="13.5" x14ac:dyDescent="0.25">
      <c r="A7282" s="213">
        <v>95375</v>
      </c>
      <c r="B7282" s="214" t="s">
        <v>13441</v>
      </c>
      <c r="C7282" s="214" t="s">
        <v>346</v>
      </c>
      <c r="D7282" s="215" t="s">
        <v>2471</v>
      </c>
    </row>
    <row r="7283" spans="1:4" ht="13.5" x14ac:dyDescent="0.25">
      <c r="A7283" s="213">
        <v>95376</v>
      </c>
      <c r="B7283" s="214" t="s">
        <v>13442</v>
      </c>
      <c r="C7283" s="214" t="s">
        <v>346</v>
      </c>
      <c r="D7283" s="215" t="s">
        <v>2153</v>
      </c>
    </row>
    <row r="7284" spans="1:4" ht="13.5" x14ac:dyDescent="0.25">
      <c r="A7284" s="213">
        <v>95377</v>
      </c>
      <c r="B7284" s="214" t="s">
        <v>13443</v>
      </c>
      <c r="C7284" s="214" t="s">
        <v>346</v>
      </c>
      <c r="D7284" s="215" t="s">
        <v>2327</v>
      </c>
    </row>
    <row r="7285" spans="1:4" ht="13.5" x14ac:dyDescent="0.25">
      <c r="A7285" s="213">
        <v>95378</v>
      </c>
      <c r="B7285" s="214" t="s">
        <v>13444</v>
      </c>
      <c r="C7285" s="214" t="s">
        <v>346</v>
      </c>
      <c r="D7285" s="215" t="s">
        <v>2558</v>
      </c>
    </row>
    <row r="7286" spans="1:4" ht="13.5" x14ac:dyDescent="0.25">
      <c r="A7286" s="213">
        <v>95379</v>
      </c>
      <c r="B7286" s="214" t="s">
        <v>13445</v>
      </c>
      <c r="C7286" s="214" t="s">
        <v>346</v>
      </c>
      <c r="D7286" s="215" t="s">
        <v>2196</v>
      </c>
    </row>
    <row r="7287" spans="1:4" ht="13.5" x14ac:dyDescent="0.25">
      <c r="A7287" s="213">
        <v>95380</v>
      </c>
      <c r="B7287" s="214" t="s">
        <v>13446</v>
      </c>
      <c r="C7287" s="214" t="s">
        <v>346</v>
      </c>
      <c r="D7287" s="215" t="s">
        <v>13447</v>
      </c>
    </row>
    <row r="7288" spans="1:4" ht="13.5" x14ac:dyDescent="0.25">
      <c r="A7288" s="213">
        <v>95382</v>
      </c>
      <c r="B7288" s="214" t="s">
        <v>13448</v>
      </c>
      <c r="C7288" s="214" t="s">
        <v>346</v>
      </c>
      <c r="D7288" s="215" t="s">
        <v>2196</v>
      </c>
    </row>
    <row r="7289" spans="1:4" ht="13.5" x14ac:dyDescent="0.25">
      <c r="A7289" s="213">
        <v>95383</v>
      </c>
      <c r="B7289" s="214" t="s">
        <v>13449</v>
      </c>
      <c r="C7289" s="214" t="s">
        <v>346</v>
      </c>
      <c r="D7289" s="215" t="s">
        <v>13439</v>
      </c>
    </row>
    <row r="7290" spans="1:4" ht="13.5" x14ac:dyDescent="0.25">
      <c r="A7290" s="213">
        <v>95384</v>
      </c>
      <c r="B7290" s="214" t="s">
        <v>13450</v>
      </c>
      <c r="C7290" s="214" t="s">
        <v>346</v>
      </c>
      <c r="D7290" s="215" t="s">
        <v>2385</v>
      </c>
    </row>
    <row r="7291" spans="1:4" ht="13.5" x14ac:dyDescent="0.25">
      <c r="A7291" s="213">
        <v>95385</v>
      </c>
      <c r="B7291" s="214" t="s">
        <v>13451</v>
      </c>
      <c r="C7291" s="214" t="s">
        <v>346</v>
      </c>
      <c r="D7291" s="215" t="s">
        <v>2294</v>
      </c>
    </row>
    <row r="7292" spans="1:4" ht="13.5" x14ac:dyDescent="0.25">
      <c r="A7292" s="213">
        <v>95386</v>
      </c>
      <c r="B7292" s="214" t="s">
        <v>13452</v>
      </c>
      <c r="C7292" s="214" t="s">
        <v>346</v>
      </c>
      <c r="D7292" s="215" t="s">
        <v>13439</v>
      </c>
    </row>
    <row r="7293" spans="1:4" ht="13.5" x14ac:dyDescent="0.25">
      <c r="A7293" s="213">
        <v>95387</v>
      </c>
      <c r="B7293" s="214" t="s">
        <v>13453</v>
      </c>
      <c r="C7293" s="214" t="s">
        <v>346</v>
      </c>
      <c r="D7293" s="215" t="s">
        <v>2196</v>
      </c>
    </row>
    <row r="7294" spans="1:4" ht="13.5" x14ac:dyDescent="0.25">
      <c r="A7294" s="213">
        <v>95388</v>
      </c>
      <c r="B7294" s="214" t="s">
        <v>13454</v>
      </c>
      <c r="C7294" s="214" t="s">
        <v>346</v>
      </c>
      <c r="D7294" s="215" t="s">
        <v>13455</v>
      </c>
    </row>
    <row r="7295" spans="1:4" ht="13.5" x14ac:dyDescent="0.25">
      <c r="A7295" s="213">
        <v>95389</v>
      </c>
      <c r="B7295" s="214" t="s">
        <v>13456</v>
      </c>
      <c r="C7295" s="214" t="s">
        <v>346</v>
      </c>
      <c r="D7295" s="215" t="s">
        <v>13457</v>
      </c>
    </row>
    <row r="7296" spans="1:4" ht="13.5" x14ac:dyDescent="0.25">
      <c r="A7296" s="213">
        <v>95390</v>
      </c>
      <c r="B7296" s="214" t="s">
        <v>13458</v>
      </c>
      <c r="C7296" s="214" t="s">
        <v>346</v>
      </c>
      <c r="D7296" s="215" t="s">
        <v>2153</v>
      </c>
    </row>
    <row r="7297" spans="1:4" ht="13.5" x14ac:dyDescent="0.25">
      <c r="A7297" s="213">
        <v>95391</v>
      </c>
      <c r="B7297" s="214" t="s">
        <v>13459</v>
      </c>
      <c r="C7297" s="214" t="s">
        <v>346</v>
      </c>
      <c r="D7297" s="215" t="s">
        <v>1967</v>
      </c>
    </row>
    <row r="7298" spans="1:4" ht="13.5" x14ac:dyDescent="0.25">
      <c r="A7298" s="213">
        <v>95392</v>
      </c>
      <c r="B7298" s="214" t="s">
        <v>13460</v>
      </c>
      <c r="C7298" s="214" t="s">
        <v>346</v>
      </c>
      <c r="D7298" s="215" t="s">
        <v>13461</v>
      </c>
    </row>
    <row r="7299" spans="1:4" ht="13.5" x14ac:dyDescent="0.25">
      <c r="A7299" s="213">
        <v>95393</v>
      </c>
      <c r="B7299" s="214" t="s">
        <v>13462</v>
      </c>
      <c r="C7299" s="214" t="s">
        <v>346</v>
      </c>
      <c r="D7299" s="215" t="s">
        <v>2857</v>
      </c>
    </row>
    <row r="7300" spans="1:4" ht="13.5" x14ac:dyDescent="0.25">
      <c r="A7300" s="213">
        <v>95394</v>
      </c>
      <c r="B7300" s="214" t="s">
        <v>13463</v>
      </c>
      <c r="C7300" s="214" t="s">
        <v>346</v>
      </c>
      <c r="D7300" s="215" t="s">
        <v>13464</v>
      </c>
    </row>
    <row r="7301" spans="1:4" ht="13.5" x14ac:dyDescent="0.25">
      <c r="A7301" s="213">
        <v>95395</v>
      </c>
      <c r="B7301" s="214" t="s">
        <v>13465</v>
      </c>
      <c r="C7301" s="214" t="s">
        <v>346</v>
      </c>
      <c r="D7301" s="215" t="s">
        <v>2422</v>
      </c>
    </row>
    <row r="7302" spans="1:4" ht="13.5" x14ac:dyDescent="0.25">
      <c r="A7302" s="213">
        <v>95396</v>
      </c>
      <c r="B7302" s="214" t="s">
        <v>13466</v>
      </c>
      <c r="C7302" s="214" t="s">
        <v>346</v>
      </c>
      <c r="D7302" s="215" t="s">
        <v>12579</v>
      </c>
    </row>
    <row r="7303" spans="1:4" ht="13.5" x14ac:dyDescent="0.25">
      <c r="A7303" s="213">
        <v>95397</v>
      </c>
      <c r="B7303" s="214" t="s">
        <v>13467</v>
      </c>
      <c r="C7303" s="214" t="s">
        <v>346</v>
      </c>
      <c r="D7303" s="215" t="s">
        <v>2896</v>
      </c>
    </row>
    <row r="7304" spans="1:4" ht="13.5" x14ac:dyDescent="0.25">
      <c r="A7304" s="213">
        <v>95398</v>
      </c>
      <c r="B7304" s="214" t="s">
        <v>13468</v>
      </c>
      <c r="C7304" s="214" t="s">
        <v>346</v>
      </c>
      <c r="D7304" s="215" t="s">
        <v>2472</v>
      </c>
    </row>
    <row r="7305" spans="1:4" ht="13.5" x14ac:dyDescent="0.25">
      <c r="A7305" s="213">
        <v>95399</v>
      </c>
      <c r="B7305" s="214" t="s">
        <v>13469</v>
      </c>
      <c r="C7305" s="214" t="s">
        <v>346</v>
      </c>
      <c r="D7305" s="215" t="s">
        <v>2151</v>
      </c>
    </row>
    <row r="7306" spans="1:4" ht="13.5" x14ac:dyDescent="0.25">
      <c r="A7306" s="213">
        <v>95400</v>
      </c>
      <c r="B7306" s="214" t="s">
        <v>13470</v>
      </c>
      <c r="C7306" s="214" t="s">
        <v>346</v>
      </c>
      <c r="D7306" s="215" t="s">
        <v>2472</v>
      </c>
    </row>
    <row r="7307" spans="1:4" ht="13.5" x14ac:dyDescent="0.25">
      <c r="A7307" s="213">
        <v>95401</v>
      </c>
      <c r="B7307" s="214" t="s">
        <v>13471</v>
      </c>
      <c r="C7307" s="214" t="s">
        <v>346</v>
      </c>
      <c r="D7307" s="215" t="s">
        <v>2282</v>
      </c>
    </row>
    <row r="7308" spans="1:4" ht="13.5" x14ac:dyDescent="0.25">
      <c r="A7308" s="213">
        <v>95402</v>
      </c>
      <c r="B7308" s="214" t="s">
        <v>13472</v>
      </c>
      <c r="C7308" s="214" t="s">
        <v>346</v>
      </c>
      <c r="D7308" s="215" t="s">
        <v>2427</v>
      </c>
    </row>
    <row r="7309" spans="1:4" ht="13.5" x14ac:dyDescent="0.25">
      <c r="A7309" s="213">
        <v>95403</v>
      </c>
      <c r="B7309" s="214" t="s">
        <v>13473</v>
      </c>
      <c r="C7309" s="214" t="s">
        <v>346</v>
      </c>
      <c r="D7309" s="215" t="s">
        <v>13474</v>
      </c>
    </row>
    <row r="7310" spans="1:4" ht="13.5" x14ac:dyDescent="0.25">
      <c r="A7310" s="213">
        <v>95404</v>
      </c>
      <c r="B7310" s="214" t="s">
        <v>13475</v>
      </c>
      <c r="C7310" s="214" t="s">
        <v>346</v>
      </c>
      <c r="D7310" s="215" t="s">
        <v>2353</v>
      </c>
    </row>
    <row r="7311" spans="1:4" ht="13.5" x14ac:dyDescent="0.25">
      <c r="A7311" s="213">
        <v>95405</v>
      </c>
      <c r="B7311" s="214" t="s">
        <v>13476</v>
      </c>
      <c r="C7311" s="214" t="s">
        <v>346</v>
      </c>
      <c r="D7311" s="215" t="s">
        <v>2286</v>
      </c>
    </row>
    <row r="7312" spans="1:4" ht="13.5" x14ac:dyDescent="0.25">
      <c r="A7312" s="213">
        <v>95406</v>
      </c>
      <c r="B7312" s="214" t="s">
        <v>13477</v>
      </c>
      <c r="C7312" s="214" t="s">
        <v>346</v>
      </c>
      <c r="D7312" s="215" t="s">
        <v>2073</v>
      </c>
    </row>
    <row r="7313" spans="1:4" ht="13.5" x14ac:dyDescent="0.25">
      <c r="A7313" s="213">
        <v>95407</v>
      </c>
      <c r="B7313" s="214" t="s">
        <v>13478</v>
      </c>
      <c r="C7313" s="214" t="s">
        <v>346</v>
      </c>
      <c r="D7313" s="215" t="s">
        <v>4512</v>
      </c>
    </row>
    <row r="7314" spans="1:4" ht="13.5" x14ac:dyDescent="0.25">
      <c r="A7314" s="213">
        <v>95408</v>
      </c>
      <c r="B7314" s="214" t="s">
        <v>13479</v>
      </c>
      <c r="C7314" s="214" t="s">
        <v>163</v>
      </c>
      <c r="D7314" s="215" t="s">
        <v>13480</v>
      </c>
    </row>
    <row r="7315" spans="1:4" ht="13.5" x14ac:dyDescent="0.25">
      <c r="A7315" s="213">
        <v>95409</v>
      </c>
      <c r="B7315" s="214" t="s">
        <v>13481</v>
      </c>
      <c r="C7315" s="214" t="s">
        <v>163</v>
      </c>
      <c r="D7315" s="215" t="s">
        <v>1155</v>
      </c>
    </row>
    <row r="7316" spans="1:4" ht="13.5" x14ac:dyDescent="0.25">
      <c r="A7316" s="213">
        <v>95410</v>
      </c>
      <c r="B7316" s="214" t="s">
        <v>13482</v>
      </c>
      <c r="C7316" s="214" t="s">
        <v>163</v>
      </c>
      <c r="D7316" s="215" t="s">
        <v>13483</v>
      </c>
    </row>
    <row r="7317" spans="1:4" ht="13.5" x14ac:dyDescent="0.25">
      <c r="A7317" s="213">
        <v>95411</v>
      </c>
      <c r="B7317" s="214" t="s">
        <v>13484</v>
      </c>
      <c r="C7317" s="214" t="s">
        <v>163</v>
      </c>
      <c r="D7317" s="215" t="s">
        <v>13485</v>
      </c>
    </row>
    <row r="7318" spans="1:4" ht="13.5" x14ac:dyDescent="0.25">
      <c r="A7318" s="213">
        <v>95412</v>
      </c>
      <c r="B7318" s="214" t="s">
        <v>13486</v>
      </c>
      <c r="C7318" s="214" t="s">
        <v>163</v>
      </c>
      <c r="D7318" s="215" t="s">
        <v>9434</v>
      </c>
    </row>
    <row r="7319" spans="1:4" ht="13.5" x14ac:dyDescent="0.25">
      <c r="A7319" s="213">
        <v>95413</v>
      </c>
      <c r="B7319" s="214" t="s">
        <v>13487</v>
      </c>
      <c r="C7319" s="214" t="s">
        <v>163</v>
      </c>
      <c r="D7319" s="215" t="s">
        <v>1111</v>
      </c>
    </row>
    <row r="7320" spans="1:4" ht="13.5" x14ac:dyDescent="0.25">
      <c r="A7320" s="213">
        <v>95414</v>
      </c>
      <c r="B7320" s="214" t="s">
        <v>13488</v>
      </c>
      <c r="C7320" s="214" t="s">
        <v>163</v>
      </c>
      <c r="D7320" s="215" t="s">
        <v>13489</v>
      </c>
    </row>
    <row r="7321" spans="1:4" ht="13.5" x14ac:dyDescent="0.25">
      <c r="A7321" s="213">
        <v>95415</v>
      </c>
      <c r="B7321" s="214" t="s">
        <v>13490</v>
      </c>
      <c r="C7321" s="214" t="s">
        <v>163</v>
      </c>
      <c r="D7321" s="215" t="s">
        <v>13491</v>
      </c>
    </row>
    <row r="7322" spans="1:4" ht="13.5" x14ac:dyDescent="0.25">
      <c r="A7322" s="213">
        <v>95416</v>
      </c>
      <c r="B7322" s="214" t="s">
        <v>13492</v>
      </c>
      <c r="C7322" s="214" t="s">
        <v>163</v>
      </c>
      <c r="D7322" s="215" t="s">
        <v>7777</v>
      </c>
    </row>
    <row r="7323" spans="1:4" ht="13.5" x14ac:dyDescent="0.25">
      <c r="A7323" s="213">
        <v>95417</v>
      </c>
      <c r="B7323" s="214" t="s">
        <v>13493</v>
      </c>
      <c r="C7323" s="214" t="s">
        <v>163</v>
      </c>
      <c r="D7323" s="215" t="s">
        <v>13494</v>
      </c>
    </row>
    <row r="7324" spans="1:4" ht="13.5" x14ac:dyDescent="0.25">
      <c r="A7324" s="213">
        <v>95418</v>
      </c>
      <c r="B7324" s="214" t="s">
        <v>13495</v>
      </c>
      <c r="C7324" s="214" t="s">
        <v>163</v>
      </c>
      <c r="D7324" s="215" t="s">
        <v>13496</v>
      </c>
    </row>
    <row r="7325" spans="1:4" ht="13.5" x14ac:dyDescent="0.25">
      <c r="A7325" s="213">
        <v>95419</v>
      </c>
      <c r="B7325" s="214" t="s">
        <v>13497</v>
      </c>
      <c r="C7325" s="214" t="s">
        <v>163</v>
      </c>
      <c r="D7325" s="215" t="s">
        <v>13498</v>
      </c>
    </row>
    <row r="7326" spans="1:4" ht="13.5" x14ac:dyDescent="0.25">
      <c r="A7326" s="213">
        <v>95420</v>
      </c>
      <c r="B7326" s="214" t="s">
        <v>13499</v>
      </c>
      <c r="C7326" s="214" t="s">
        <v>163</v>
      </c>
      <c r="D7326" s="215" t="s">
        <v>13500</v>
      </c>
    </row>
    <row r="7327" spans="1:4" ht="13.5" x14ac:dyDescent="0.25">
      <c r="A7327" s="213">
        <v>95421</v>
      </c>
      <c r="B7327" s="214" t="s">
        <v>13501</v>
      </c>
      <c r="C7327" s="214" t="s">
        <v>163</v>
      </c>
      <c r="D7327" s="215" t="s">
        <v>13339</v>
      </c>
    </row>
    <row r="7328" spans="1:4" ht="13.5" x14ac:dyDescent="0.25">
      <c r="A7328" s="213">
        <v>95422</v>
      </c>
      <c r="B7328" s="214" t="s">
        <v>13502</v>
      </c>
      <c r="C7328" s="214" t="s">
        <v>163</v>
      </c>
      <c r="D7328" s="215" t="s">
        <v>13503</v>
      </c>
    </row>
    <row r="7329" spans="1:4" ht="13.5" x14ac:dyDescent="0.25">
      <c r="A7329" s="213">
        <v>95423</v>
      </c>
      <c r="B7329" s="214" t="s">
        <v>13504</v>
      </c>
      <c r="C7329" s="214" t="s">
        <v>163</v>
      </c>
      <c r="D7329" s="215" t="s">
        <v>13505</v>
      </c>
    </row>
    <row r="7330" spans="1:4" ht="13.5" x14ac:dyDescent="0.25">
      <c r="A7330" s="213">
        <v>95424</v>
      </c>
      <c r="B7330" s="214" t="s">
        <v>13506</v>
      </c>
      <c r="C7330" s="214" t="s">
        <v>163</v>
      </c>
      <c r="D7330" s="215" t="s">
        <v>13507</v>
      </c>
    </row>
    <row r="7331" spans="1:4" ht="13.5" x14ac:dyDescent="0.25">
      <c r="A7331" s="213">
        <v>100288</v>
      </c>
      <c r="B7331" s="214" t="s">
        <v>13508</v>
      </c>
      <c r="C7331" s="214" t="s">
        <v>346</v>
      </c>
      <c r="D7331" s="215" t="s">
        <v>2153</v>
      </c>
    </row>
    <row r="7332" spans="1:4" ht="13.5" x14ac:dyDescent="0.25">
      <c r="A7332" s="213">
        <v>100289</v>
      </c>
      <c r="B7332" s="214" t="s">
        <v>13509</v>
      </c>
      <c r="C7332" s="214" t="s">
        <v>346</v>
      </c>
      <c r="D7332" s="215" t="s">
        <v>7922</v>
      </c>
    </row>
    <row r="7333" spans="1:4" ht="13.5" x14ac:dyDescent="0.25">
      <c r="A7333" s="213">
        <v>100290</v>
      </c>
      <c r="B7333" s="214" t="s">
        <v>13510</v>
      </c>
      <c r="C7333" s="214" t="s">
        <v>346</v>
      </c>
      <c r="D7333" s="215" t="s">
        <v>2153</v>
      </c>
    </row>
    <row r="7334" spans="1:4" ht="13.5" x14ac:dyDescent="0.25">
      <c r="A7334" s="213">
        <v>100291</v>
      </c>
      <c r="B7334" s="214" t="s">
        <v>13511</v>
      </c>
      <c r="C7334" s="214" t="s">
        <v>346</v>
      </c>
      <c r="D7334" s="215" t="s">
        <v>2069</v>
      </c>
    </row>
    <row r="7335" spans="1:4" ht="13.5" x14ac:dyDescent="0.25">
      <c r="A7335" s="213">
        <v>100292</v>
      </c>
      <c r="B7335" s="214" t="s">
        <v>13512</v>
      </c>
      <c r="C7335" s="214" t="s">
        <v>346</v>
      </c>
      <c r="D7335" s="215" t="s">
        <v>13513</v>
      </c>
    </row>
    <row r="7336" spans="1:4" ht="13.5" x14ac:dyDescent="0.25">
      <c r="A7336" s="213">
        <v>100293</v>
      </c>
      <c r="B7336" s="214" t="s">
        <v>13514</v>
      </c>
      <c r="C7336" s="214" t="s">
        <v>346</v>
      </c>
      <c r="D7336" s="215" t="s">
        <v>1998</v>
      </c>
    </row>
    <row r="7337" spans="1:4" ht="13.5" x14ac:dyDescent="0.25">
      <c r="A7337" s="213">
        <v>100294</v>
      </c>
      <c r="B7337" s="214" t="s">
        <v>13515</v>
      </c>
      <c r="C7337" s="214" t="s">
        <v>346</v>
      </c>
      <c r="D7337" s="215" t="s">
        <v>2105</v>
      </c>
    </row>
    <row r="7338" spans="1:4" ht="13.5" x14ac:dyDescent="0.25">
      <c r="A7338" s="213">
        <v>100295</v>
      </c>
      <c r="B7338" s="214" t="s">
        <v>13516</v>
      </c>
      <c r="C7338" s="214" t="s">
        <v>346</v>
      </c>
      <c r="D7338" s="215" t="s">
        <v>2039</v>
      </c>
    </row>
    <row r="7339" spans="1:4" ht="13.5" x14ac:dyDescent="0.25">
      <c r="A7339" s="213">
        <v>100296</v>
      </c>
      <c r="B7339" s="214" t="s">
        <v>13517</v>
      </c>
      <c r="C7339" s="214" t="s">
        <v>346</v>
      </c>
      <c r="D7339" s="215" t="s">
        <v>13518</v>
      </c>
    </row>
    <row r="7340" spans="1:4" ht="13.5" x14ac:dyDescent="0.25">
      <c r="A7340" s="213">
        <v>100297</v>
      </c>
      <c r="B7340" s="214" t="s">
        <v>13519</v>
      </c>
      <c r="C7340" s="214" t="s">
        <v>346</v>
      </c>
      <c r="D7340" s="215" t="s">
        <v>2693</v>
      </c>
    </row>
    <row r="7341" spans="1:4" ht="13.5" x14ac:dyDescent="0.25">
      <c r="A7341" s="213">
        <v>100298</v>
      </c>
      <c r="B7341" s="214" t="s">
        <v>13520</v>
      </c>
      <c r="C7341" s="214" t="s">
        <v>346</v>
      </c>
      <c r="D7341" s="215" t="s">
        <v>12704</v>
      </c>
    </row>
    <row r="7342" spans="1:4" ht="13.5" x14ac:dyDescent="0.25">
      <c r="A7342" s="213">
        <v>100299</v>
      </c>
      <c r="B7342" s="214" t="s">
        <v>13521</v>
      </c>
      <c r="C7342" s="214" t="s">
        <v>346</v>
      </c>
      <c r="D7342" s="215" t="s">
        <v>13522</v>
      </c>
    </row>
    <row r="7343" spans="1:4" ht="13.5" x14ac:dyDescent="0.25">
      <c r="A7343" s="213">
        <v>100300</v>
      </c>
      <c r="B7343" s="214" t="s">
        <v>13523</v>
      </c>
      <c r="C7343" s="214" t="s">
        <v>346</v>
      </c>
      <c r="D7343" s="215" t="s">
        <v>7278</v>
      </c>
    </row>
    <row r="7344" spans="1:4" ht="13.5" x14ac:dyDescent="0.25">
      <c r="A7344" s="213">
        <v>100301</v>
      </c>
      <c r="B7344" s="214" t="s">
        <v>13524</v>
      </c>
      <c r="C7344" s="214" t="s">
        <v>346</v>
      </c>
      <c r="D7344" s="215" t="s">
        <v>11507</v>
      </c>
    </row>
    <row r="7345" spans="1:4" ht="13.5" x14ac:dyDescent="0.25">
      <c r="A7345" s="213">
        <v>100302</v>
      </c>
      <c r="B7345" s="214" t="s">
        <v>13525</v>
      </c>
      <c r="C7345" s="214" t="s">
        <v>346</v>
      </c>
      <c r="D7345" s="215" t="s">
        <v>5766</v>
      </c>
    </row>
    <row r="7346" spans="1:4" ht="13.5" x14ac:dyDescent="0.25">
      <c r="A7346" s="213">
        <v>100303</v>
      </c>
      <c r="B7346" s="214" t="s">
        <v>13526</v>
      </c>
      <c r="C7346" s="214" t="s">
        <v>346</v>
      </c>
      <c r="D7346" s="215" t="s">
        <v>10681</v>
      </c>
    </row>
    <row r="7347" spans="1:4" ht="13.5" x14ac:dyDescent="0.25">
      <c r="A7347" s="213">
        <v>100304</v>
      </c>
      <c r="B7347" s="214" t="s">
        <v>13527</v>
      </c>
      <c r="C7347" s="214" t="s">
        <v>346</v>
      </c>
      <c r="D7347" s="215" t="s">
        <v>8043</v>
      </c>
    </row>
    <row r="7348" spans="1:4" ht="13.5" x14ac:dyDescent="0.25">
      <c r="A7348" s="213">
        <v>100305</v>
      </c>
      <c r="B7348" s="214" t="s">
        <v>13528</v>
      </c>
      <c r="C7348" s="214" t="s">
        <v>346</v>
      </c>
      <c r="D7348" s="215" t="s">
        <v>5380</v>
      </c>
    </row>
    <row r="7349" spans="1:4" ht="13.5" x14ac:dyDescent="0.25">
      <c r="A7349" s="213">
        <v>100306</v>
      </c>
      <c r="B7349" s="214" t="s">
        <v>13529</v>
      </c>
      <c r="C7349" s="214" t="s">
        <v>346</v>
      </c>
      <c r="D7349" s="215" t="s">
        <v>13530</v>
      </c>
    </row>
    <row r="7350" spans="1:4" ht="13.5" x14ac:dyDescent="0.25">
      <c r="A7350" s="213">
        <v>100307</v>
      </c>
      <c r="B7350" s="214" t="s">
        <v>13531</v>
      </c>
      <c r="C7350" s="214" t="s">
        <v>346</v>
      </c>
      <c r="D7350" s="215" t="s">
        <v>13532</v>
      </c>
    </row>
    <row r="7351" spans="1:4" ht="13.5" x14ac:dyDescent="0.25">
      <c r="A7351" s="213">
        <v>100308</v>
      </c>
      <c r="B7351" s="214" t="s">
        <v>13533</v>
      </c>
      <c r="C7351" s="214" t="s">
        <v>346</v>
      </c>
      <c r="D7351" s="215" t="s">
        <v>2991</v>
      </c>
    </row>
    <row r="7352" spans="1:4" ht="13.5" x14ac:dyDescent="0.25">
      <c r="A7352" s="213">
        <v>100309</v>
      </c>
      <c r="B7352" s="214" t="s">
        <v>13534</v>
      </c>
      <c r="C7352" s="214" t="s">
        <v>346</v>
      </c>
      <c r="D7352" s="215" t="s">
        <v>13535</v>
      </c>
    </row>
    <row r="7353" spans="1:4" ht="13.5" x14ac:dyDescent="0.25">
      <c r="A7353" s="213">
        <v>100310</v>
      </c>
      <c r="B7353" s="214" t="s">
        <v>13536</v>
      </c>
      <c r="C7353" s="214" t="s">
        <v>163</v>
      </c>
      <c r="D7353" s="215" t="s">
        <v>13537</v>
      </c>
    </row>
    <row r="7354" spans="1:4" ht="13.5" x14ac:dyDescent="0.25">
      <c r="A7354" s="213">
        <v>100311</v>
      </c>
      <c r="B7354" s="214" t="s">
        <v>13538</v>
      </c>
      <c r="C7354" s="214" t="s">
        <v>163</v>
      </c>
      <c r="D7354" s="215" t="s">
        <v>13539</v>
      </c>
    </row>
    <row r="7355" spans="1:4" ht="13.5" x14ac:dyDescent="0.25">
      <c r="A7355" s="213">
        <v>100312</v>
      </c>
      <c r="B7355" s="214" t="s">
        <v>13540</v>
      </c>
      <c r="C7355" s="214" t="s">
        <v>163</v>
      </c>
      <c r="D7355" s="215" t="s">
        <v>13541</v>
      </c>
    </row>
    <row r="7356" spans="1:4" ht="13.5" x14ac:dyDescent="0.25">
      <c r="A7356" s="213">
        <v>100313</v>
      </c>
      <c r="B7356" s="214" t="s">
        <v>13542</v>
      </c>
      <c r="C7356" s="214" t="s">
        <v>163</v>
      </c>
      <c r="D7356" s="215" t="s">
        <v>13543</v>
      </c>
    </row>
    <row r="7357" spans="1:4" ht="13.5" x14ac:dyDescent="0.25">
      <c r="A7357" s="213">
        <v>100314</v>
      </c>
      <c r="B7357" s="214" t="s">
        <v>13544</v>
      </c>
      <c r="C7357" s="214" t="s">
        <v>163</v>
      </c>
      <c r="D7357" s="215" t="s">
        <v>7093</v>
      </c>
    </row>
    <row r="7358" spans="1:4" ht="13.5" x14ac:dyDescent="0.25">
      <c r="A7358" s="213">
        <v>100315</v>
      </c>
      <c r="B7358" s="214" t="s">
        <v>13545</v>
      </c>
      <c r="C7358" s="214" t="s">
        <v>163</v>
      </c>
      <c r="D7358" s="215" t="s">
        <v>13546</v>
      </c>
    </row>
    <row r="7359" spans="1:4" ht="13.5" x14ac:dyDescent="0.25">
      <c r="A7359" s="213">
        <v>100316</v>
      </c>
      <c r="B7359" s="214" t="s">
        <v>13523</v>
      </c>
      <c r="C7359" s="214" t="s">
        <v>163</v>
      </c>
      <c r="D7359" s="215" t="s">
        <v>13547</v>
      </c>
    </row>
    <row r="7360" spans="1:4" ht="13.5" x14ac:dyDescent="0.25">
      <c r="A7360" s="213">
        <v>100317</v>
      </c>
      <c r="B7360" s="214" t="s">
        <v>13548</v>
      </c>
      <c r="C7360" s="214" t="s">
        <v>163</v>
      </c>
      <c r="D7360" s="215" t="s">
        <v>13549</v>
      </c>
    </row>
    <row r="7361" spans="1:4" ht="13.5" x14ac:dyDescent="0.25">
      <c r="A7361" s="213">
        <v>100318</v>
      </c>
      <c r="B7361" s="214" t="s">
        <v>13527</v>
      </c>
      <c r="C7361" s="214" t="s">
        <v>163</v>
      </c>
      <c r="D7361" s="215" t="s">
        <v>13550</v>
      </c>
    </row>
    <row r="7362" spans="1:4" ht="13.5" x14ac:dyDescent="0.25">
      <c r="A7362" s="213">
        <v>100319</v>
      </c>
      <c r="B7362" s="214" t="s">
        <v>13528</v>
      </c>
      <c r="C7362" s="214" t="s">
        <v>163</v>
      </c>
      <c r="D7362" s="215" t="s">
        <v>13551</v>
      </c>
    </row>
    <row r="7363" spans="1:4" ht="13.5" x14ac:dyDescent="0.25">
      <c r="A7363" s="213">
        <v>100320</v>
      </c>
      <c r="B7363" s="214" t="s">
        <v>13529</v>
      </c>
      <c r="C7363" s="214" t="s">
        <v>163</v>
      </c>
      <c r="D7363" s="215" t="s">
        <v>13552</v>
      </c>
    </row>
    <row r="7364" spans="1:4" ht="13.5" x14ac:dyDescent="0.25">
      <c r="A7364" s="213">
        <v>100321</v>
      </c>
      <c r="B7364" s="214" t="s">
        <v>13534</v>
      </c>
      <c r="C7364" s="214" t="s">
        <v>163</v>
      </c>
      <c r="D7364" s="215" t="s">
        <v>13553</v>
      </c>
    </row>
    <row r="7365" spans="1:4" ht="13.5" x14ac:dyDescent="0.25">
      <c r="A7365" s="213">
        <v>100533</v>
      </c>
      <c r="B7365" s="214" t="s">
        <v>13554</v>
      </c>
      <c r="C7365" s="214" t="s">
        <v>346</v>
      </c>
      <c r="D7365" s="215" t="s">
        <v>13555</v>
      </c>
    </row>
    <row r="7366" spans="1:4" ht="13.5" x14ac:dyDescent="0.25">
      <c r="A7366" s="213">
        <v>100534</v>
      </c>
      <c r="B7366" s="214" t="s">
        <v>13554</v>
      </c>
      <c r="C7366" s="214" t="s">
        <v>163</v>
      </c>
      <c r="D7366" s="215" t="s">
        <v>13556</v>
      </c>
    </row>
    <row r="7367" spans="1:4" ht="13.5" x14ac:dyDescent="0.25">
      <c r="A7367" s="213">
        <v>100535</v>
      </c>
      <c r="B7367" s="214" t="s">
        <v>13557</v>
      </c>
      <c r="C7367" s="214" t="s">
        <v>346</v>
      </c>
      <c r="D7367" s="215" t="s">
        <v>13425</v>
      </c>
    </row>
    <row r="7368" spans="1:4" ht="13.5" x14ac:dyDescent="0.25">
      <c r="A7368" s="213">
        <v>100536</v>
      </c>
      <c r="B7368" s="214" t="s">
        <v>13558</v>
      </c>
      <c r="C7368" s="214" t="s">
        <v>163</v>
      </c>
      <c r="D7368" s="215" t="s">
        <v>13559</v>
      </c>
    </row>
    <row r="7369" spans="1:4" ht="13.5" x14ac:dyDescent="0.25">
      <c r="A7369" s="213">
        <v>101284</v>
      </c>
      <c r="B7369" s="214" t="s">
        <v>13560</v>
      </c>
      <c r="C7369" s="214" t="s">
        <v>346</v>
      </c>
      <c r="D7369" s="215" t="s">
        <v>1317</v>
      </c>
    </row>
    <row r="7370" spans="1:4" ht="13.5" x14ac:dyDescent="0.25">
      <c r="A7370" s="213">
        <v>101285</v>
      </c>
      <c r="B7370" s="214" t="s">
        <v>13561</v>
      </c>
      <c r="C7370" s="214" t="s">
        <v>346</v>
      </c>
      <c r="D7370" s="215" t="s">
        <v>2053</v>
      </c>
    </row>
    <row r="7371" spans="1:4" ht="13.5" x14ac:dyDescent="0.25">
      <c r="A7371" s="213">
        <v>101286</v>
      </c>
      <c r="B7371" s="214" t="s">
        <v>13562</v>
      </c>
      <c r="C7371" s="214" t="s">
        <v>163</v>
      </c>
      <c r="D7371" s="215" t="s">
        <v>13563</v>
      </c>
    </row>
    <row r="7372" spans="1:4" ht="13.5" x14ac:dyDescent="0.25">
      <c r="A7372" s="213">
        <v>101287</v>
      </c>
      <c r="B7372" s="214" t="s">
        <v>13564</v>
      </c>
      <c r="C7372" s="214" t="s">
        <v>163</v>
      </c>
      <c r="D7372" s="215" t="s">
        <v>13565</v>
      </c>
    </row>
    <row r="7373" spans="1:4" ht="13.5" x14ac:dyDescent="0.25">
      <c r="A7373" s="213">
        <v>101288</v>
      </c>
      <c r="B7373" s="214" t="s">
        <v>13566</v>
      </c>
      <c r="C7373" s="214" t="s">
        <v>163</v>
      </c>
      <c r="D7373" s="215" t="s">
        <v>13567</v>
      </c>
    </row>
    <row r="7374" spans="1:4" ht="13.5" x14ac:dyDescent="0.25">
      <c r="A7374" s="213">
        <v>101289</v>
      </c>
      <c r="B7374" s="214" t="s">
        <v>13568</v>
      </c>
      <c r="C7374" s="214" t="s">
        <v>163</v>
      </c>
      <c r="D7374" s="215" t="s">
        <v>5913</v>
      </c>
    </row>
    <row r="7375" spans="1:4" ht="13.5" x14ac:dyDescent="0.25">
      <c r="A7375" s="213">
        <v>101290</v>
      </c>
      <c r="B7375" s="214" t="s">
        <v>13569</v>
      </c>
      <c r="C7375" s="214" t="s">
        <v>163</v>
      </c>
      <c r="D7375" s="215" t="s">
        <v>8997</v>
      </c>
    </row>
    <row r="7376" spans="1:4" ht="13.5" x14ac:dyDescent="0.25">
      <c r="A7376" s="213">
        <v>101291</v>
      </c>
      <c r="B7376" s="214" t="s">
        <v>13570</v>
      </c>
      <c r="C7376" s="214" t="s">
        <v>163</v>
      </c>
      <c r="D7376" s="215" t="s">
        <v>7559</v>
      </c>
    </row>
    <row r="7377" spans="1:4" ht="13.5" x14ac:dyDescent="0.25">
      <c r="A7377" s="213">
        <v>101292</v>
      </c>
      <c r="B7377" s="214" t="s">
        <v>13571</v>
      </c>
      <c r="C7377" s="214" t="s">
        <v>163</v>
      </c>
      <c r="D7377" s="215" t="s">
        <v>13572</v>
      </c>
    </row>
    <row r="7378" spans="1:4" ht="13.5" x14ac:dyDescent="0.25">
      <c r="A7378" s="213">
        <v>101293</v>
      </c>
      <c r="B7378" s="214" t="s">
        <v>13573</v>
      </c>
      <c r="C7378" s="214" t="s">
        <v>163</v>
      </c>
      <c r="D7378" s="215" t="s">
        <v>13574</v>
      </c>
    </row>
    <row r="7379" spans="1:4" ht="13.5" x14ac:dyDescent="0.25">
      <c r="A7379" s="213">
        <v>101294</v>
      </c>
      <c r="B7379" s="214" t="s">
        <v>13575</v>
      </c>
      <c r="C7379" s="214" t="s">
        <v>163</v>
      </c>
      <c r="D7379" s="215" t="s">
        <v>13576</v>
      </c>
    </row>
    <row r="7380" spans="1:4" ht="13.5" x14ac:dyDescent="0.25">
      <c r="A7380" s="213">
        <v>101295</v>
      </c>
      <c r="B7380" s="214" t="s">
        <v>13577</v>
      </c>
      <c r="C7380" s="214" t="s">
        <v>163</v>
      </c>
      <c r="D7380" s="215" t="s">
        <v>8051</v>
      </c>
    </row>
    <row r="7381" spans="1:4" ht="13.5" x14ac:dyDescent="0.25">
      <c r="A7381" s="213">
        <v>101296</v>
      </c>
      <c r="B7381" s="214" t="s">
        <v>13578</v>
      </c>
      <c r="C7381" s="214" t="s">
        <v>163</v>
      </c>
      <c r="D7381" s="215" t="s">
        <v>13579</v>
      </c>
    </row>
    <row r="7382" spans="1:4" ht="13.5" x14ac:dyDescent="0.25">
      <c r="A7382" s="213">
        <v>101297</v>
      </c>
      <c r="B7382" s="214" t="s">
        <v>13580</v>
      </c>
      <c r="C7382" s="214" t="s">
        <v>163</v>
      </c>
      <c r="D7382" s="215" t="s">
        <v>13581</v>
      </c>
    </row>
    <row r="7383" spans="1:4" ht="13.5" x14ac:dyDescent="0.25">
      <c r="A7383" s="213">
        <v>101298</v>
      </c>
      <c r="B7383" s="214" t="s">
        <v>13582</v>
      </c>
      <c r="C7383" s="214" t="s">
        <v>163</v>
      </c>
      <c r="D7383" s="215" t="s">
        <v>13583</v>
      </c>
    </row>
    <row r="7384" spans="1:4" ht="13.5" x14ac:dyDescent="0.25">
      <c r="A7384" s="213">
        <v>101299</v>
      </c>
      <c r="B7384" s="214" t="s">
        <v>13584</v>
      </c>
      <c r="C7384" s="214" t="s">
        <v>163</v>
      </c>
      <c r="D7384" s="215" t="s">
        <v>8051</v>
      </c>
    </row>
    <row r="7385" spans="1:4" ht="13.5" x14ac:dyDescent="0.25">
      <c r="A7385" s="213">
        <v>101300</v>
      </c>
      <c r="B7385" s="214" t="s">
        <v>13585</v>
      </c>
      <c r="C7385" s="214" t="s">
        <v>163</v>
      </c>
      <c r="D7385" s="215" t="s">
        <v>7148</v>
      </c>
    </row>
    <row r="7386" spans="1:4" ht="13.5" x14ac:dyDescent="0.25">
      <c r="A7386" s="213">
        <v>101301</v>
      </c>
      <c r="B7386" s="214" t="s">
        <v>13586</v>
      </c>
      <c r="C7386" s="214" t="s">
        <v>163</v>
      </c>
      <c r="D7386" s="215" t="s">
        <v>1143</v>
      </c>
    </row>
    <row r="7387" spans="1:4" ht="13.5" x14ac:dyDescent="0.25">
      <c r="A7387" s="213">
        <v>101302</v>
      </c>
      <c r="B7387" s="214" t="s">
        <v>13587</v>
      </c>
      <c r="C7387" s="214" t="s">
        <v>163</v>
      </c>
      <c r="D7387" s="215" t="s">
        <v>13588</v>
      </c>
    </row>
    <row r="7388" spans="1:4" ht="13.5" x14ac:dyDescent="0.25">
      <c r="A7388" s="213">
        <v>101303</v>
      </c>
      <c r="B7388" s="214" t="s">
        <v>13589</v>
      </c>
      <c r="C7388" s="214" t="s">
        <v>163</v>
      </c>
      <c r="D7388" s="215" t="s">
        <v>13590</v>
      </c>
    </row>
    <row r="7389" spans="1:4" ht="13.5" x14ac:dyDescent="0.25">
      <c r="A7389" s="213">
        <v>101304</v>
      </c>
      <c r="B7389" s="214" t="s">
        <v>13591</v>
      </c>
      <c r="C7389" s="214" t="s">
        <v>163</v>
      </c>
      <c r="D7389" s="215" t="s">
        <v>6049</v>
      </c>
    </row>
    <row r="7390" spans="1:4" ht="13.5" x14ac:dyDescent="0.25">
      <c r="A7390" s="213">
        <v>101305</v>
      </c>
      <c r="B7390" s="214" t="s">
        <v>13592</v>
      </c>
      <c r="C7390" s="214" t="s">
        <v>163</v>
      </c>
      <c r="D7390" s="215" t="s">
        <v>13593</v>
      </c>
    </row>
    <row r="7391" spans="1:4" ht="13.5" x14ac:dyDescent="0.25">
      <c r="A7391" s="213">
        <v>101307</v>
      </c>
      <c r="B7391" s="214" t="s">
        <v>13594</v>
      </c>
      <c r="C7391" s="214" t="s">
        <v>163</v>
      </c>
      <c r="D7391" s="215" t="s">
        <v>13595</v>
      </c>
    </row>
    <row r="7392" spans="1:4" ht="13.5" x14ac:dyDescent="0.25">
      <c r="A7392" s="213">
        <v>101308</v>
      </c>
      <c r="B7392" s="214" t="s">
        <v>13596</v>
      </c>
      <c r="C7392" s="214" t="s">
        <v>163</v>
      </c>
      <c r="D7392" s="215" t="s">
        <v>13597</v>
      </c>
    </row>
    <row r="7393" spans="1:4" ht="13.5" x14ac:dyDescent="0.25">
      <c r="A7393" s="213">
        <v>101309</v>
      </c>
      <c r="B7393" s="214" t="s">
        <v>13598</v>
      </c>
      <c r="C7393" s="214" t="s">
        <v>163</v>
      </c>
      <c r="D7393" s="215" t="s">
        <v>13599</v>
      </c>
    </row>
    <row r="7394" spans="1:4" ht="13.5" x14ac:dyDescent="0.25">
      <c r="A7394" s="213">
        <v>101310</v>
      </c>
      <c r="B7394" s="214" t="s">
        <v>13600</v>
      </c>
      <c r="C7394" s="214" t="s">
        <v>163</v>
      </c>
      <c r="D7394" s="215" t="s">
        <v>13601</v>
      </c>
    </row>
    <row r="7395" spans="1:4" ht="13.5" x14ac:dyDescent="0.25">
      <c r="A7395" s="213">
        <v>101311</v>
      </c>
      <c r="B7395" s="214" t="s">
        <v>13602</v>
      </c>
      <c r="C7395" s="214" t="s">
        <v>163</v>
      </c>
      <c r="D7395" s="215" t="s">
        <v>13603</v>
      </c>
    </row>
    <row r="7396" spans="1:4" ht="13.5" x14ac:dyDescent="0.25">
      <c r="A7396" s="213">
        <v>101312</v>
      </c>
      <c r="B7396" s="214" t="s">
        <v>13604</v>
      </c>
      <c r="C7396" s="214" t="s">
        <v>163</v>
      </c>
      <c r="D7396" s="215" t="s">
        <v>13605</v>
      </c>
    </row>
    <row r="7397" spans="1:4" ht="13.5" x14ac:dyDescent="0.25">
      <c r="A7397" s="213">
        <v>101313</v>
      </c>
      <c r="B7397" s="214" t="s">
        <v>13606</v>
      </c>
      <c r="C7397" s="214" t="s">
        <v>163</v>
      </c>
      <c r="D7397" s="215" t="s">
        <v>13607</v>
      </c>
    </row>
    <row r="7398" spans="1:4" ht="13.5" x14ac:dyDescent="0.25">
      <c r="A7398" s="213">
        <v>101314</v>
      </c>
      <c r="B7398" s="214" t="s">
        <v>13608</v>
      </c>
      <c r="C7398" s="214" t="s">
        <v>163</v>
      </c>
      <c r="D7398" s="215" t="s">
        <v>13609</v>
      </c>
    </row>
    <row r="7399" spans="1:4" ht="13.5" x14ac:dyDescent="0.25">
      <c r="A7399" s="213">
        <v>101315</v>
      </c>
      <c r="B7399" s="214" t="s">
        <v>13610</v>
      </c>
      <c r="C7399" s="214" t="s">
        <v>163</v>
      </c>
      <c r="D7399" s="215" t="s">
        <v>13611</v>
      </c>
    </row>
    <row r="7400" spans="1:4" ht="13.5" x14ac:dyDescent="0.25">
      <c r="A7400" s="213">
        <v>101316</v>
      </c>
      <c r="B7400" s="214" t="s">
        <v>13612</v>
      </c>
      <c r="C7400" s="214" t="s">
        <v>163</v>
      </c>
      <c r="D7400" s="215" t="s">
        <v>13613</v>
      </c>
    </row>
    <row r="7401" spans="1:4" ht="13.5" x14ac:dyDescent="0.25">
      <c r="A7401" s="213">
        <v>101317</v>
      </c>
      <c r="B7401" s="214" t="s">
        <v>13614</v>
      </c>
      <c r="C7401" s="214" t="s">
        <v>163</v>
      </c>
      <c r="D7401" s="215" t="s">
        <v>13615</v>
      </c>
    </row>
    <row r="7402" spans="1:4" ht="13.5" x14ac:dyDescent="0.25">
      <c r="A7402" s="213">
        <v>101318</v>
      </c>
      <c r="B7402" s="214" t="s">
        <v>13616</v>
      </c>
      <c r="C7402" s="214" t="s">
        <v>163</v>
      </c>
      <c r="D7402" s="215" t="s">
        <v>13617</v>
      </c>
    </row>
    <row r="7403" spans="1:4" ht="13.5" x14ac:dyDescent="0.25">
      <c r="A7403" s="213">
        <v>101319</v>
      </c>
      <c r="B7403" s="214" t="s">
        <v>13618</v>
      </c>
      <c r="C7403" s="214" t="s">
        <v>163</v>
      </c>
      <c r="D7403" s="215" t="s">
        <v>13619</v>
      </c>
    </row>
    <row r="7404" spans="1:4" ht="13.5" x14ac:dyDescent="0.25">
      <c r="A7404" s="213">
        <v>101320</v>
      </c>
      <c r="B7404" s="214" t="s">
        <v>13620</v>
      </c>
      <c r="C7404" s="214" t="s">
        <v>163</v>
      </c>
      <c r="D7404" s="215" t="s">
        <v>8238</v>
      </c>
    </row>
    <row r="7405" spans="1:4" ht="13.5" x14ac:dyDescent="0.25">
      <c r="A7405" s="213">
        <v>101322</v>
      </c>
      <c r="B7405" s="214" t="s">
        <v>13621</v>
      </c>
      <c r="C7405" s="214" t="s">
        <v>163</v>
      </c>
      <c r="D7405" s="215" t="s">
        <v>13622</v>
      </c>
    </row>
    <row r="7406" spans="1:4" ht="13.5" x14ac:dyDescent="0.25">
      <c r="A7406" s="213">
        <v>101323</v>
      </c>
      <c r="B7406" s="214" t="s">
        <v>13623</v>
      </c>
      <c r="C7406" s="214" t="s">
        <v>163</v>
      </c>
      <c r="D7406" s="215" t="s">
        <v>13624</v>
      </c>
    </row>
    <row r="7407" spans="1:4" ht="13.5" x14ac:dyDescent="0.25">
      <c r="A7407" s="213">
        <v>101324</v>
      </c>
      <c r="B7407" s="214" t="s">
        <v>13625</v>
      </c>
      <c r="C7407" s="214" t="s">
        <v>163</v>
      </c>
      <c r="D7407" s="215" t="s">
        <v>13626</v>
      </c>
    </row>
    <row r="7408" spans="1:4" ht="13.5" x14ac:dyDescent="0.25">
      <c r="A7408" s="213">
        <v>101325</v>
      </c>
      <c r="B7408" s="214" t="s">
        <v>13627</v>
      </c>
      <c r="C7408" s="214" t="s">
        <v>163</v>
      </c>
      <c r="D7408" s="215" t="s">
        <v>13628</v>
      </c>
    </row>
    <row r="7409" spans="1:4" ht="13.5" x14ac:dyDescent="0.25">
      <c r="A7409" s="213">
        <v>101326</v>
      </c>
      <c r="B7409" s="214" t="s">
        <v>13629</v>
      </c>
      <c r="C7409" s="214" t="s">
        <v>163</v>
      </c>
      <c r="D7409" s="215" t="s">
        <v>13537</v>
      </c>
    </row>
    <row r="7410" spans="1:4" ht="13.5" x14ac:dyDescent="0.25">
      <c r="A7410" s="213">
        <v>101327</v>
      </c>
      <c r="B7410" s="214" t="s">
        <v>13630</v>
      </c>
      <c r="C7410" s="214" t="s">
        <v>163</v>
      </c>
      <c r="D7410" s="215" t="s">
        <v>13631</v>
      </c>
    </row>
    <row r="7411" spans="1:4" ht="13.5" x14ac:dyDescent="0.25">
      <c r="A7411" s="213">
        <v>101328</v>
      </c>
      <c r="B7411" s="214" t="s">
        <v>13632</v>
      </c>
      <c r="C7411" s="214" t="s">
        <v>163</v>
      </c>
      <c r="D7411" s="215" t="s">
        <v>13633</v>
      </c>
    </row>
    <row r="7412" spans="1:4" ht="13.5" x14ac:dyDescent="0.25">
      <c r="A7412" s="213">
        <v>101329</v>
      </c>
      <c r="B7412" s="214" t="s">
        <v>13634</v>
      </c>
      <c r="C7412" s="214" t="s">
        <v>163</v>
      </c>
      <c r="D7412" s="215" t="s">
        <v>11599</v>
      </c>
    </row>
    <row r="7413" spans="1:4" ht="13.5" x14ac:dyDescent="0.25">
      <c r="A7413" s="213">
        <v>101330</v>
      </c>
      <c r="B7413" s="214" t="s">
        <v>13635</v>
      </c>
      <c r="C7413" s="214" t="s">
        <v>163</v>
      </c>
      <c r="D7413" s="215" t="s">
        <v>13636</v>
      </c>
    </row>
    <row r="7414" spans="1:4" ht="13.5" x14ac:dyDescent="0.25">
      <c r="A7414" s="213">
        <v>101331</v>
      </c>
      <c r="B7414" s="214" t="s">
        <v>13637</v>
      </c>
      <c r="C7414" s="214" t="s">
        <v>163</v>
      </c>
      <c r="D7414" s="215" t="s">
        <v>13638</v>
      </c>
    </row>
    <row r="7415" spans="1:4" ht="13.5" x14ac:dyDescent="0.25">
      <c r="A7415" s="213">
        <v>101332</v>
      </c>
      <c r="B7415" s="214" t="s">
        <v>13639</v>
      </c>
      <c r="C7415" s="214" t="s">
        <v>163</v>
      </c>
      <c r="D7415" s="215" t="s">
        <v>5614</v>
      </c>
    </row>
    <row r="7416" spans="1:4" ht="13.5" x14ac:dyDescent="0.25">
      <c r="A7416" s="213">
        <v>101333</v>
      </c>
      <c r="B7416" s="214" t="s">
        <v>13640</v>
      </c>
      <c r="C7416" s="214" t="s">
        <v>163</v>
      </c>
      <c r="D7416" s="215" t="s">
        <v>13641</v>
      </c>
    </row>
    <row r="7417" spans="1:4" ht="13.5" x14ac:dyDescent="0.25">
      <c r="A7417" s="213">
        <v>101334</v>
      </c>
      <c r="B7417" s="214" t="s">
        <v>13642</v>
      </c>
      <c r="C7417" s="214" t="s">
        <v>163</v>
      </c>
      <c r="D7417" s="215" t="s">
        <v>13643</v>
      </c>
    </row>
    <row r="7418" spans="1:4" ht="13.5" x14ac:dyDescent="0.25">
      <c r="A7418" s="213">
        <v>101335</v>
      </c>
      <c r="B7418" s="214" t="s">
        <v>13644</v>
      </c>
      <c r="C7418" s="214" t="s">
        <v>163</v>
      </c>
      <c r="D7418" s="215" t="s">
        <v>13645</v>
      </c>
    </row>
    <row r="7419" spans="1:4" ht="13.5" x14ac:dyDescent="0.25">
      <c r="A7419" s="213">
        <v>101336</v>
      </c>
      <c r="B7419" s="214" t="s">
        <v>13646</v>
      </c>
      <c r="C7419" s="214" t="s">
        <v>163</v>
      </c>
      <c r="D7419" s="215" t="s">
        <v>13647</v>
      </c>
    </row>
    <row r="7420" spans="1:4" ht="13.5" x14ac:dyDescent="0.25">
      <c r="A7420" s="213">
        <v>101337</v>
      </c>
      <c r="B7420" s="214" t="s">
        <v>13648</v>
      </c>
      <c r="C7420" s="214" t="s">
        <v>163</v>
      </c>
      <c r="D7420" s="215" t="s">
        <v>7551</v>
      </c>
    </row>
    <row r="7421" spans="1:4" ht="13.5" x14ac:dyDescent="0.25">
      <c r="A7421" s="213">
        <v>101338</v>
      </c>
      <c r="B7421" s="214" t="s">
        <v>13649</v>
      </c>
      <c r="C7421" s="214" t="s">
        <v>163</v>
      </c>
      <c r="D7421" s="215" t="s">
        <v>13650</v>
      </c>
    </row>
    <row r="7422" spans="1:4" ht="13.5" x14ac:dyDescent="0.25">
      <c r="A7422" s="213">
        <v>101339</v>
      </c>
      <c r="B7422" s="214" t="s">
        <v>13651</v>
      </c>
      <c r="C7422" s="214" t="s">
        <v>163</v>
      </c>
      <c r="D7422" s="215" t="s">
        <v>13298</v>
      </c>
    </row>
    <row r="7423" spans="1:4" ht="13.5" x14ac:dyDescent="0.25">
      <c r="A7423" s="213">
        <v>101340</v>
      </c>
      <c r="B7423" s="214" t="s">
        <v>13652</v>
      </c>
      <c r="C7423" s="214" t="s">
        <v>163</v>
      </c>
      <c r="D7423" s="215" t="s">
        <v>13653</v>
      </c>
    </row>
    <row r="7424" spans="1:4" ht="13.5" x14ac:dyDescent="0.25">
      <c r="A7424" s="213">
        <v>101341</v>
      </c>
      <c r="B7424" s="214" t="s">
        <v>13654</v>
      </c>
      <c r="C7424" s="214" t="s">
        <v>163</v>
      </c>
      <c r="D7424" s="215" t="s">
        <v>13655</v>
      </c>
    </row>
    <row r="7425" spans="1:4" ht="13.5" x14ac:dyDescent="0.25">
      <c r="A7425" s="213">
        <v>101342</v>
      </c>
      <c r="B7425" s="214" t="s">
        <v>13656</v>
      </c>
      <c r="C7425" s="214" t="s">
        <v>163</v>
      </c>
      <c r="D7425" s="215" t="s">
        <v>7613</v>
      </c>
    </row>
    <row r="7426" spans="1:4" ht="13.5" x14ac:dyDescent="0.25">
      <c r="A7426" s="213">
        <v>101343</v>
      </c>
      <c r="B7426" s="214" t="s">
        <v>13657</v>
      </c>
      <c r="C7426" s="214" t="s">
        <v>163</v>
      </c>
      <c r="D7426" s="215" t="s">
        <v>13658</v>
      </c>
    </row>
    <row r="7427" spans="1:4" ht="13.5" x14ac:dyDescent="0.25">
      <c r="A7427" s="213">
        <v>101344</v>
      </c>
      <c r="B7427" s="214" t="s">
        <v>13659</v>
      </c>
      <c r="C7427" s="214" t="s">
        <v>163</v>
      </c>
      <c r="D7427" s="215" t="s">
        <v>13660</v>
      </c>
    </row>
    <row r="7428" spans="1:4" ht="13.5" x14ac:dyDescent="0.25">
      <c r="A7428" s="213">
        <v>101345</v>
      </c>
      <c r="B7428" s="214" t="s">
        <v>13661</v>
      </c>
      <c r="C7428" s="214" t="s">
        <v>163</v>
      </c>
      <c r="D7428" s="215" t="s">
        <v>13660</v>
      </c>
    </row>
    <row r="7429" spans="1:4" ht="13.5" x14ac:dyDescent="0.25">
      <c r="A7429" s="213">
        <v>101346</v>
      </c>
      <c r="B7429" s="214" t="s">
        <v>13662</v>
      </c>
      <c r="C7429" s="214" t="s">
        <v>163</v>
      </c>
      <c r="D7429" s="215" t="s">
        <v>13663</v>
      </c>
    </row>
    <row r="7430" spans="1:4" ht="13.5" x14ac:dyDescent="0.25">
      <c r="A7430" s="213">
        <v>101347</v>
      </c>
      <c r="B7430" s="214" t="s">
        <v>13664</v>
      </c>
      <c r="C7430" s="214" t="s">
        <v>163</v>
      </c>
      <c r="D7430" s="215" t="s">
        <v>6428</v>
      </c>
    </row>
    <row r="7431" spans="1:4" ht="13.5" x14ac:dyDescent="0.25">
      <c r="A7431" s="213">
        <v>101348</v>
      </c>
      <c r="B7431" s="214" t="s">
        <v>13665</v>
      </c>
      <c r="C7431" s="214" t="s">
        <v>163</v>
      </c>
      <c r="D7431" s="215" t="s">
        <v>3182</v>
      </c>
    </row>
    <row r="7432" spans="1:4" ht="13.5" x14ac:dyDescent="0.25">
      <c r="A7432" s="213">
        <v>101349</v>
      </c>
      <c r="B7432" s="214" t="s">
        <v>13666</v>
      </c>
      <c r="C7432" s="214" t="s">
        <v>163</v>
      </c>
      <c r="D7432" s="215" t="s">
        <v>13667</v>
      </c>
    </row>
    <row r="7433" spans="1:4" ht="13.5" x14ac:dyDescent="0.25">
      <c r="A7433" s="213">
        <v>101350</v>
      </c>
      <c r="B7433" s="214" t="s">
        <v>13668</v>
      </c>
      <c r="C7433" s="214" t="s">
        <v>163</v>
      </c>
      <c r="D7433" s="215" t="s">
        <v>13669</v>
      </c>
    </row>
    <row r="7434" spans="1:4" ht="13.5" x14ac:dyDescent="0.25">
      <c r="A7434" s="213">
        <v>101351</v>
      </c>
      <c r="B7434" s="214" t="s">
        <v>13670</v>
      </c>
      <c r="C7434" s="214" t="s">
        <v>163</v>
      </c>
      <c r="D7434" s="215" t="s">
        <v>13671</v>
      </c>
    </row>
    <row r="7435" spans="1:4" ht="13.5" x14ac:dyDescent="0.25">
      <c r="A7435" s="213">
        <v>101352</v>
      </c>
      <c r="B7435" s="214" t="s">
        <v>13672</v>
      </c>
      <c r="C7435" s="214" t="s">
        <v>163</v>
      </c>
      <c r="D7435" s="215" t="s">
        <v>13673</v>
      </c>
    </row>
    <row r="7436" spans="1:4" ht="13.5" x14ac:dyDescent="0.25">
      <c r="A7436" s="213">
        <v>101353</v>
      </c>
      <c r="B7436" s="214" t="s">
        <v>13674</v>
      </c>
      <c r="C7436" s="214" t="s">
        <v>163</v>
      </c>
      <c r="D7436" s="215" t="s">
        <v>13675</v>
      </c>
    </row>
    <row r="7437" spans="1:4" ht="13.5" x14ac:dyDescent="0.25">
      <c r="A7437" s="213">
        <v>101354</v>
      </c>
      <c r="B7437" s="214" t="s">
        <v>13676</v>
      </c>
      <c r="C7437" s="214" t="s">
        <v>163</v>
      </c>
      <c r="D7437" s="215" t="s">
        <v>13677</v>
      </c>
    </row>
    <row r="7438" spans="1:4" ht="13.5" x14ac:dyDescent="0.25">
      <c r="A7438" s="213">
        <v>101355</v>
      </c>
      <c r="B7438" s="214" t="s">
        <v>13678</v>
      </c>
      <c r="C7438" s="214" t="s">
        <v>163</v>
      </c>
      <c r="D7438" s="215" t="s">
        <v>7607</v>
      </c>
    </row>
    <row r="7439" spans="1:4" ht="13.5" x14ac:dyDescent="0.25">
      <c r="A7439" s="213">
        <v>101356</v>
      </c>
      <c r="B7439" s="214" t="s">
        <v>13679</v>
      </c>
      <c r="C7439" s="214" t="s">
        <v>163</v>
      </c>
      <c r="D7439" s="215" t="s">
        <v>6049</v>
      </c>
    </row>
    <row r="7440" spans="1:4" ht="13.5" x14ac:dyDescent="0.25">
      <c r="A7440" s="213">
        <v>101357</v>
      </c>
      <c r="B7440" s="214" t="s">
        <v>13680</v>
      </c>
      <c r="C7440" s="214" t="s">
        <v>163</v>
      </c>
      <c r="D7440" s="215" t="s">
        <v>13681</v>
      </c>
    </row>
    <row r="7441" spans="1:4" ht="13.5" x14ac:dyDescent="0.25">
      <c r="A7441" s="213">
        <v>101358</v>
      </c>
      <c r="B7441" s="214" t="s">
        <v>13682</v>
      </c>
      <c r="C7441" s="214" t="s">
        <v>163</v>
      </c>
      <c r="D7441" s="215" t="s">
        <v>13683</v>
      </c>
    </row>
    <row r="7442" spans="1:4" ht="13.5" x14ac:dyDescent="0.25">
      <c r="A7442" s="213">
        <v>101359</v>
      </c>
      <c r="B7442" s="214" t="s">
        <v>13684</v>
      </c>
      <c r="C7442" s="214" t="s">
        <v>163</v>
      </c>
      <c r="D7442" s="215" t="s">
        <v>13685</v>
      </c>
    </row>
    <row r="7443" spans="1:4" ht="13.5" x14ac:dyDescent="0.25">
      <c r="A7443" s="213">
        <v>101360</v>
      </c>
      <c r="B7443" s="214" t="s">
        <v>13686</v>
      </c>
      <c r="C7443" s="214" t="s">
        <v>163</v>
      </c>
      <c r="D7443" s="215" t="s">
        <v>13683</v>
      </c>
    </row>
    <row r="7444" spans="1:4" ht="13.5" x14ac:dyDescent="0.25">
      <c r="A7444" s="213">
        <v>101361</v>
      </c>
      <c r="B7444" s="214" t="s">
        <v>13687</v>
      </c>
      <c r="C7444" s="214" t="s">
        <v>163</v>
      </c>
      <c r="D7444" s="215" t="s">
        <v>13688</v>
      </c>
    </row>
    <row r="7445" spans="1:4" ht="13.5" x14ac:dyDescent="0.25">
      <c r="A7445" s="213">
        <v>101362</v>
      </c>
      <c r="B7445" s="214" t="s">
        <v>13689</v>
      </c>
      <c r="C7445" s="214" t="s">
        <v>163</v>
      </c>
      <c r="D7445" s="215" t="s">
        <v>13690</v>
      </c>
    </row>
    <row r="7446" spans="1:4" ht="13.5" x14ac:dyDescent="0.25">
      <c r="A7446" s="213">
        <v>101363</v>
      </c>
      <c r="B7446" s="214" t="s">
        <v>13691</v>
      </c>
      <c r="C7446" s="214" t="s">
        <v>163</v>
      </c>
      <c r="D7446" s="215" t="s">
        <v>6087</v>
      </c>
    </row>
    <row r="7447" spans="1:4" ht="13.5" x14ac:dyDescent="0.25">
      <c r="A7447" s="213">
        <v>101364</v>
      </c>
      <c r="B7447" s="214" t="s">
        <v>13692</v>
      </c>
      <c r="C7447" s="214" t="s">
        <v>163</v>
      </c>
      <c r="D7447" s="215" t="s">
        <v>13693</v>
      </c>
    </row>
    <row r="7448" spans="1:4" ht="13.5" x14ac:dyDescent="0.25">
      <c r="A7448" s="213">
        <v>101365</v>
      </c>
      <c r="B7448" s="214" t="s">
        <v>13694</v>
      </c>
      <c r="C7448" s="214" t="s">
        <v>163</v>
      </c>
      <c r="D7448" s="215" t="s">
        <v>13695</v>
      </c>
    </row>
    <row r="7449" spans="1:4" ht="13.5" x14ac:dyDescent="0.25">
      <c r="A7449" s="213">
        <v>101366</v>
      </c>
      <c r="B7449" s="214" t="s">
        <v>13696</v>
      </c>
      <c r="C7449" s="214" t="s">
        <v>163</v>
      </c>
      <c r="D7449" s="215" t="s">
        <v>13697</v>
      </c>
    </row>
    <row r="7450" spans="1:4" ht="13.5" x14ac:dyDescent="0.25">
      <c r="A7450" s="213">
        <v>101367</v>
      </c>
      <c r="B7450" s="214" t="s">
        <v>13698</v>
      </c>
      <c r="C7450" s="214" t="s">
        <v>163</v>
      </c>
      <c r="D7450" s="215" t="s">
        <v>8301</v>
      </c>
    </row>
    <row r="7451" spans="1:4" ht="13.5" x14ac:dyDescent="0.25">
      <c r="A7451" s="213">
        <v>101368</v>
      </c>
      <c r="B7451" s="214" t="s">
        <v>13699</v>
      </c>
      <c r="C7451" s="214" t="s">
        <v>163</v>
      </c>
      <c r="D7451" s="215" t="s">
        <v>13700</v>
      </c>
    </row>
    <row r="7452" spans="1:4" ht="13.5" x14ac:dyDescent="0.25">
      <c r="A7452" s="213">
        <v>101369</v>
      </c>
      <c r="B7452" s="214" t="s">
        <v>13701</v>
      </c>
      <c r="C7452" s="214" t="s">
        <v>163</v>
      </c>
      <c r="D7452" s="215" t="s">
        <v>13702</v>
      </c>
    </row>
    <row r="7453" spans="1:4" ht="13.5" x14ac:dyDescent="0.25">
      <c r="A7453" s="213">
        <v>101370</v>
      </c>
      <c r="B7453" s="214" t="s">
        <v>13703</v>
      </c>
      <c r="C7453" s="214" t="s">
        <v>163</v>
      </c>
      <c r="D7453" s="215" t="s">
        <v>13704</v>
      </c>
    </row>
    <row r="7454" spans="1:4" ht="13.5" x14ac:dyDescent="0.25">
      <c r="A7454" s="213">
        <v>101371</v>
      </c>
      <c r="B7454" s="214" t="s">
        <v>13705</v>
      </c>
      <c r="C7454" s="214" t="s">
        <v>163</v>
      </c>
      <c r="D7454" s="215" t="s">
        <v>8767</v>
      </c>
    </row>
    <row r="7455" spans="1:4" ht="13.5" x14ac:dyDescent="0.25">
      <c r="A7455" s="213">
        <v>101372</v>
      </c>
      <c r="B7455" s="214" t="s">
        <v>13706</v>
      </c>
      <c r="C7455" s="214" t="s">
        <v>163</v>
      </c>
      <c r="D7455" s="215" t="s">
        <v>5083</v>
      </c>
    </row>
    <row r="7456" spans="1:4" ht="13.5" x14ac:dyDescent="0.25">
      <c r="A7456" s="213">
        <v>101373</v>
      </c>
      <c r="B7456" s="214" t="s">
        <v>13707</v>
      </c>
      <c r="C7456" s="214" t="s">
        <v>346</v>
      </c>
      <c r="D7456" s="215" t="s">
        <v>13708</v>
      </c>
    </row>
    <row r="7457" spans="1:4" ht="13.5" x14ac:dyDescent="0.25">
      <c r="A7457" s="213">
        <v>101374</v>
      </c>
      <c r="B7457" s="214" t="s">
        <v>13203</v>
      </c>
      <c r="C7457" s="214" t="s">
        <v>163</v>
      </c>
      <c r="D7457" s="215" t="s">
        <v>13709</v>
      </c>
    </row>
    <row r="7458" spans="1:4" ht="13.5" x14ac:dyDescent="0.25">
      <c r="A7458" s="213">
        <v>101375</v>
      </c>
      <c r="B7458" s="214" t="s">
        <v>13710</v>
      </c>
      <c r="C7458" s="214" t="s">
        <v>163</v>
      </c>
      <c r="D7458" s="215" t="s">
        <v>13711</v>
      </c>
    </row>
    <row r="7459" spans="1:4" ht="13.5" x14ac:dyDescent="0.25">
      <c r="A7459" s="213">
        <v>101376</v>
      </c>
      <c r="B7459" s="214" t="s">
        <v>13712</v>
      </c>
      <c r="C7459" s="214" t="s">
        <v>163</v>
      </c>
      <c r="D7459" s="215" t="s">
        <v>13713</v>
      </c>
    </row>
    <row r="7460" spans="1:4" ht="13.5" x14ac:dyDescent="0.25">
      <c r="A7460" s="213">
        <v>101377</v>
      </c>
      <c r="B7460" s="214" t="s">
        <v>13206</v>
      </c>
      <c r="C7460" s="214" t="s">
        <v>163</v>
      </c>
      <c r="D7460" s="215" t="s">
        <v>13714</v>
      </c>
    </row>
    <row r="7461" spans="1:4" ht="13.5" x14ac:dyDescent="0.25">
      <c r="A7461" s="213">
        <v>101378</v>
      </c>
      <c r="B7461" s="214" t="s">
        <v>13524</v>
      </c>
      <c r="C7461" s="214" t="s">
        <v>163</v>
      </c>
      <c r="D7461" s="215" t="s">
        <v>13715</v>
      </c>
    </row>
    <row r="7462" spans="1:4" ht="13.5" x14ac:dyDescent="0.25">
      <c r="A7462" s="213">
        <v>101379</v>
      </c>
      <c r="B7462" s="214" t="s">
        <v>13716</v>
      </c>
      <c r="C7462" s="214" t="s">
        <v>163</v>
      </c>
      <c r="D7462" s="215" t="s">
        <v>13717</v>
      </c>
    </row>
    <row r="7463" spans="1:4" ht="13.5" x14ac:dyDescent="0.25">
      <c r="A7463" s="213">
        <v>101380</v>
      </c>
      <c r="B7463" s="214" t="s">
        <v>13209</v>
      </c>
      <c r="C7463" s="214" t="s">
        <v>163</v>
      </c>
      <c r="D7463" s="215" t="s">
        <v>13718</v>
      </c>
    </row>
    <row r="7464" spans="1:4" ht="13.5" x14ac:dyDescent="0.25">
      <c r="A7464" s="213">
        <v>101381</v>
      </c>
      <c r="B7464" s="214" t="s">
        <v>13210</v>
      </c>
      <c r="C7464" s="214" t="s">
        <v>163</v>
      </c>
      <c r="D7464" s="215" t="s">
        <v>13719</v>
      </c>
    </row>
    <row r="7465" spans="1:4" ht="13.5" x14ac:dyDescent="0.25">
      <c r="A7465" s="213">
        <v>101382</v>
      </c>
      <c r="B7465" s="214" t="s">
        <v>13720</v>
      </c>
      <c r="C7465" s="214" t="s">
        <v>163</v>
      </c>
      <c r="D7465" s="215" t="s">
        <v>13721</v>
      </c>
    </row>
    <row r="7466" spans="1:4" ht="13.5" x14ac:dyDescent="0.25">
      <c r="A7466" s="213">
        <v>101383</v>
      </c>
      <c r="B7466" s="214" t="s">
        <v>13526</v>
      </c>
      <c r="C7466" s="214" t="s">
        <v>163</v>
      </c>
      <c r="D7466" s="215" t="s">
        <v>13722</v>
      </c>
    </row>
    <row r="7467" spans="1:4" ht="13.5" x14ac:dyDescent="0.25">
      <c r="A7467" s="213">
        <v>101384</v>
      </c>
      <c r="B7467" s="214" t="s">
        <v>13214</v>
      </c>
      <c r="C7467" s="214" t="s">
        <v>163</v>
      </c>
      <c r="D7467" s="215" t="s">
        <v>13723</v>
      </c>
    </row>
    <row r="7468" spans="1:4" ht="13.5" x14ac:dyDescent="0.25">
      <c r="A7468" s="213">
        <v>101385</v>
      </c>
      <c r="B7468" s="214" t="s">
        <v>13724</v>
      </c>
      <c r="C7468" s="214" t="s">
        <v>163</v>
      </c>
      <c r="D7468" s="215" t="s">
        <v>13725</v>
      </c>
    </row>
    <row r="7469" spans="1:4" ht="13.5" x14ac:dyDescent="0.25">
      <c r="A7469" s="213">
        <v>101386</v>
      </c>
      <c r="B7469" s="214" t="s">
        <v>13216</v>
      </c>
      <c r="C7469" s="214" t="s">
        <v>163</v>
      </c>
      <c r="D7469" s="215" t="s">
        <v>13726</v>
      </c>
    </row>
    <row r="7470" spans="1:4" ht="13.5" x14ac:dyDescent="0.25">
      <c r="A7470" s="213">
        <v>101387</v>
      </c>
      <c r="B7470" s="214" t="s">
        <v>13727</v>
      </c>
      <c r="C7470" s="214" t="s">
        <v>163</v>
      </c>
      <c r="D7470" s="215" t="s">
        <v>13722</v>
      </c>
    </row>
    <row r="7471" spans="1:4" ht="13.5" x14ac:dyDescent="0.25">
      <c r="A7471" s="213">
        <v>101388</v>
      </c>
      <c r="B7471" s="214" t="s">
        <v>13218</v>
      </c>
      <c r="C7471" s="214" t="s">
        <v>163</v>
      </c>
      <c r="D7471" s="215" t="s">
        <v>13728</v>
      </c>
    </row>
    <row r="7472" spans="1:4" ht="13.5" x14ac:dyDescent="0.25">
      <c r="A7472" s="213">
        <v>101389</v>
      </c>
      <c r="B7472" s="214" t="s">
        <v>13219</v>
      </c>
      <c r="C7472" s="214" t="s">
        <v>163</v>
      </c>
      <c r="D7472" s="215" t="s">
        <v>13729</v>
      </c>
    </row>
    <row r="7473" spans="1:4" ht="13.5" x14ac:dyDescent="0.25">
      <c r="A7473" s="213">
        <v>101390</v>
      </c>
      <c r="B7473" s="214" t="s">
        <v>13730</v>
      </c>
      <c r="C7473" s="214" t="s">
        <v>163</v>
      </c>
      <c r="D7473" s="215" t="s">
        <v>13731</v>
      </c>
    </row>
    <row r="7474" spans="1:4" ht="13.5" x14ac:dyDescent="0.25">
      <c r="A7474" s="213">
        <v>101391</v>
      </c>
      <c r="B7474" s="214" t="s">
        <v>13732</v>
      </c>
      <c r="C7474" s="214" t="s">
        <v>163</v>
      </c>
      <c r="D7474" s="215" t="s">
        <v>13733</v>
      </c>
    </row>
    <row r="7475" spans="1:4" ht="13.5" x14ac:dyDescent="0.25">
      <c r="A7475" s="213">
        <v>101392</v>
      </c>
      <c r="B7475" s="214" t="s">
        <v>13734</v>
      </c>
      <c r="C7475" s="214" t="s">
        <v>163</v>
      </c>
      <c r="D7475" s="215" t="s">
        <v>13735</v>
      </c>
    </row>
    <row r="7476" spans="1:4" ht="13.5" x14ac:dyDescent="0.25">
      <c r="A7476" s="213">
        <v>101394</v>
      </c>
      <c r="B7476" s="214" t="s">
        <v>13225</v>
      </c>
      <c r="C7476" s="214" t="s">
        <v>163</v>
      </c>
      <c r="D7476" s="215" t="s">
        <v>13736</v>
      </c>
    </row>
    <row r="7477" spans="1:4" ht="13.5" x14ac:dyDescent="0.25">
      <c r="A7477" s="213">
        <v>101395</v>
      </c>
      <c r="B7477" s="214" t="s">
        <v>13737</v>
      </c>
      <c r="C7477" s="214" t="s">
        <v>163</v>
      </c>
      <c r="D7477" s="215" t="s">
        <v>13738</v>
      </c>
    </row>
    <row r="7478" spans="1:4" ht="13.5" x14ac:dyDescent="0.25">
      <c r="A7478" s="213">
        <v>101396</v>
      </c>
      <c r="B7478" s="214" t="s">
        <v>13739</v>
      </c>
      <c r="C7478" s="214" t="s">
        <v>163</v>
      </c>
      <c r="D7478" s="215" t="s">
        <v>13740</v>
      </c>
    </row>
    <row r="7479" spans="1:4" ht="13.5" x14ac:dyDescent="0.25">
      <c r="A7479" s="213">
        <v>101397</v>
      </c>
      <c r="B7479" s="214" t="s">
        <v>13228</v>
      </c>
      <c r="C7479" s="214" t="s">
        <v>163</v>
      </c>
      <c r="D7479" s="215" t="s">
        <v>13741</v>
      </c>
    </row>
    <row r="7480" spans="1:4" ht="13.5" x14ac:dyDescent="0.25">
      <c r="A7480" s="213">
        <v>101398</v>
      </c>
      <c r="B7480" s="214" t="s">
        <v>13742</v>
      </c>
      <c r="C7480" s="214" t="s">
        <v>163</v>
      </c>
      <c r="D7480" s="215" t="s">
        <v>13743</v>
      </c>
    </row>
    <row r="7481" spans="1:4" ht="13.5" x14ac:dyDescent="0.25">
      <c r="A7481" s="213">
        <v>101399</v>
      </c>
      <c r="B7481" s="214" t="s">
        <v>13231</v>
      </c>
      <c r="C7481" s="214" t="s">
        <v>163</v>
      </c>
      <c r="D7481" s="215" t="s">
        <v>13744</v>
      </c>
    </row>
    <row r="7482" spans="1:4" ht="13.5" x14ac:dyDescent="0.25">
      <c r="A7482" s="213">
        <v>101400</v>
      </c>
      <c r="B7482" s="214" t="s">
        <v>13745</v>
      </c>
      <c r="C7482" s="214" t="s">
        <v>163</v>
      </c>
      <c r="D7482" s="215" t="s">
        <v>13746</v>
      </c>
    </row>
    <row r="7483" spans="1:4" ht="13.5" x14ac:dyDescent="0.25">
      <c r="A7483" s="213">
        <v>101401</v>
      </c>
      <c r="B7483" s="214" t="s">
        <v>13234</v>
      </c>
      <c r="C7483" s="214" t="s">
        <v>163</v>
      </c>
      <c r="D7483" s="215" t="s">
        <v>13747</v>
      </c>
    </row>
    <row r="7484" spans="1:4" ht="13.5" x14ac:dyDescent="0.25">
      <c r="A7484" s="213">
        <v>101402</v>
      </c>
      <c r="B7484" s="214" t="s">
        <v>13236</v>
      </c>
      <c r="C7484" s="214" t="s">
        <v>163</v>
      </c>
      <c r="D7484" s="215" t="s">
        <v>13748</v>
      </c>
    </row>
    <row r="7485" spans="1:4" ht="13.5" x14ac:dyDescent="0.25">
      <c r="A7485" s="213">
        <v>101403</v>
      </c>
      <c r="B7485" s="214" t="s">
        <v>13707</v>
      </c>
      <c r="C7485" s="214" t="s">
        <v>163</v>
      </c>
      <c r="D7485" s="215" t="s">
        <v>13749</v>
      </c>
    </row>
    <row r="7486" spans="1:4" ht="13.5" x14ac:dyDescent="0.25">
      <c r="A7486" s="213">
        <v>101404</v>
      </c>
      <c r="B7486" s="214" t="s">
        <v>13343</v>
      </c>
      <c r="C7486" s="214" t="s">
        <v>163</v>
      </c>
      <c r="D7486" s="215" t="s">
        <v>13750</v>
      </c>
    </row>
    <row r="7487" spans="1:4" ht="13.5" x14ac:dyDescent="0.25">
      <c r="A7487" s="213">
        <v>101405</v>
      </c>
      <c r="B7487" s="214" t="s">
        <v>13345</v>
      </c>
      <c r="C7487" s="214" t="s">
        <v>163</v>
      </c>
      <c r="D7487" s="215" t="s">
        <v>13751</v>
      </c>
    </row>
    <row r="7488" spans="1:4" ht="13.5" x14ac:dyDescent="0.25">
      <c r="A7488" s="213">
        <v>101407</v>
      </c>
      <c r="B7488" s="214" t="s">
        <v>13238</v>
      </c>
      <c r="C7488" s="214" t="s">
        <v>163</v>
      </c>
      <c r="D7488" s="215" t="s">
        <v>13752</v>
      </c>
    </row>
    <row r="7489" spans="1:4" ht="13.5" x14ac:dyDescent="0.25">
      <c r="A7489" s="213">
        <v>101408</v>
      </c>
      <c r="B7489" s="214" t="s">
        <v>13239</v>
      </c>
      <c r="C7489" s="214" t="s">
        <v>163</v>
      </c>
      <c r="D7489" s="215" t="s">
        <v>13753</v>
      </c>
    </row>
    <row r="7490" spans="1:4" ht="13.5" x14ac:dyDescent="0.25">
      <c r="A7490" s="213">
        <v>101409</v>
      </c>
      <c r="B7490" s="214" t="s">
        <v>13754</v>
      </c>
      <c r="C7490" s="214" t="s">
        <v>163</v>
      </c>
      <c r="D7490" s="215" t="s">
        <v>13755</v>
      </c>
    </row>
    <row r="7491" spans="1:4" ht="13.5" x14ac:dyDescent="0.25">
      <c r="A7491" s="213">
        <v>101410</v>
      </c>
      <c r="B7491" s="214" t="s">
        <v>13314</v>
      </c>
      <c r="C7491" s="214" t="s">
        <v>163</v>
      </c>
      <c r="D7491" s="215" t="s">
        <v>13756</v>
      </c>
    </row>
    <row r="7492" spans="1:4" ht="13.5" x14ac:dyDescent="0.25">
      <c r="A7492" s="213">
        <v>101411</v>
      </c>
      <c r="B7492" s="214" t="s">
        <v>13757</v>
      </c>
      <c r="C7492" s="214" t="s">
        <v>163</v>
      </c>
      <c r="D7492" s="215" t="s">
        <v>13758</v>
      </c>
    </row>
    <row r="7493" spans="1:4" ht="13.5" x14ac:dyDescent="0.25">
      <c r="A7493" s="213">
        <v>101412</v>
      </c>
      <c r="B7493" s="214" t="s">
        <v>13759</v>
      </c>
      <c r="C7493" s="214" t="s">
        <v>163</v>
      </c>
      <c r="D7493" s="215" t="s">
        <v>13760</v>
      </c>
    </row>
    <row r="7494" spans="1:4" ht="13.5" x14ac:dyDescent="0.25">
      <c r="A7494" s="213">
        <v>101413</v>
      </c>
      <c r="B7494" s="214" t="s">
        <v>13242</v>
      </c>
      <c r="C7494" s="214" t="s">
        <v>163</v>
      </c>
      <c r="D7494" s="215" t="s">
        <v>13761</v>
      </c>
    </row>
    <row r="7495" spans="1:4" ht="13.5" x14ac:dyDescent="0.25">
      <c r="A7495" s="213">
        <v>101414</v>
      </c>
      <c r="B7495" s="214" t="s">
        <v>13762</v>
      </c>
      <c r="C7495" s="214" t="s">
        <v>163</v>
      </c>
      <c r="D7495" s="215" t="s">
        <v>13763</v>
      </c>
    </row>
    <row r="7496" spans="1:4" ht="13.5" x14ac:dyDescent="0.25">
      <c r="A7496" s="213">
        <v>101415</v>
      </c>
      <c r="B7496" s="214" t="s">
        <v>13764</v>
      </c>
      <c r="C7496" s="214" t="s">
        <v>163</v>
      </c>
      <c r="D7496" s="215" t="s">
        <v>13765</v>
      </c>
    </row>
    <row r="7497" spans="1:4" ht="13.5" x14ac:dyDescent="0.25">
      <c r="A7497" s="213">
        <v>101416</v>
      </c>
      <c r="B7497" s="214" t="s">
        <v>13533</v>
      </c>
      <c r="C7497" s="214" t="s">
        <v>163</v>
      </c>
      <c r="D7497" s="215" t="s">
        <v>13766</v>
      </c>
    </row>
    <row r="7498" spans="1:4" ht="13.5" x14ac:dyDescent="0.25">
      <c r="A7498" s="213">
        <v>101417</v>
      </c>
      <c r="B7498" s="214" t="s">
        <v>13767</v>
      </c>
      <c r="C7498" s="214" t="s">
        <v>163</v>
      </c>
      <c r="D7498" s="215" t="s">
        <v>13768</v>
      </c>
    </row>
    <row r="7499" spans="1:4" ht="13.5" x14ac:dyDescent="0.25">
      <c r="A7499" s="213">
        <v>101418</v>
      </c>
      <c r="B7499" s="214" t="s">
        <v>13769</v>
      </c>
      <c r="C7499" s="214" t="s">
        <v>163</v>
      </c>
      <c r="D7499" s="215" t="s">
        <v>13770</v>
      </c>
    </row>
    <row r="7500" spans="1:4" ht="13.5" x14ac:dyDescent="0.25">
      <c r="A7500" s="213">
        <v>101419</v>
      </c>
      <c r="B7500" s="214" t="s">
        <v>13771</v>
      </c>
      <c r="C7500" s="214" t="s">
        <v>163</v>
      </c>
      <c r="D7500" s="215" t="s">
        <v>13772</v>
      </c>
    </row>
    <row r="7501" spans="1:4" ht="13.5" x14ac:dyDescent="0.25">
      <c r="A7501" s="213">
        <v>101420</v>
      </c>
      <c r="B7501" s="214" t="s">
        <v>13773</v>
      </c>
      <c r="C7501" s="214" t="s">
        <v>163</v>
      </c>
      <c r="D7501" s="215" t="s">
        <v>13774</v>
      </c>
    </row>
    <row r="7502" spans="1:4" ht="13.5" x14ac:dyDescent="0.25">
      <c r="A7502" s="213">
        <v>101421</v>
      </c>
      <c r="B7502" s="214" t="s">
        <v>13775</v>
      </c>
      <c r="C7502" s="214" t="s">
        <v>163</v>
      </c>
      <c r="D7502" s="215" t="s">
        <v>13776</v>
      </c>
    </row>
    <row r="7503" spans="1:4" ht="13.5" x14ac:dyDescent="0.25">
      <c r="A7503" s="213">
        <v>101422</v>
      </c>
      <c r="B7503" s="214" t="s">
        <v>13777</v>
      </c>
      <c r="C7503" s="214" t="s">
        <v>163</v>
      </c>
      <c r="D7503" s="215" t="s">
        <v>13778</v>
      </c>
    </row>
    <row r="7504" spans="1:4" ht="13.5" x14ac:dyDescent="0.25">
      <c r="A7504" s="213">
        <v>101423</v>
      </c>
      <c r="B7504" s="214" t="s">
        <v>13779</v>
      </c>
      <c r="C7504" s="214" t="s">
        <v>163</v>
      </c>
      <c r="D7504" s="215" t="s">
        <v>13780</v>
      </c>
    </row>
    <row r="7505" spans="1:4" ht="13.5" x14ac:dyDescent="0.25">
      <c r="A7505" s="213">
        <v>101424</v>
      </c>
      <c r="B7505" s="214" t="s">
        <v>13781</v>
      </c>
      <c r="C7505" s="214" t="s">
        <v>163</v>
      </c>
      <c r="D7505" s="215" t="s">
        <v>13782</v>
      </c>
    </row>
    <row r="7506" spans="1:4" ht="13.5" x14ac:dyDescent="0.25">
      <c r="A7506" s="213">
        <v>101425</v>
      </c>
      <c r="B7506" s="214" t="s">
        <v>13783</v>
      </c>
      <c r="C7506" s="214" t="s">
        <v>163</v>
      </c>
      <c r="D7506" s="215" t="s">
        <v>13784</v>
      </c>
    </row>
    <row r="7507" spans="1:4" ht="13.5" x14ac:dyDescent="0.25">
      <c r="A7507" s="213">
        <v>101426</v>
      </c>
      <c r="B7507" s="214" t="s">
        <v>13785</v>
      </c>
      <c r="C7507" s="214" t="s">
        <v>163</v>
      </c>
      <c r="D7507" s="215" t="s">
        <v>13786</v>
      </c>
    </row>
    <row r="7508" spans="1:4" ht="13.5" x14ac:dyDescent="0.25">
      <c r="A7508" s="213">
        <v>101427</v>
      </c>
      <c r="B7508" s="214" t="s">
        <v>13264</v>
      </c>
      <c r="C7508" s="214" t="s">
        <v>163</v>
      </c>
      <c r="D7508" s="215" t="s">
        <v>13787</v>
      </c>
    </row>
    <row r="7509" spans="1:4" ht="13.5" x14ac:dyDescent="0.25">
      <c r="A7509" s="213">
        <v>101428</v>
      </c>
      <c r="B7509" s="214" t="s">
        <v>13788</v>
      </c>
      <c r="C7509" s="214" t="s">
        <v>163</v>
      </c>
      <c r="D7509" s="215" t="s">
        <v>13789</v>
      </c>
    </row>
    <row r="7510" spans="1:4" ht="13.5" x14ac:dyDescent="0.25">
      <c r="A7510" s="213">
        <v>101429</v>
      </c>
      <c r="B7510" s="214" t="s">
        <v>13790</v>
      </c>
      <c r="C7510" s="214" t="s">
        <v>163</v>
      </c>
      <c r="D7510" s="215" t="s">
        <v>13791</v>
      </c>
    </row>
    <row r="7511" spans="1:4" ht="13.5" x14ac:dyDescent="0.25">
      <c r="A7511" s="213">
        <v>101430</v>
      </c>
      <c r="B7511" s="214" t="s">
        <v>13792</v>
      </c>
      <c r="C7511" s="214" t="s">
        <v>163</v>
      </c>
      <c r="D7511" s="215" t="s">
        <v>13793</v>
      </c>
    </row>
    <row r="7512" spans="1:4" ht="13.5" x14ac:dyDescent="0.25">
      <c r="A7512" s="213">
        <v>101431</v>
      </c>
      <c r="B7512" s="214" t="s">
        <v>13269</v>
      </c>
      <c r="C7512" s="214" t="s">
        <v>163</v>
      </c>
      <c r="D7512" s="215" t="s">
        <v>13794</v>
      </c>
    </row>
    <row r="7513" spans="1:4" ht="13.5" x14ac:dyDescent="0.25">
      <c r="A7513" s="213">
        <v>101432</v>
      </c>
      <c r="B7513" s="214" t="s">
        <v>13795</v>
      </c>
      <c r="C7513" s="214" t="s">
        <v>163</v>
      </c>
      <c r="D7513" s="215" t="s">
        <v>13796</v>
      </c>
    </row>
    <row r="7514" spans="1:4" ht="13.5" x14ac:dyDescent="0.25">
      <c r="A7514" s="213">
        <v>101433</v>
      </c>
      <c r="B7514" s="214" t="s">
        <v>13272</v>
      </c>
      <c r="C7514" s="214" t="s">
        <v>163</v>
      </c>
      <c r="D7514" s="215" t="s">
        <v>13796</v>
      </c>
    </row>
    <row r="7515" spans="1:4" ht="13.5" x14ac:dyDescent="0.25">
      <c r="A7515" s="213">
        <v>101434</v>
      </c>
      <c r="B7515" s="214" t="s">
        <v>13797</v>
      </c>
      <c r="C7515" s="214" t="s">
        <v>163</v>
      </c>
      <c r="D7515" s="215" t="s">
        <v>13798</v>
      </c>
    </row>
    <row r="7516" spans="1:4" ht="13.5" x14ac:dyDescent="0.25">
      <c r="A7516" s="213">
        <v>101435</v>
      </c>
      <c r="B7516" s="214" t="s">
        <v>13799</v>
      </c>
      <c r="C7516" s="214" t="s">
        <v>163</v>
      </c>
      <c r="D7516" s="215" t="s">
        <v>13800</v>
      </c>
    </row>
    <row r="7517" spans="1:4" ht="13.5" x14ac:dyDescent="0.25">
      <c r="A7517" s="213">
        <v>101436</v>
      </c>
      <c r="B7517" s="214" t="s">
        <v>13275</v>
      </c>
      <c r="C7517" s="214" t="s">
        <v>163</v>
      </c>
      <c r="D7517" s="215" t="s">
        <v>13801</v>
      </c>
    </row>
    <row r="7518" spans="1:4" ht="13.5" x14ac:dyDescent="0.25">
      <c r="A7518" s="213">
        <v>101437</v>
      </c>
      <c r="B7518" s="214" t="s">
        <v>13802</v>
      </c>
      <c r="C7518" s="214" t="s">
        <v>163</v>
      </c>
      <c r="D7518" s="215" t="s">
        <v>13803</v>
      </c>
    </row>
    <row r="7519" spans="1:4" ht="13.5" x14ac:dyDescent="0.25">
      <c r="A7519" s="213">
        <v>101438</v>
      </c>
      <c r="B7519" s="214" t="s">
        <v>13278</v>
      </c>
      <c r="C7519" s="214" t="s">
        <v>163</v>
      </c>
      <c r="D7519" s="215" t="s">
        <v>13804</v>
      </c>
    </row>
    <row r="7520" spans="1:4" ht="13.5" x14ac:dyDescent="0.25">
      <c r="A7520" s="213">
        <v>101439</v>
      </c>
      <c r="B7520" s="214" t="s">
        <v>13280</v>
      </c>
      <c r="C7520" s="214" t="s">
        <v>163</v>
      </c>
      <c r="D7520" s="215" t="s">
        <v>13805</v>
      </c>
    </row>
    <row r="7521" spans="1:4" ht="13.5" x14ac:dyDescent="0.25">
      <c r="A7521" s="213">
        <v>101440</v>
      </c>
      <c r="B7521" s="214" t="s">
        <v>13806</v>
      </c>
      <c r="C7521" s="214" t="s">
        <v>163</v>
      </c>
      <c r="D7521" s="215" t="s">
        <v>13807</v>
      </c>
    </row>
    <row r="7522" spans="1:4" ht="13.5" x14ac:dyDescent="0.25">
      <c r="A7522" s="213">
        <v>101441</v>
      </c>
      <c r="B7522" s="214" t="s">
        <v>13282</v>
      </c>
      <c r="C7522" s="214" t="s">
        <v>163</v>
      </c>
      <c r="D7522" s="215" t="s">
        <v>13808</v>
      </c>
    </row>
    <row r="7523" spans="1:4" ht="13.5" x14ac:dyDescent="0.25">
      <c r="A7523" s="213">
        <v>101442</v>
      </c>
      <c r="B7523" s="214" t="s">
        <v>13809</v>
      </c>
      <c r="C7523" s="214" t="s">
        <v>163</v>
      </c>
      <c r="D7523" s="215" t="s">
        <v>13810</v>
      </c>
    </row>
    <row r="7524" spans="1:4" ht="13.5" x14ac:dyDescent="0.25">
      <c r="A7524" s="213">
        <v>101443</v>
      </c>
      <c r="B7524" s="214" t="s">
        <v>13284</v>
      </c>
      <c r="C7524" s="214" t="s">
        <v>163</v>
      </c>
      <c r="D7524" s="215" t="s">
        <v>13811</v>
      </c>
    </row>
    <row r="7525" spans="1:4" ht="13.5" x14ac:dyDescent="0.25">
      <c r="A7525" s="213">
        <v>101444</v>
      </c>
      <c r="B7525" s="214" t="s">
        <v>13287</v>
      </c>
      <c r="C7525" s="214" t="s">
        <v>163</v>
      </c>
      <c r="D7525" s="215" t="s">
        <v>13733</v>
      </c>
    </row>
    <row r="7526" spans="1:4" ht="13.5" x14ac:dyDescent="0.25">
      <c r="A7526" s="213">
        <v>101445</v>
      </c>
      <c r="B7526" s="214" t="s">
        <v>13288</v>
      </c>
      <c r="C7526" s="214" t="s">
        <v>163</v>
      </c>
      <c r="D7526" s="215" t="s">
        <v>13812</v>
      </c>
    </row>
    <row r="7527" spans="1:4" ht="13.5" x14ac:dyDescent="0.25">
      <c r="A7527" s="213">
        <v>101446</v>
      </c>
      <c r="B7527" s="214" t="s">
        <v>13289</v>
      </c>
      <c r="C7527" s="214" t="s">
        <v>163</v>
      </c>
      <c r="D7527" s="215" t="s">
        <v>13813</v>
      </c>
    </row>
    <row r="7528" spans="1:4" ht="13.5" x14ac:dyDescent="0.25">
      <c r="A7528" s="213">
        <v>101447</v>
      </c>
      <c r="B7528" s="214" t="s">
        <v>13290</v>
      </c>
      <c r="C7528" s="214" t="s">
        <v>163</v>
      </c>
      <c r="D7528" s="215" t="s">
        <v>13814</v>
      </c>
    </row>
    <row r="7529" spans="1:4" ht="13.5" x14ac:dyDescent="0.25">
      <c r="A7529" s="213">
        <v>101448</v>
      </c>
      <c r="B7529" s="214" t="s">
        <v>13292</v>
      </c>
      <c r="C7529" s="214" t="s">
        <v>163</v>
      </c>
      <c r="D7529" s="215" t="s">
        <v>13813</v>
      </c>
    </row>
    <row r="7530" spans="1:4" ht="13.5" x14ac:dyDescent="0.25">
      <c r="A7530" s="213">
        <v>101449</v>
      </c>
      <c r="B7530" s="214" t="s">
        <v>13815</v>
      </c>
      <c r="C7530" s="214" t="s">
        <v>163</v>
      </c>
      <c r="D7530" s="215" t="s">
        <v>13816</v>
      </c>
    </row>
    <row r="7531" spans="1:4" ht="13.5" x14ac:dyDescent="0.25">
      <c r="A7531" s="213">
        <v>101450</v>
      </c>
      <c r="B7531" s="214" t="s">
        <v>13294</v>
      </c>
      <c r="C7531" s="214" t="s">
        <v>163</v>
      </c>
      <c r="D7531" s="215" t="s">
        <v>13817</v>
      </c>
    </row>
    <row r="7532" spans="1:4" ht="13.5" x14ac:dyDescent="0.25">
      <c r="A7532" s="213">
        <v>101451</v>
      </c>
      <c r="B7532" s="214" t="s">
        <v>13296</v>
      </c>
      <c r="C7532" s="214" t="s">
        <v>163</v>
      </c>
      <c r="D7532" s="215" t="s">
        <v>13818</v>
      </c>
    </row>
    <row r="7533" spans="1:4" ht="13.5" x14ac:dyDescent="0.25">
      <c r="A7533" s="213">
        <v>101452</v>
      </c>
      <c r="B7533" s="214" t="s">
        <v>13819</v>
      </c>
      <c r="C7533" s="214" t="s">
        <v>163</v>
      </c>
      <c r="D7533" s="215" t="s">
        <v>13820</v>
      </c>
    </row>
    <row r="7534" spans="1:4" ht="13.5" x14ac:dyDescent="0.25">
      <c r="A7534" s="213">
        <v>101453</v>
      </c>
      <c r="B7534" s="214" t="s">
        <v>13299</v>
      </c>
      <c r="C7534" s="214" t="s">
        <v>163</v>
      </c>
      <c r="D7534" s="215" t="s">
        <v>13821</v>
      </c>
    </row>
    <row r="7535" spans="1:4" ht="13.5" x14ac:dyDescent="0.25">
      <c r="A7535" s="213">
        <v>101454</v>
      </c>
      <c r="B7535" s="214" t="s">
        <v>13822</v>
      </c>
      <c r="C7535" s="214" t="s">
        <v>163</v>
      </c>
      <c r="D7535" s="215" t="s">
        <v>13823</v>
      </c>
    </row>
    <row r="7536" spans="1:4" ht="13.5" x14ac:dyDescent="0.25">
      <c r="A7536" s="213">
        <v>101455</v>
      </c>
      <c r="B7536" s="214" t="s">
        <v>13303</v>
      </c>
      <c r="C7536" s="214" t="s">
        <v>163</v>
      </c>
      <c r="D7536" s="215" t="s">
        <v>13824</v>
      </c>
    </row>
    <row r="7537" spans="1:4" ht="13.5" x14ac:dyDescent="0.25">
      <c r="A7537" s="213">
        <v>101456</v>
      </c>
      <c r="B7537" s="214" t="s">
        <v>13825</v>
      </c>
      <c r="C7537" s="214" t="s">
        <v>163</v>
      </c>
      <c r="D7537" s="215" t="s">
        <v>13826</v>
      </c>
    </row>
    <row r="7538" spans="1:4" ht="13.5" x14ac:dyDescent="0.25">
      <c r="A7538" s="213">
        <v>101457</v>
      </c>
      <c r="B7538" s="214" t="s">
        <v>13827</v>
      </c>
      <c r="C7538" s="214" t="s">
        <v>163</v>
      </c>
      <c r="D7538" s="215" t="s">
        <v>13828</v>
      </c>
    </row>
    <row r="7539" spans="1:4" ht="13.5" x14ac:dyDescent="0.25">
      <c r="A7539" s="213">
        <v>101458</v>
      </c>
      <c r="B7539" s="214" t="s">
        <v>13829</v>
      </c>
      <c r="C7539" s="214" t="s">
        <v>163</v>
      </c>
      <c r="D7539" s="215" t="s">
        <v>13830</v>
      </c>
    </row>
    <row r="7540" spans="1:4" ht="13.5" x14ac:dyDescent="0.25">
      <c r="A7540" s="213">
        <v>101459</v>
      </c>
      <c r="B7540" s="214" t="s">
        <v>13311</v>
      </c>
      <c r="C7540" s="214" t="s">
        <v>163</v>
      </c>
      <c r="D7540" s="215" t="s">
        <v>13831</v>
      </c>
    </row>
    <row r="7541" spans="1:4" ht="13.5" x14ac:dyDescent="0.25">
      <c r="A7541" s="213">
        <v>101460</v>
      </c>
      <c r="B7541" s="214" t="s">
        <v>13509</v>
      </c>
      <c r="C7541" s="214" t="s">
        <v>163</v>
      </c>
      <c r="D7541" s="215" t="s">
        <v>13832</v>
      </c>
    </row>
  </sheetData>
  <mergeCells count="5">
    <mergeCell ref="E1:Q1"/>
    <mergeCell ref="E2:Q2"/>
    <mergeCell ref="E3:Q3"/>
    <mergeCell ref="A2:B2"/>
    <mergeCell ref="A3:B3"/>
  </mergeCells>
  <pageMargins left="0.78740157499999996" right="0.78740157499999996" top="0.984251969" bottom="0.984251969" header="0.49212598499999999" footer="0.49212598499999999"/>
  <pageSetup paperSize="9" orientation="portrait" horizontalDpi="4294967295" verticalDpi="429496729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R155"/>
  <sheetViews>
    <sheetView topLeftCell="A19" zoomScale="70" zoomScaleNormal="70" workbookViewId="0">
      <selection activeCell="H22" sqref="H22"/>
    </sheetView>
  </sheetViews>
  <sheetFormatPr defaultRowHeight="12.75" x14ac:dyDescent="0.2"/>
  <cols>
    <col min="1" max="1" width="13.5703125" customWidth="1"/>
    <col min="2" max="2" width="43.85546875" customWidth="1"/>
    <col min="3" max="3" width="39.5703125" customWidth="1"/>
    <col min="4" max="4" width="40" customWidth="1"/>
    <col min="6" max="6" width="67.140625" customWidth="1"/>
    <col min="8" max="8" width="11.85546875" style="2" bestFit="1" customWidth="1"/>
    <col min="9" max="9" width="14.28515625" customWidth="1"/>
  </cols>
  <sheetData>
    <row r="5" spans="1:18" x14ac:dyDescent="0.2">
      <c r="A5" s="1" t="s">
        <v>0</v>
      </c>
      <c r="B5" s="1" t="s">
        <v>1</v>
      </c>
      <c r="C5" s="1" t="s">
        <v>2</v>
      </c>
      <c r="D5" t="s">
        <v>3</v>
      </c>
      <c r="E5" t="s">
        <v>4</v>
      </c>
      <c r="F5" t="s">
        <v>5</v>
      </c>
      <c r="G5" t="s">
        <v>6</v>
      </c>
      <c r="H5" s="2" t="s">
        <v>7</v>
      </c>
      <c r="I5" t="s">
        <v>8</v>
      </c>
    </row>
    <row r="6" spans="1:18" ht="63.75" x14ac:dyDescent="0.2">
      <c r="A6" s="1" t="s">
        <v>9</v>
      </c>
      <c r="B6" s="1" t="s">
        <v>10</v>
      </c>
      <c r="C6" s="1" t="s">
        <v>11</v>
      </c>
      <c r="D6" s="3" t="s">
        <v>12</v>
      </c>
      <c r="E6" s="3">
        <v>90084</v>
      </c>
      <c r="F6" s="4" t="str">
        <f>VLOOKUP(E6,SinapiREF0823!A:D,2,FALSE)</f>
        <v>ESCAVAÇÃO MECANIZADA DE VALA COM PROF. MAIOR QUE 1,5 M ATÉ 3,0 M (MÉDIA MONTANTE E JUSANTE/UMA COMPOSIÇÃO POR TRECHO), ESCAVADEIRA (0,8 M3), LARGURA ATÉ 1,5 M, EM SOLO DE 1A CATEGORIA, EM LOCAIS COM ALTO NÍVEL DE INTERFERÊNCIA. AF_02/2021</v>
      </c>
      <c r="G6" t="str">
        <f>VLOOKUP(E6,SinapiREF0823!A:D,3,FALSE)</f>
        <v>M3</v>
      </c>
      <c r="H6" s="2">
        <f>SUMIF('escavação drenagem'!$R$4:$R$25,"SINAPI 90084",'escavação drenagem'!$V$4:$V$25)</f>
        <v>266.82359999999994</v>
      </c>
      <c r="I6" t="str">
        <f>VLOOKUP(E6,SinapiREF0823!A:D,4,FALSE)</f>
        <v>12,42</v>
      </c>
    </row>
    <row r="7" spans="1:18" ht="63.75" x14ac:dyDescent="0.2">
      <c r="A7" s="1" t="s">
        <v>9</v>
      </c>
      <c r="B7" s="1" t="s">
        <v>10</v>
      </c>
      <c r="C7" s="1" t="s">
        <v>11</v>
      </c>
      <c r="D7" s="3" t="s">
        <v>12</v>
      </c>
      <c r="E7" s="3">
        <v>90086</v>
      </c>
      <c r="F7" s="4" t="str">
        <f>VLOOKUP(E7,SinapiREF0823!A:D,2,FALSE)</f>
        <v>ESCAVAÇÃO MECANIZADA DE VALA COM PROF. MAIOR QUE 3,0 M ATÉ 4,5 M(MÉDIA MONTANTE E JUSANTE/UMA COMPOSIÇÃO POR TRECHO), ESCAVADEIRA (0,8 M3), LARG. MENOR QUE 1,5 M, EM SOLO DE 1A CATEGORIA, EM LOCAIS COM ALTO NÍVEL DE INTERFERÊNCIA. AF_02/2021</v>
      </c>
      <c r="G7" t="str">
        <f>VLOOKUP(E7,SinapiREF0823!A:D,3,FALSE)</f>
        <v>M3</v>
      </c>
      <c r="H7" s="2">
        <f>SUMIF('escavação drenagem'!$R$4:$R$25,"SINAPI 90086",'escavação drenagem'!$V$4:$V$25)</f>
        <v>0</v>
      </c>
      <c r="I7" t="str">
        <f>VLOOKUP(E7,SinapiREF0823!A:D,4,FALSE)</f>
        <v>11,73</v>
      </c>
      <c r="R7" t="str">
        <f>IF($M7&lt;=1.5,IF($J7&lt;=1.5,"SINAPI não disponivel",IF($J7&lt;=3,"SINAPI 90084",IF($J7&lt;=4.5,"SINAPI 'Resumo Serviços Drenagem'!",IF($J7&lt;=6,"SINAPI 90088","SINAPI não disponível")))),IF($M7&lt;=2.5,IF($J7&lt;=1.5,"SINAPI 90082",IF($J7&lt;=3,"SINAPI 90085",IF($J7&lt;=4.5,"SINAPI 90087",IF($J7&lt;=6,"SINAPI 90090","SINAPI não disponível")))),"SINAPI não disponível"))</f>
        <v>SINAPI não disponivel</v>
      </c>
    </row>
    <row r="8" spans="1:18" x14ac:dyDescent="0.2">
      <c r="A8" s="1" t="s">
        <v>9</v>
      </c>
      <c r="B8" s="1" t="s">
        <v>10</v>
      </c>
      <c r="C8" s="1" t="s">
        <v>11</v>
      </c>
      <c r="D8" s="3" t="s">
        <v>12</v>
      </c>
      <c r="E8" s="3">
        <v>90088</v>
      </c>
      <c r="F8" s="4" t="e">
        <f>VLOOKUP(E8,SinapiREF0823!A:D,2,FALSE)</f>
        <v>#N/A</v>
      </c>
      <c r="G8" t="e">
        <f>VLOOKUP(E8,SinapiREF0823!A:D,3,FALSE)</f>
        <v>#N/A</v>
      </c>
      <c r="H8" s="2">
        <f>SUMIF('escavação drenagem'!$R$4:$R$25,"SINAPI 90088",'escavação drenagem'!$V$4:$V$25)</f>
        <v>0</v>
      </c>
      <c r="I8" t="e">
        <f>VLOOKUP(E8,SinapiREF0823!A:D,4,FALSE)</f>
        <v>#N/A</v>
      </c>
    </row>
    <row r="9" spans="1:18" ht="63.75" x14ac:dyDescent="0.2">
      <c r="A9" s="1" t="s">
        <v>9</v>
      </c>
      <c r="B9" s="1" t="s">
        <v>10</v>
      </c>
      <c r="C9" s="1" t="s">
        <v>13</v>
      </c>
      <c r="D9" s="3" t="s">
        <v>12</v>
      </c>
      <c r="E9" s="3">
        <v>90082</v>
      </c>
      <c r="F9" s="4" t="str">
        <f>VLOOKUP(E9,SinapiREF0823!A:D,2,FALSE)</f>
        <v>ESCAVAÇÃO MECANIZADA DE VALA COM PROF. ATÉ 1,5 M (MÉDIA MONTANTE E JUSANTE/UMA COMPOSIÇÃO POR TRECHO), ESCAVADEIRA (0,8 M3), LARG. DE 1,5 M A 2,5 M, EM SOLO DE 1A CATEGORIA, EM LOCAIS COM ALTO NÍVEL DE INTERFERÊNCIA. AF_02/2021</v>
      </c>
      <c r="G9" t="str">
        <f>VLOOKUP(E9,SinapiREF0823!A:D,3,FALSE)</f>
        <v>M3</v>
      </c>
      <c r="H9" s="2">
        <f>SUMIF('escavação drenagem'!$R$4:$R$25,"SINAPI 90082",'escavação drenagem'!$V$4:$V$25)</f>
        <v>0</v>
      </c>
      <c r="I9" t="str">
        <f>VLOOKUP(E9,SinapiREF0823!A:D,4,FALSE)</f>
        <v>12,82</v>
      </c>
    </row>
    <row r="10" spans="1:18" x14ac:dyDescent="0.2">
      <c r="A10" s="1" t="s">
        <v>9</v>
      </c>
      <c r="B10" s="1" t="s">
        <v>10</v>
      </c>
      <c r="C10" s="1" t="s">
        <v>13</v>
      </c>
      <c r="D10" s="3" t="s">
        <v>12</v>
      </c>
      <c r="E10" s="3">
        <v>90085</v>
      </c>
      <c r="F10" s="4" t="e">
        <f>VLOOKUP(E10,SinapiREF0823!A:D,2,FALSE)</f>
        <v>#N/A</v>
      </c>
      <c r="G10" t="e">
        <f>VLOOKUP(E10,SinapiREF0823!A:D,3,FALSE)</f>
        <v>#N/A</v>
      </c>
      <c r="H10" s="2">
        <f>SUMIF('escavação drenagem'!$R$4:$R$25,"SINAPI 90085",'escavação drenagem'!$V$4:$V$25)</f>
        <v>1201.5289</v>
      </c>
      <c r="I10" t="e">
        <f>VLOOKUP(E10,SinapiREF0823!A:D,4,FALSE)</f>
        <v>#N/A</v>
      </c>
    </row>
    <row r="11" spans="1:18" ht="63.75" x14ac:dyDescent="0.2">
      <c r="A11" s="1" t="s">
        <v>9</v>
      </c>
      <c r="B11" s="1" t="s">
        <v>10</v>
      </c>
      <c r="C11" s="1" t="s">
        <v>13</v>
      </c>
      <c r="D11" s="3" t="s">
        <v>12</v>
      </c>
      <c r="E11" s="3">
        <v>90087</v>
      </c>
      <c r="F11" s="4" t="str">
        <f>VLOOKUP(E11,SinapiREF0823!A:D,2,FALSE)</f>
        <v>ESCAVAÇÃO MECANIZADA DE VALA COM PROF. DE 3,0 M ATÉ 4,5 M(MÉDIA MONTANTE E JUSANTE/UMA COMPOSIÇÃO POR TRECHO), ESCAVADEIRA (1,2 M3), LARG. DE 1,5 M A 2,5 M, EM SOLO DE 1A CATEGORIA, EM LOCAIS COM ALTO NÍVEL DE INTERFERÊNCIA. AF_02/2021</v>
      </c>
      <c r="G11" t="str">
        <f>VLOOKUP(E11,SinapiREF0823!A:D,3,FALSE)</f>
        <v>M3</v>
      </c>
      <c r="H11" s="2">
        <f>SUMIF('escavação drenagem'!$R$4:$R$25,"SINAPI 90087",'escavação drenagem'!$V$4:$V$25)</f>
        <v>0</v>
      </c>
      <c r="I11" t="str">
        <f>VLOOKUP(E11,SinapiREF0823!A:D,4,FALSE)</f>
        <v>10,55</v>
      </c>
    </row>
    <row r="12" spans="1:18" ht="63.75" x14ac:dyDescent="0.2">
      <c r="A12" s="1" t="s">
        <v>9</v>
      </c>
      <c r="B12" s="1" t="s">
        <v>10</v>
      </c>
      <c r="C12" s="1" t="s">
        <v>13</v>
      </c>
      <c r="D12" s="3" t="s">
        <v>12</v>
      </c>
      <c r="E12" s="3">
        <v>90090</v>
      </c>
      <c r="F12" s="4" t="str">
        <f>VLOOKUP(E12,SinapiREF0823!A:D,2,FALSE)</f>
        <v>ESCAVAÇÃO MECANIZADA DE VALA COM PROF. MAIOR QUE 4,5 M ATÉ 6,0 M(MÉDIA MONTANTE E JUSANTE/UMA COMPOSIÇÃO POR TRECHO), ESCAVADEIRA (1,2 M3), LARG. DE 1,5 M A 2,5 M, EM SOLO DE 1A CATEGORIA, EM LOCAIS COM ALTO NÍVEL DE INTERFERÊNCIA. AF_02/2021</v>
      </c>
      <c r="G12" t="str">
        <f>VLOOKUP(E12,SinapiREF0823!A:D,3,FALSE)</f>
        <v>M3</v>
      </c>
      <c r="H12" s="2">
        <f>SUMIF('escavação drenagem'!$R$4:$R$25,"SINAPI 90090",'escavação drenagem'!$V$4:$V$25)</f>
        <v>0</v>
      </c>
      <c r="I12" t="str">
        <f>VLOOKUP(E12,SinapiREF0823!A:D,4,FALSE)</f>
        <v>10,32</v>
      </c>
    </row>
    <row r="13" spans="1:18" ht="63.75" x14ac:dyDescent="0.2">
      <c r="A13" s="1" t="s">
        <v>14</v>
      </c>
      <c r="B13" s="1" t="s">
        <v>10</v>
      </c>
      <c r="C13" s="1" t="s">
        <v>11</v>
      </c>
      <c r="D13" s="3" t="s">
        <v>12</v>
      </c>
      <c r="E13" s="3">
        <v>90092</v>
      </c>
      <c r="F13" s="4" t="str">
        <f>VLOOKUP(E13,SinapiREF0823!A:D,2,FALSE)</f>
        <v>ESCAVAÇÃO MECANIZADA DE VALA COM PROF. MAIOR QUE 1,5 M E ATÉ 3,0 M(MÉDIA MONTANTE E JUSANTE/UMA COMPOSIÇÃO POR TRECHO), ESCAVADEIRA (0,8 M3), LARG. MENOR QUE 1,5 M, EM SOLO DE 1A CATEGORIA, LOCAIS COM BAIXO NÍVEL DE INTERFERÊNCIA. AF_02/2021</v>
      </c>
      <c r="G13" t="str">
        <f>VLOOKUP(E13,SinapiREF0823!A:D,3,FALSE)</f>
        <v>M3</v>
      </c>
      <c r="H13" s="2">
        <f>SUMIF('escavação drenagem'!$S$4:$S$25,"SINAPI 90092",'escavação drenagem'!$V$4:$V$25)</f>
        <v>266.82359999999994</v>
      </c>
      <c r="I13" t="str">
        <f>VLOOKUP(E13,SinapiREF0823!A:D,4,FALSE)</f>
        <v>6,85</v>
      </c>
    </row>
    <row r="14" spans="1:18" ht="63.75" x14ac:dyDescent="0.2">
      <c r="A14" s="1" t="s">
        <v>14</v>
      </c>
      <c r="B14" s="1" t="s">
        <v>10</v>
      </c>
      <c r="C14" s="1" t="s">
        <v>11</v>
      </c>
      <c r="D14" s="3" t="s">
        <v>12</v>
      </c>
      <c r="E14" s="3">
        <v>90094</v>
      </c>
      <c r="F14" s="4" t="str">
        <f>VLOOKUP(E14,SinapiREF0823!A:D,2,FALSE)</f>
        <v>ESCAVAÇÃO MECANIZADA DE VALA COM PROF. MAIOR QUE 3,0 M ATÉ 4,5 M (MÉDIA MONTANTE E JUSANTE/UMA COMPOSIÇÃO POR TRECHO), ESCAVADEIRA (0,8 M3), LARG. MENOR QUE 1,5 M, EM SOLO DE 1A CATEGORIA, LOCAIS COM BAIXO NÍVEL DE INTERFERÊNCIA. AF_02/2021</v>
      </c>
      <c r="G14" t="str">
        <f>VLOOKUP(E14,SinapiREF0823!A:D,3,FALSE)</f>
        <v>M3</v>
      </c>
      <c r="H14" s="2">
        <f>SUMIF('escavação drenagem'!$S$4:$S$25,"SINAPI 90094",'escavação drenagem'!$V$4:$V$25)</f>
        <v>0</v>
      </c>
      <c r="I14" t="str">
        <f>VLOOKUP(E14,SinapiREF0823!A:D,4,FALSE)</f>
        <v>6,48</v>
      </c>
    </row>
    <row r="15" spans="1:18" x14ac:dyDescent="0.2">
      <c r="A15" s="1" t="s">
        <v>14</v>
      </c>
      <c r="B15" s="1" t="s">
        <v>10</v>
      </c>
      <c r="C15" s="1" t="s">
        <v>11</v>
      </c>
      <c r="D15" s="3" t="s">
        <v>12</v>
      </c>
      <c r="E15" s="3">
        <v>90096</v>
      </c>
      <c r="F15" s="4" t="e">
        <f>VLOOKUP(E15,SinapiREF0823!A:D,2,FALSE)</f>
        <v>#N/A</v>
      </c>
      <c r="G15" t="e">
        <f>VLOOKUP(E15,SinapiREF0823!A:D,3,FALSE)</f>
        <v>#N/A</v>
      </c>
      <c r="H15" s="2">
        <f>SUMIF('escavação drenagem'!$S$4:$S$25,"SINAPI 90096",'escavação drenagem'!$V$4:$V$25)</f>
        <v>0</v>
      </c>
      <c r="I15" t="e">
        <f>VLOOKUP(E15,SinapiREF0823!A:D,4,FALSE)</f>
        <v>#N/A</v>
      </c>
    </row>
    <row r="16" spans="1:18" ht="63.75" x14ac:dyDescent="0.2">
      <c r="A16" s="1" t="s">
        <v>14</v>
      </c>
      <c r="B16" s="1" t="s">
        <v>10</v>
      </c>
      <c r="C16" s="1" t="s">
        <v>13</v>
      </c>
      <c r="D16" s="3" t="s">
        <v>12</v>
      </c>
      <c r="E16" s="3">
        <v>90091</v>
      </c>
      <c r="F16" s="4" t="str">
        <f>VLOOKUP(E16,SinapiREF0823!A:D,2,FALSE)</f>
        <v>ESCAVAÇÃO MECANIZADA DE VALA COM PROF. ATÉ 1,5 M (MÉDIA MONTANTE E JUSANTE/UMA COMPOSIÇÃO POR TRECHO), ESCAVADEIRA (0,8 M3), LARG. DE 1,5 M A 2,5 M, EM SOLO DE 1A CATEGORIA, LOCAIS COM BAIXO NÍVEL DE INTERFERÊNCIA. AF_02/2021</v>
      </c>
      <c r="G16" t="str">
        <f>VLOOKUP(E16,SinapiREF0823!A:D,3,FALSE)</f>
        <v>M3</v>
      </c>
      <c r="H16" s="2">
        <f>SUMIF('escavação drenagem'!$S$4:$S$25,"SINAPI 90091",'escavação drenagem'!$V$4:$V$25)</f>
        <v>0</v>
      </c>
      <c r="I16" t="str">
        <f>VLOOKUP(E16,SinapiREF0823!A:D,4,FALSE)</f>
        <v>6,94</v>
      </c>
    </row>
    <row r="17" spans="1:9" x14ac:dyDescent="0.2">
      <c r="A17" s="1" t="s">
        <v>14</v>
      </c>
      <c r="B17" s="1" t="s">
        <v>10</v>
      </c>
      <c r="C17" s="1" t="s">
        <v>13</v>
      </c>
      <c r="D17" s="3" t="s">
        <v>12</v>
      </c>
      <c r="E17" s="3">
        <v>90093</v>
      </c>
      <c r="F17" s="4" t="e">
        <f>VLOOKUP(E17,SinapiREF0823!A:D,2,FALSE)</f>
        <v>#N/A</v>
      </c>
      <c r="G17" t="e">
        <f>VLOOKUP(E17,SinapiREF0823!A:D,3,FALSE)</f>
        <v>#N/A</v>
      </c>
      <c r="H17" s="2">
        <f>SUMIF('escavação drenagem'!$S$4:$S$25,"SINAPI 90093",'escavação drenagem'!$V$4:$V$25)</f>
        <v>1201.5289</v>
      </c>
      <c r="I17" t="e">
        <f>VLOOKUP(E17,SinapiREF0823!A:D,4,FALSE)</f>
        <v>#N/A</v>
      </c>
    </row>
    <row r="18" spans="1:9" ht="63.75" x14ac:dyDescent="0.2">
      <c r="A18" s="1" t="s">
        <v>14</v>
      </c>
      <c r="B18" s="1" t="s">
        <v>10</v>
      </c>
      <c r="C18" s="1" t="s">
        <v>13</v>
      </c>
      <c r="D18" s="3" t="s">
        <v>12</v>
      </c>
      <c r="E18" s="3">
        <v>90095</v>
      </c>
      <c r="F18" s="4" t="str">
        <f>VLOOKUP(E18,SinapiREF0823!A:D,2,FALSE)</f>
        <v>ESCAVAÇÃO MECANIZADA DE VALA COM PROF. MAIOR QUE 3,0 M ATÉ 4,5 M (MÉDIA MONTANTE E JUSANTE/UMA COMPOSIÇÃO POR TRECHO), ESCAVADEIRA (1,2 M3), LARG. DE 1,5 M A 2,5 M, EM SOLO DE 1A CATEGORIA, LOCAIS COM BAIXO NÍVEL DE INTERFERÊNCIA. AF_02/2021</v>
      </c>
      <c r="G18" t="str">
        <f>VLOOKUP(E18,SinapiREF0823!A:D,3,FALSE)</f>
        <v>M3</v>
      </c>
      <c r="H18" s="2">
        <f>SUMIF('escavação drenagem'!$S$4:$S$25,"SINAPI 90095",'escavação drenagem'!$V$4:$V$25)</f>
        <v>0</v>
      </c>
      <c r="I18" t="str">
        <f>VLOOKUP(E18,SinapiREF0823!A:D,4,FALSE)</f>
        <v>5,81</v>
      </c>
    </row>
    <row r="19" spans="1:9" ht="63.75" x14ac:dyDescent="0.2">
      <c r="A19" s="1" t="s">
        <v>14</v>
      </c>
      <c r="B19" s="1" t="s">
        <v>10</v>
      </c>
      <c r="C19" s="1" t="s">
        <v>13</v>
      </c>
      <c r="D19" s="3" t="s">
        <v>12</v>
      </c>
      <c r="E19" s="3">
        <v>90098</v>
      </c>
      <c r="F19" s="4" t="str">
        <f>VLOOKUP(E19,SinapiREF0823!A:D,2,FALSE)</f>
        <v>ESCAVAÇÃO MECANIZADA DE VALA COM PROF. MAIOR QUE 4,5 M ATÉ 6,0 M (MÉDIA MONTANTE E JUSANTE/UMA COMPOSIÇÃO POR TRECHO), ESCAVADEIRA (1,2 M3), LARG. DE 1,5 M A 2,5 M, EM SOLO DE 1A CATEGORIA, LOCAIS COM BAIXO NÍVEL DE INTERFERÊNCIA. AF_02/2021</v>
      </c>
      <c r="G19" t="str">
        <f>VLOOKUP(E19,SinapiREF0823!A:D,3,FALSE)</f>
        <v>M3</v>
      </c>
      <c r="H19" s="2">
        <f>SUMIF('escavação drenagem'!$S$4:$S$25,"SINAPI 90098",'escavação drenagem'!$V$4:$V$25)</f>
        <v>0</v>
      </c>
      <c r="I19" t="str">
        <f>VLOOKUP(E19,SinapiREF0823!A:D,4,FALSE)</f>
        <v>5,71</v>
      </c>
    </row>
    <row r="20" spans="1:9" ht="63.75" x14ac:dyDescent="0.2">
      <c r="A20" s="1" t="s">
        <v>9</v>
      </c>
      <c r="B20" s="1" t="s">
        <v>15</v>
      </c>
      <c r="C20" s="1" t="s">
        <v>16</v>
      </c>
      <c r="D20" s="3" t="s">
        <v>12</v>
      </c>
      <c r="E20" s="3">
        <v>90099</v>
      </c>
      <c r="F20" s="4" t="str">
        <f>VLOOKUP(E20,SinapiREF0823!A:D,2,FALSE)</f>
        <v>ESCAVAÇÃO MECANIZADA DE VALA COM PROF. ATÉ 1,5 M (MÉDIA MONTANTE E JUSANTE/UMA COMPOSIÇÃO POR TRECHO), RETROESCAV. (0,26 M3), LARG. MENOR QUE 0,8 M, EM SOLO DE 1A CATEGORIA, EM LOCAIS COM ALTO NÍVEL DE INTERFERÊNCIA. AF_02/2021</v>
      </c>
      <c r="G20" t="str">
        <f>VLOOKUP(E20,SinapiREF0823!A:D,3,FALSE)</f>
        <v>M3</v>
      </c>
      <c r="H20" s="2">
        <f>SUMIF('escavação drenagem'!$T$4:$T$25,"SINAPI 90099",'escavação drenagem'!$V$4:$V$25)</f>
        <v>0</v>
      </c>
      <c r="I20" t="str">
        <f>VLOOKUP(E20,SinapiREF0823!A:D,4,FALSE)</f>
        <v>17,83</v>
      </c>
    </row>
    <row r="21" spans="1:9" ht="63.75" x14ac:dyDescent="0.2">
      <c r="A21" s="1" t="s">
        <v>9</v>
      </c>
      <c r="B21" s="1" t="s">
        <v>15</v>
      </c>
      <c r="C21" s="1" t="s">
        <v>16</v>
      </c>
      <c r="D21" s="3" t="s">
        <v>12</v>
      </c>
      <c r="E21" s="3">
        <v>90101</v>
      </c>
      <c r="F21" s="4" t="str">
        <f>VLOOKUP(E21,SinapiREF0823!A:D,2,FALSE)</f>
        <v>ESCAVAÇÃO MECANIZADA DE VALA COM PROF. MAIOR QUE 1,5 M ATÉ 3,0 M (MÉDIA MONTANTE E JUSANTE/UMA COMPOSIÇÃO POR TRECHO), RETROESCAV. (0,26 M3), LARG. MENOR QUE 0,8 M, EM SOLO DE 1A CATEGORIA, EM LOCAIS COM ALTO NÍVEL DE INTERFERÊNCIA. AF_02/2021</v>
      </c>
      <c r="G21" t="str">
        <f>VLOOKUP(E21,SinapiREF0823!A:D,3,FALSE)</f>
        <v>M3</v>
      </c>
      <c r="H21" s="2">
        <f>SUMIF('escavação drenagem'!$T$4:$T$25,"SINAPI 90101",'escavação drenagem'!$V$4:$V$25)</f>
        <v>0</v>
      </c>
      <c r="I21" t="str">
        <f>VLOOKUP(E21,SinapiREF0823!A:D,4,FALSE)</f>
        <v>14,95</v>
      </c>
    </row>
    <row r="22" spans="1:9" ht="63.75" x14ac:dyDescent="0.2">
      <c r="A22" s="1" t="s">
        <v>9</v>
      </c>
      <c r="B22" s="1" t="s">
        <v>15</v>
      </c>
      <c r="C22" s="1" t="s">
        <v>17</v>
      </c>
      <c r="D22" s="3" t="s">
        <v>12</v>
      </c>
      <c r="E22" s="3">
        <v>90100</v>
      </c>
      <c r="F22" s="4" t="str">
        <f>VLOOKUP(E22,SinapiREF0823!A:D,2,FALSE)</f>
        <v>ESCAVAÇÃO MECANIZADA DE VALA COM PROF. ATÉ 1,5 M (MÉDIA MONTANTE E JUSANTE/UMA COMPOSIÇÃO POR TRECHO), RETROESCAV. (0,26 M3), LARG. DE 0,8 M A 1,5 M, EM SOLO DE 1A CATEGORIA, EM LOCAIS COM ALTO NÍVEL DE INTERFERÊNCIA. AF_02/2021</v>
      </c>
      <c r="G22" t="str">
        <f>VLOOKUP(E22,SinapiREF0823!A:D,3,FALSE)</f>
        <v>M3</v>
      </c>
      <c r="H22" s="2">
        <f>SUMIF('escavação drenagem'!$T$4:$T$25,"SINAPI 90100",'escavação drenagem'!$V$4:$V$25)</f>
        <v>439.97489999999999</v>
      </c>
      <c r="I22" t="str">
        <f>VLOOKUP(E22,SinapiREF0823!A:D,4,FALSE)</f>
        <v>15,13</v>
      </c>
    </row>
    <row r="23" spans="1:9" ht="63.75" x14ac:dyDescent="0.2">
      <c r="A23" s="1" t="s">
        <v>9</v>
      </c>
      <c r="B23" s="1" t="s">
        <v>15</v>
      </c>
      <c r="C23" s="1" t="s">
        <v>17</v>
      </c>
      <c r="D23" s="3" t="s">
        <v>12</v>
      </c>
      <c r="E23" s="3">
        <v>90102</v>
      </c>
      <c r="F23" s="4" t="str">
        <f>VLOOKUP(E23,SinapiREF0823!A:D,2,FALSE)</f>
        <v>ESCAVAÇÃO MECANIZADA DE VALA COM PROF. MAIOR QUE 1,5 M ATÉ 3,0 M (MÉDIA MONTANTE E JUSANTE/UMA COMPOSIÇÃO POR TRECHO), RETROESCAV. (0,26 M3), LARGURA DE 0,8 M A 1,5 M, EM SOLO DE 1A CATEGORIA, EM LOCAIS COM ALTO NÍVEL DE INTERFERÊNCIA. AF_02/2021</v>
      </c>
      <c r="G23" t="str">
        <f>VLOOKUP(E23,SinapiREF0823!A:D,3,FALSE)</f>
        <v>M3</v>
      </c>
      <c r="H23" s="2">
        <f>SUMIF('escavação drenagem'!$T$4:$T$25,"SINAPI 90102",'escavação drenagem'!$V$4:$V$25)</f>
        <v>266.82359999999994</v>
      </c>
      <c r="I23" t="str">
        <f>VLOOKUP(E23,SinapiREF0823!A:D,4,FALSE)</f>
        <v>13,61</v>
      </c>
    </row>
    <row r="24" spans="1:9" ht="63.75" x14ac:dyDescent="0.2">
      <c r="A24" s="1" t="s">
        <v>14</v>
      </c>
      <c r="B24" s="1" t="s">
        <v>15</v>
      </c>
      <c r="C24" s="1" t="s">
        <v>16</v>
      </c>
      <c r="D24" s="3" t="s">
        <v>12</v>
      </c>
      <c r="E24" s="3">
        <v>90105</v>
      </c>
      <c r="F24" s="4" t="str">
        <f>VLOOKUP(E24,SinapiREF0823!A:D,2,FALSE)</f>
        <v>ESCAVAÇÃO MECANIZADA DE VALA COM PROFUNDIDADE ATÉ 1,5 M (MÉDIA MONTANTE E JUSANTE/UMA COMPOSIÇÃO POR TRECHO), RETROESCAV. (0,26 M3), LARGURA MENOR QUE 0,8 M, EM SOLO DE 1A CATEGORIA, LOCAIS COM BAIXO NÍVEL DE INTERFERÊNCIA. AF_02/2021</v>
      </c>
      <c r="G24" t="str">
        <f>VLOOKUP(E24,SinapiREF0823!A:D,3,FALSE)</f>
        <v>M3</v>
      </c>
      <c r="H24" s="2">
        <f>SUMIF('escavação drenagem'!$U$4:$U$25,"SINAPI 90105",'escavação drenagem'!$V$4:$V$25)</f>
        <v>0</v>
      </c>
      <c r="I24" t="str">
        <f>VLOOKUP(E24,SinapiREF0823!A:D,4,FALSE)</f>
        <v>9,82</v>
      </c>
    </row>
    <row r="25" spans="1:9" ht="63.75" x14ac:dyDescent="0.2">
      <c r="A25" s="1" t="s">
        <v>14</v>
      </c>
      <c r="B25" s="1" t="s">
        <v>15</v>
      </c>
      <c r="C25" s="1" t="s">
        <v>16</v>
      </c>
      <c r="D25" s="3" t="s">
        <v>12</v>
      </c>
      <c r="E25" s="3">
        <v>90107</v>
      </c>
      <c r="F25" s="4" t="str">
        <f>VLOOKUP(E25,SinapiREF0823!A:D,2,FALSE)</f>
        <v>ESCAVAÇÃO MECANIZADA DE VALA COM PROFUNDIDADE MAIOR QUE 1,5 M ATÉ 3,0 M (MÉDIA MONTANTE E JUSANTE/UMA COMPOSIÇÃO POR TRECHO), RETROESCAV. (0,26 M3), LARGURA MENOR QUE 0,8 M, EM SOLO DE 1A CATEGORIA, LOCAIS COM BAIXO NÍVEL DE INTERFERÊNCIA. AF_02/2021</v>
      </c>
      <c r="G25" t="str">
        <f>VLOOKUP(E25,SinapiREF0823!A:D,3,FALSE)</f>
        <v>M3</v>
      </c>
      <c r="H25" s="2">
        <f>SUMIF('escavação drenagem'!$U$4:$U$25,"SINAPI 90107",'escavação drenagem'!$V$4:$V$25)</f>
        <v>0</v>
      </c>
      <c r="I25" t="str">
        <f>VLOOKUP(E25,SinapiREF0823!A:D,4,FALSE)</f>
        <v>8,24</v>
      </c>
    </row>
    <row r="26" spans="1:9" ht="63.75" x14ac:dyDescent="0.2">
      <c r="A26" s="1" t="s">
        <v>14</v>
      </c>
      <c r="B26" s="1" t="s">
        <v>15</v>
      </c>
      <c r="C26" s="1" t="s">
        <v>17</v>
      </c>
      <c r="D26" s="3" t="s">
        <v>12</v>
      </c>
      <c r="E26" s="3">
        <v>90106</v>
      </c>
      <c r="F26" s="4" t="str">
        <f>VLOOKUP(E26,SinapiREF0823!A:D,2,FALSE)</f>
        <v>ESCAVAÇÃO MECANIZADA DE VALA COM PROFUNDIDADE ATÉ 1,5 M (MÉDIA MONTANTE E JUSANTE/UMA COMPOSIÇÃO POR TRECHO), RETROESCAV. (0,26 M3), LARGURA DE 0,8 M A 1,5 M, EM SOLO DE 1A CATEGORIA, LOCAIS COM BAIXO NÍVEL DE INTERFERÊNCIA. AF_02/2021</v>
      </c>
      <c r="G26" t="str">
        <f>VLOOKUP(E26,SinapiREF0823!A:D,3,FALSE)</f>
        <v>M3</v>
      </c>
      <c r="H26" s="2">
        <f>SUMIF('escavação drenagem'!$U$4:$U$25,"SINAPI 90106",'escavação drenagem'!$V$4:$V$25)</f>
        <v>439.97489999999999</v>
      </c>
      <c r="I26" t="str">
        <f>VLOOKUP(E26,SinapiREF0823!A:D,4,FALSE)</f>
        <v>8,36</v>
      </c>
    </row>
    <row r="27" spans="1:9" ht="63.75" x14ac:dyDescent="0.2">
      <c r="A27" s="1" t="s">
        <v>14</v>
      </c>
      <c r="B27" s="1" t="s">
        <v>15</v>
      </c>
      <c r="C27" s="1" t="s">
        <v>17</v>
      </c>
      <c r="D27" s="3" t="s">
        <v>12</v>
      </c>
      <c r="E27" s="3">
        <v>90108</v>
      </c>
      <c r="F27" s="4" t="str">
        <f>VLOOKUP(E27,SinapiREF0823!A:D,2,FALSE)</f>
        <v>ESCAVAÇÃO MECANIZADA DE VALA COM PROFUNDIDADE MAIOR QUE 1,5 M ATÉ 3,0 M (MÉDIA MONTANTE E JUSANTE/UMA COMPOSIÇÃO POR TRECHO), RETROESCAV (0,26 M3), LARGURA DE 0,8 M A 1,5 M, EM SOLO DE 1A CATEGORIA, LOCAIS COM BAIXO NÍVEL DE INTERFERÊNCIA. AF_02/2021</v>
      </c>
      <c r="G27" t="str">
        <f>VLOOKUP(E27,SinapiREF0823!A:D,3,FALSE)</f>
        <v>M3</v>
      </c>
      <c r="H27" s="2">
        <f>SUMIF('escavação drenagem'!$U$4:$U$25,"SINAPI 90108",'escavação drenagem'!$V$4:$V$25)</f>
        <v>266.82359999999994</v>
      </c>
      <c r="I27" t="str">
        <f>VLOOKUP(E27,SinapiREF0823!A:D,4,FALSE)</f>
        <v>7,51</v>
      </c>
    </row>
    <row r="28" spans="1:9" x14ac:dyDescent="0.2">
      <c r="A28" s="1" t="s">
        <v>18</v>
      </c>
      <c r="B28" s="1" t="s">
        <v>10</v>
      </c>
      <c r="C28" s="1" t="s">
        <v>11</v>
      </c>
      <c r="D28" s="3" t="s">
        <v>19</v>
      </c>
      <c r="E28" s="3">
        <v>94328</v>
      </c>
      <c r="F28" s="4" t="e">
        <f>VLOOKUP(E28,SinapiREF0823!A:D,2,FALSE)</f>
        <v>#N/A</v>
      </c>
      <c r="G28" t="e">
        <f>VLOOKUP(E28,SinapiREF0823!A:D,3,FALSE)</f>
        <v>#N/A</v>
      </c>
      <c r="H28" s="2">
        <f>SUMIF('escavação drenagem'!$AB$4:$AB$25,"SINAPI 94328",'escavação drenagem'!$AF$4:$AF$25)</f>
        <v>92.210948067080551</v>
      </c>
      <c r="I28" t="e">
        <f>VLOOKUP(E28,SinapiREF0823!A:D,4,FALSE)</f>
        <v>#N/A</v>
      </c>
    </row>
    <row r="29" spans="1:9" x14ac:dyDescent="0.2">
      <c r="A29" s="1" t="s">
        <v>18</v>
      </c>
      <c r="B29" s="1" t="s">
        <v>10</v>
      </c>
      <c r="C29" s="1" t="s">
        <v>11</v>
      </c>
      <c r="D29" s="3" t="s">
        <v>19</v>
      </c>
      <c r="E29" s="3">
        <v>94330</v>
      </c>
      <c r="F29" s="4" t="e">
        <f>VLOOKUP(E29,SinapiREF0823!A:D,2,FALSE)</f>
        <v>#N/A</v>
      </c>
      <c r="G29" t="e">
        <f>VLOOKUP(E29,SinapiREF0823!A:D,3,FALSE)</f>
        <v>#N/A</v>
      </c>
      <c r="H29" s="2">
        <f>SUMIF('escavação drenagem'!$AB$4:$AB$25,"SINAPI 94330",'escavação drenagem'!$AF$4:$AF$25)</f>
        <v>0</v>
      </c>
      <c r="I29" t="e">
        <f>VLOOKUP(E29,SinapiREF0823!A:D,4,FALSE)</f>
        <v>#N/A</v>
      </c>
    </row>
    <row r="30" spans="1:9" x14ac:dyDescent="0.2">
      <c r="A30" s="1" t="s">
        <v>18</v>
      </c>
      <c r="B30" s="1" t="s">
        <v>10</v>
      </c>
      <c r="C30" s="1" t="s">
        <v>11</v>
      </c>
      <c r="D30" s="3" t="s">
        <v>19</v>
      </c>
      <c r="E30" s="3">
        <v>94332</v>
      </c>
      <c r="F30" s="4" t="e">
        <f>VLOOKUP(E30,SinapiREF0823!A:D,2,FALSE)</f>
        <v>#N/A</v>
      </c>
      <c r="G30" t="e">
        <f>VLOOKUP(E30,SinapiREF0823!A:D,3,FALSE)</f>
        <v>#N/A</v>
      </c>
      <c r="H30" s="2">
        <f>SUMIF('escavação drenagem'!$AB$4:$AB$25,"SINAPI 94332",'escavação drenagem'!$AF$4:$AF$25)</f>
        <v>0</v>
      </c>
      <c r="I30" t="e">
        <f>VLOOKUP(E30,SinapiREF0823!A:D,4,FALSE)</f>
        <v>#N/A</v>
      </c>
    </row>
    <row r="31" spans="1:9" ht="51" x14ac:dyDescent="0.2">
      <c r="A31" s="1" t="s">
        <v>18</v>
      </c>
      <c r="B31" s="1" t="s">
        <v>10</v>
      </c>
      <c r="C31" s="1" t="s">
        <v>13</v>
      </c>
      <c r="D31" s="3" t="s">
        <v>19</v>
      </c>
      <c r="E31" s="3">
        <v>94327</v>
      </c>
      <c r="F31" s="4" t="str">
        <f>VLOOKUP(E31,SinapiREF0823!A:D,2,FALSE)</f>
        <v>ATERRO MECANIZADO DE VALA COM ESCAVADEIRA HIDRÁULICA (CAPACIDADE DA CAÇAMBA: 0,8 M³/POTÊNCIA: 111 HP), LARGURA ATÉ 2,5 M, PROFUNDIDADE ATÉ 1,5 M, COM AREIA PARA ATERRO. AF_08/2023</v>
      </c>
      <c r="G31" t="str">
        <f>VLOOKUP(E31,SinapiREF0823!A:D,3,FALSE)</f>
        <v>M3</v>
      </c>
      <c r="H31" s="2">
        <f>SUMIF('escavação drenagem'!$AB$4:$AB$25,"SINAPI 94327",'escavação drenagem'!$AF$4:$AF$25)</f>
        <v>135.64928548891592</v>
      </c>
      <c r="I31" t="str">
        <f>VLOOKUP(E31,SinapiREF0823!A:D,4,FALSE)</f>
        <v>88,90</v>
      </c>
    </row>
    <row r="32" spans="1:9" ht="51" x14ac:dyDescent="0.2">
      <c r="A32" s="1" t="s">
        <v>18</v>
      </c>
      <c r="B32" s="1" t="s">
        <v>10</v>
      </c>
      <c r="C32" s="1" t="s">
        <v>13</v>
      </c>
      <c r="D32" s="3" t="s">
        <v>19</v>
      </c>
      <c r="E32" s="3">
        <v>94329</v>
      </c>
      <c r="F32" s="4" t="str">
        <f>VLOOKUP(E32,SinapiREF0823!A:D,2,FALSE)</f>
        <v>ATERRO MECANIZADO DE VALA COM ESCAVADEIRA HIDRÁULICA (CAPACIDADE DA CAÇAMBA: 0,8 M³/POTÊNCIA: 111 HP), LARGURA ATÉ 2,5 M, PROFUNDIDADE DE 1,5 A 3,0 M, COM AREIA PARA ATERRO. AF_08/2023</v>
      </c>
      <c r="G32" t="str">
        <f>VLOOKUP(E32,SinapiREF0823!A:D,3,FALSE)</f>
        <v>M3</v>
      </c>
      <c r="H32" s="2">
        <f>SUMIF('escavação drenagem'!$AB$4:$AB$25,"SINAPI 94329",'escavação drenagem'!$AF$4:$AF$25)</f>
        <v>560.51179712683927</v>
      </c>
      <c r="I32" t="str">
        <f>VLOOKUP(E32,SinapiREF0823!A:D,4,FALSE)</f>
        <v>81,58</v>
      </c>
    </row>
    <row r="33" spans="1:9" x14ac:dyDescent="0.2">
      <c r="A33" s="1" t="s">
        <v>18</v>
      </c>
      <c r="B33" s="1" t="s">
        <v>10</v>
      </c>
      <c r="C33" s="1" t="s">
        <v>13</v>
      </c>
      <c r="D33" s="3" t="s">
        <v>19</v>
      </c>
      <c r="E33" s="3">
        <v>94331</v>
      </c>
      <c r="F33" s="4" t="e">
        <f>VLOOKUP(E33,SinapiREF0823!A:D,2,FALSE)</f>
        <v>#N/A</v>
      </c>
      <c r="G33" t="e">
        <f>VLOOKUP(E33,SinapiREF0823!A:D,3,FALSE)</f>
        <v>#N/A</v>
      </c>
      <c r="H33" s="2">
        <f>SUMIF('escavação drenagem'!$AB$4:$AB$25,"SINAPI 94331",'escavação drenagem'!$AF$4:$AF$25)</f>
        <v>0</v>
      </c>
      <c r="I33" t="e">
        <f>VLOOKUP(E33,SinapiREF0823!A:D,4,FALSE)</f>
        <v>#N/A</v>
      </c>
    </row>
    <row r="34" spans="1:9" ht="51" x14ac:dyDescent="0.2">
      <c r="A34" s="1" t="s">
        <v>18</v>
      </c>
      <c r="B34" s="1" t="s">
        <v>10</v>
      </c>
      <c r="C34" s="1" t="s">
        <v>13</v>
      </c>
      <c r="D34" s="3" t="s">
        <v>19</v>
      </c>
      <c r="E34" s="3">
        <v>94333</v>
      </c>
      <c r="F34" s="4" t="str">
        <f>VLOOKUP(E34,SinapiREF0823!A:D,2,FALSE)</f>
        <v>ATERRO MECANIZADO DE VALA COM ESCAVADEIRA HIDRÁULICA (CAPACIDADE DA CAÇAMBA: 0,8 M³/POTÊNCIA: 111 HP), LARGURA ATÉ 2,5 M, PROFUNDIDADE DE 3,0 A 6,0 M, COM AREIA PARA ATERRO. AF_08/2023</v>
      </c>
      <c r="G34" t="str">
        <f>VLOOKUP(E34,SinapiREF0823!A:D,3,FALSE)</f>
        <v>M3</v>
      </c>
      <c r="H34" s="2">
        <f>SUMIF('escavação drenagem'!$AB$4:$AB$25,"SINAPI 94333",'escavação drenagem'!$AF$4:$AF$25)</f>
        <v>0</v>
      </c>
      <c r="I34" t="str">
        <f>VLOOKUP(E34,SinapiREF0823!A:D,4,FALSE)</f>
        <v>78,29</v>
      </c>
    </row>
    <row r="35" spans="1:9" x14ac:dyDescent="0.2">
      <c r="A35" s="1" t="s">
        <v>20</v>
      </c>
      <c r="B35" s="1" t="s">
        <v>10</v>
      </c>
      <c r="C35" s="1" t="s">
        <v>11</v>
      </c>
      <c r="D35" s="3" t="s">
        <v>19</v>
      </c>
      <c r="E35" s="3">
        <v>94305</v>
      </c>
      <c r="F35" s="4" t="e">
        <f>VLOOKUP(E35,SinapiREF0823!A:D,2,FALSE)</f>
        <v>#N/A</v>
      </c>
      <c r="G35" t="e">
        <f>VLOOKUP(E35,SinapiREF0823!A:D,3,FALSE)</f>
        <v>#N/A</v>
      </c>
      <c r="H35" s="2">
        <f>SUMIF('escavação drenagem'!$AC$4:$AC$25,"SINAPI 94305",'escavação drenagem'!$AF$4:$AF$25)</f>
        <v>92.210948067080551</v>
      </c>
      <c r="I35" t="e">
        <f>VLOOKUP(E35,SinapiREF0823!A:D,4,FALSE)</f>
        <v>#N/A</v>
      </c>
    </row>
    <row r="36" spans="1:9" x14ac:dyDescent="0.2">
      <c r="A36" s="1" t="s">
        <v>20</v>
      </c>
      <c r="B36" s="1" t="s">
        <v>10</v>
      </c>
      <c r="C36" s="1" t="s">
        <v>11</v>
      </c>
      <c r="D36" s="3" t="s">
        <v>19</v>
      </c>
      <c r="E36" s="3">
        <v>94307</v>
      </c>
      <c r="F36" s="4" t="e">
        <f>VLOOKUP(E36,SinapiREF0823!A:D,2,FALSE)</f>
        <v>#N/A</v>
      </c>
      <c r="G36" t="e">
        <f>VLOOKUP(E36,SinapiREF0823!A:D,3,FALSE)</f>
        <v>#N/A</v>
      </c>
      <c r="H36" s="2">
        <f>SUMIF('escavação drenagem'!$AC$4:$AC$25,"SINAPI 94307",'escavação drenagem'!$AF$4:$AF$25)</f>
        <v>0</v>
      </c>
      <c r="I36" t="e">
        <f>VLOOKUP(E36,SinapiREF0823!A:D,4,FALSE)</f>
        <v>#N/A</v>
      </c>
    </row>
    <row r="37" spans="1:9" x14ac:dyDescent="0.2">
      <c r="A37" s="1" t="s">
        <v>20</v>
      </c>
      <c r="B37" s="1" t="s">
        <v>10</v>
      </c>
      <c r="C37" s="1" t="s">
        <v>11</v>
      </c>
      <c r="D37" s="3" t="s">
        <v>19</v>
      </c>
      <c r="E37" s="3">
        <v>94309</v>
      </c>
      <c r="F37" s="4" t="e">
        <f>VLOOKUP(E37,SinapiREF0823!A:D,2,FALSE)</f>
        <v>#N/A</v>
      </c>
      <c r="G37" t="e">
        <f>VLOOKUP(E37,SinapiREF0823!A:D,3,FALSE)</f>
        <v>#N/A</v>
      </c>
      <c r="H37" s="2">
        <f>SUMIF('escavação drenagem'!$AC$4:$AC$25,"SINAPI 94309",'escavação drenagem'!$AF$4:$AF$25)</f>
        <v>0</v>
      </c>
      <c r="I37" t="e">
        <f>VLOOKUP(E37,SinapiREF0823!A:D,4,FALSE)</f>
        <v>#N/A</v>
      </c>
    </row>
    <row r="38" spans="1:9" ht="51" x14ac:dyDescent="0.2">
      <c r="A38" s="1" t="s">
        <v>20</v>
      </c>
      <c r="B38" s="1" t="s">
        <v>10</v>
      </c>
      <c r="C38" s="1" t="s">
        <v>13</v>
      </c>
      <c r="D38" s="3" t="s">
        <v>19</v>
      </c>
      <c r="E38" s="3">
        <v>94304</v>
      </c>
      <c r="F38" s="4" t="str">
        <f>VLOOKUP(E38,SinapiREF0823!A:D,2,FALSE)</f>
        <v>ATERRO MECANIZADO DE VALA COM ESCAVADEIRA HIDRÁULICA (CAPACIDADE DA CAÇAMBA: 0,8 M³ / POTÊNCIA: 111 HP), LARGURA ATÉ 2,5 M, PROFUNDIDADE ATÉ 1,5 M, COM SOLO ARGILO-ARENOSO. AF_08/2023</v>
      </c>
      <c r="G38" t="str">
        <f>VLOOKUP(E38,SinapiREF0823!A:D,3,FALSE)</f>
        <v>M3</v>
      </c>
      <c r="H38" s="2">
        <f>SUMIF('escavação drenagem'!$AC$4:$AC$25,"SINAPI 94304",'escavação drenagem'!$AF$4:$AF$25)</f>
        <v>0</v>
      </c>
      <c r="I38" t="str">
        <f>VLOOKUP(E38,SinapiREF0823!A:D,4,FALSE)</f>
        <v>77,10</v>
      </c>
    </row>
    <row r="39" spans="1:9" ht="51" x14ac:dyDescent="0.2">
      <c r="A39" s="1" t="s">
        <v>20</v>
      </c>
      <c r="B39" s="1" t="s">
        <v>10</v>
      </c>
      <c r="C39" s="1" t="s">
        <v>13</v>
      </c>
      <c r="D39" s="3" t="s">
        <v>19</v>
      </c>
      <c r="E39" s="3">
        <v>94306</v>
      </c>
      <c r="F39" s="4" t="str">
        <f>VLOOKUP(E39,SinapiREF0823!A:D,2,FALSE)</f>
        <v>ATERRO MECANIZADO DE VALA COM ESCAVADEIRA HIDRÁULICA (CAPACIDADE DA CAÇAMBA: 0,8 M³ / POTÊNCIA: 111 HP), LARGURA ATÉ 2,5 M, PROFUNDIDADE DE 1,5 A 3,0 M, COM SOLO ARGILO-ARENOSO. AF_08/2023</v>
      </c>
      <c r="G39" t="str">
        <f>VLOOKUP(E39,SinapiREF0823!A:D,3,FALSE)</f>
        <v>M3</v>
      </c>
      <c r="H39" s="2">
        <f>SUMIF('escavação drenagem'!$AC$4:$AC$25,"SINAPI 94306",'escavação drenagem'!$AF$4:$AF$25)</f>
        <v>560.51179712683927</v>
      </c>
      <c r="I39" t="str">
        <f>VLOOKUP(E39,SinapiREF0823!A:D,4,FALSE)</f>
        <v>69,78</v>
      </c>
    </row>
    <row r="40" spans="1:9" x14ac:dyDescent="0.2">
      <c r="A40" s="1" t="s">
        <v>20</v>
      </c>
      <c r="B40" s="1" t="s">
        <v>10</v>
      </c>
      <c r="C40" s="1" t="s">
        <v>13</v>
      </c>
      <c r="D40" s="3" t="s">
        <v>19</v>
      </c>
      <c r="E40" s="3">
        <v>94308</v>
      </c>
      <c r="F40" s="4" t="e">
        <f>VLOOKUP(E40,SinapiREF0823!A:D,2,FALSE)</f>
        <v>#N/A</v>
      </c>
      <c r="G40" t="e">
        <f>VLOOKUP(E40,SinapiREF0823!A:D,3,FALSE)</f>
        <v>#N/A</v>
      </c>
      <c r="H40" s="2">
        <f>SUMIF('escavação drenagem'!$AC$4:$AC$25,"SINAPI 94308",'escavação drenagem'!$AF$4:$AF$25)</f>
        <v>0</v>
      </c>
      <c r="I40" t="e">
        <f>VLOOKUP(E40,SinapiREF0823!A:D,4,FALSE)</f>
        <v>#N/A</v>
      </c>
    </row>
    <row r="41" spans="1:9" ht="51" x14ac:dyDescent="0.2">
      <c r="A41" s="1" t="s">
        <v>20</v>
      </c>
      <c r="B41" s="1" t="s">
        <v>10</v>
      </c>
      <c r="C41" s="1" t="s">
        <v>13</v>
      </c>
      <c r="D41" s="3" t="s">
        <v>19</v>
      </c>
      <c r="E41" s="3">
        <v>94310</v>
      </c>
      <c r="F41" s="4" t="str">
        <f>VLOOKUP(E41,SinapiREF0823!A:D,2,FALSE)</f>
        <v>ATERRO MECANIZADO DE VALA COM ESCAVADEIRA HIDRÁULICA (CAPACIDADE DA CAÇAMBA: 0,8 M³/POTÊNCIA: 111 HP), LARGURA ATÉ 2,5 M, PROFUNDIDADE DE 3,0 A 6,0 M, COM SOLO ARGILO-ARENOSO. AF_08/2023</v>
      </c>
      <c r="G41" t="str">
        <f>VLOOKUP(E41,SinapiREF0823!A:D,3,FALSE)</f>
        <v>M3</v>
      </c>
      <c r="H41" s="2">
        <f>SUMIF('escavação drenagem'!$AC$4:$AC$25,"SINAPI 94310",'escavação drenagem'!$AF$4:$AF$25)</f>
        <v>0</v>
      </c>
      <c r="I41" t="str">
        <f>VLOOKUP(E41,SinapiREF0823!A:D,4,FALSE)</f>
        <v>66,49</v>
      </c>
    </row>
    <row r="42" spans="1:9" x14ac:dyDescent="0.2">
      <c r="A42" s="1" t="s">
        <v>18</v>
      </c>
      <c r="B42" s="1" t="s">
        <v>15</v>
      </c>
      <c r="C42" s="1" t="s">
        <v>16</v>
      </c>
      <c r="D42" s="3" t="s">
        <v>19</v>
      </c>
      <c r="E42" s="3">
        <v>94338</v>
      </c>
      <c r="F42" s="4" t="e">
        <f>VLOOKUP(E42,SinapiREF0823!A:D,2,FALSE)</f>
        <v>#N/A</v>
      </c>
      <c r="G42" t="e">
        <f>VLOOKUP(E42,SinapiREF0823!A:D,3,FALSE)</f>
        <v>#N/A</v>
      </c>
      <c r="H42" s="2">
        <f>SUMIF('escavação drenagem'!$AD$4:$AD$25,"SINAPI 94338",'escavação drenagem'!$AF$4:$AF$25)</f>
        <v>0</v>
      </c>
      <c r="I42" t="e">
        <f>VLOOKUP(E42,SinapiREF0823!A:D,4,FALSE)</f>
        <v>#N/A</v>
      </c>
    </row>
    <row r="43" spans="1:9" x14ac:dyDescent="0.2">
      <c r="A43" s="1" t="s">
        <v>18</v>
      </c>
      <c r="B43" s="1" t="s">
        <v>15</v>
      </c>
      <c r="C43" s="1" t="s">
        <v>16</v>
      </c>
      <c r="D43" s="3" t="s">
        <v>19</v>
      </c>
      <c r="E43" s="3">
        <v>94340</v>
      </c>
      <c r="F43" s="4" t="e">
        <f>VLOOKUP(E43,SinapiREF0823!A:D,2,FALSE)</f>
        <v>#N/A</v>
      </c>
      <c r="G43" t="e">
        <f>VLOOKUP(E43,SinapiREF0823!A:D,3,FALSE)</f>
        <v>#N/A</v>
      </c>
      <c r="H43" s="2">
        <f>SUMIF('escavação drenagem'!$AD$4:$AD$25,"SINAPI 94340",'escavação drenagem'!$AF$4:$AF$25)</f>
        <v>0</v>
      </c>
      <c r="I43" t="e">
        <f>VLOOKUP(E43,SinapiREF0823!A:D,4,FALSE)</f>
        <v>#N/A</v>
      </c>
    </row>
    <row r="44" spans="1:9" ht="51" x14ac:dyDescent="0.2">
      <c r="A44" s="1" t="s">
        <v>18</v>
      </c>
      <c r="B44" s="1" t="s">
        <v>15</v>
      </c>
      <c r="C44" s="1" t="s">
        <v>17</v>
      </c>
      <c r="D44" s="3" t="s">
        <v>19</v>
      </c>
      <c r="E44" s="3">
        <v>94339</v>
      </c>
      <c r="F44" s="4" t="str">
        <f>VLOOKUP(E44,SinapiREF0823!A:D,2,FALSE)</f>
        <v>ATERRO MECANIZADO DE VALA COM RETROESCAVADEIRA (CAPACIDADE DA CAÇAMBA DA RETRO: 0,26 M³/POTÊNCIA: 88 HP), LARGURA ATÉ 1,5 M, PROFUNDIDADE ATÉ 1,5 M, COM AREIA PARA ATERRO. AF_08/2023</v>
      </c>
      <c r="G44" t="str">
        <f>VLOOKUP(E44,SinapiREF0823!A:D,3,FALSE)</f>
        <v>M3</v>
      </c>
      <c r="H44" s="2">
        <f>SUMIF('escavação drenagem'!$AD$4:$AD$25,"SINAPI 94339",'escavação drenagem'!$AF$4:$AF$25)</f>
        <v>413.86073099741787</v>
      </c>
      <c r="I44" t="str">
        <f>VLOOKUP(E44,SinapiREF0823!A:D,4,FALSE)</f>
        <v>83,14</v>
      </c>
    </row>
    <row r="45" spans="1:9" ht="51" x14ac:dyDescent="0.2">
      <c r="A45" s="1" t="s">
        <v>18</v>
      </c>
      <c r="B45" s="1" t="s">
        <v>15</v>
      </c>
      <c r="C45" s="1" t="s">
        <v>17</v>
      </c>
      <c r="D45" s="3" t="s">
        <v>19</v>
      </c>
      <c r="E45" s="3">
        <v>94341</v>
      </c>
      <c r="F45" s="4" t="str">
        <f>VLOOKUP(E45,SinapiREF0823!A:D,2,FALSE)</f>
        <v>ATERRO MECANIZADO DE VALA COM RETROESCAVADEIRA (CAPACIDADE DA CAÇAMBA DA RETRO: 0,26 M³/POTÊNCIA: 88 HP), LARGURA ATÉ 1,5 M, PROFUNDIDADE DE 1,5 A 3,0 M, COM AREIA PARA ATERRO. AF_08/2023</v>
      </c>
      <c r="G45" t="str">
        <f>VLOOKUP(E45,SinapiREF0823!A:D,3,FALSE)</f>
        <v>M3</v>
      </c>
      <c r="H45" s="2">
        <f>SUMIF('escavação drenagem'!$AD$4:$AD$25,"SINAPI 94341",'escavação drenagem'!$AF$4:$AF$25)</f>
        <v>92.210948067080551</v>
      </c>
      <c r="I45" t="str">
        <f>VLOOKUP(E45,SinapiREF0823!A:D,4,FALSE)</f>
        <v>76,77</v>
      </c>
    </row>
    <row r="46" spans="1:9" x14ac:dyDescent="0.2">
      <c r="A46" s="1" t="s">
        <v>20</v>
      </c>
      <c r="B46" s="1" t="s">
        <v>15</v>
      </c>
      <c r="C46" s="1" t="s">
        <v>16</v>
      </c>
      <c r="D46" s="3" t="s">
        <v>19</v>
      </c>
      <c r="E46" s="3">
        <v>94315</v>
      </c>
      <c r="F46" s="4" t="e">
        <f>VLOOKUP(E46,SinapiREF0823!A:D,2,FALSE)</f>
        <v>#N/A</v>
      </c>
      <c r="G46" t="e">
        <f>VLOOKUP(E46,SinapiREF0823!A:D,3,FALSE)</f>
        <v>#N/A</v>
      </c>
      <c r="H46" s="2">
        <f>SUMIF('escavação drenagem'!$AE$4:$AE$25,"SINAPI 94315",'escavação drenagem'!$AF$4:$AF$25)</f>
        <v>0</v>
      </c>
      <c r="I46" t="e">
        <f>VLOOKUP(E46,SinapiREF0823!A:D,4,FALSE)</f>
        <v>#N/A</v>
      </c>
    </row>
    <row r="47" spans="1:9" x14ac:dyDescent="0.2">
      <c r="A47" s="1" t="s">
        <v>20</v>
      </c>
      <c r="B47" s="1" t="s">
        <v>15</v>
      </c>
      <c r="C47" s="1" t="s">
        <v>16</v>
      </c>
      <c r="D47" s="3" t="s">
        <v>19</v>
      </c>
      <c r="E47" s="3">
        <v>94317</v>
      </c>
      <c r="F47" s="4" t="e">
        <f>VLOOKUP(E47,SinapiREF0823!A:D,2,FALSE)</f>
        <v>#N/A</v>
      </c>
      <c r="G47" t="e">
        <f>VLOOKUP(E47,SinapiREF0823!A:D,3,FALSE)</f>
        <v>#N/A</v>
      </c>
      <c r="H47" s="2">
        <f>SUMIF('escavação drenagem'!$AE$4:$AE$25,"SINAPI 94317",'escavação drenagem'!$AF$4:$AF$25)</f>
        <v>0</v>
      </c>
      <c r="I47" t="e">
        <f>VLOOKUP(E47,SinapiREF0823!A:D,4,FALSE)</f>
        <v>#N/A</v>
      </c>
    </row>
    <row r="48" spans="1:9" ht="51" x14ac:dyDescent="0.2">
      <c r="A48" s="1" t="s">
        <v>20</v>
      </c>
      <c r="B48" s="1" t="s">
        <v>15</v>
      </c>
      <c r="C48" s="1" t="s">
        <v>17</v>
      </c>
      <c r="D48" s="3" t="s">
        <v>19</v>
      </c>
      <c r="E48" s="3">
        <v>94316</v>
      </c>
      <c r="F48" s="4" t="str">
        <f>VLOOKUP(E48,SinapiREF0823!A:D,2,FALSE)</f>
        <v>ATERRO MECANIZADO DE VALA COM RETROESCAVADEIRA (CAPACIDADE DA CAÇAMBA DA RETRO: 0,26 M³ / POTÊNCIA: 88 HP), LARGURA ATÉ 1,5 M, PROFUNDIDADE ATÉ 1,5 M, COM SOLO ARGILO-ARENOSO. AF_08/2023</v>
      </c>
      <c r="G48" t="str">
        <f>VLOOKUP(E48,SinapiREF0823!A:D,3,FALSE)</f>
        <v>M3</v>
      </c>
      <c r="H48" s="2">
        <f>SUMIF('escavação drenagem'!$AE$4:$AE$25,"SINAPI 94316",'escavação drenagem'!$AF$4:$AF$25)</f>
        <v>413.86073099741787</v>
      </c>
      <c r="I48" t="str">
        <f>VLOOKUP(E48,SinapiREF0823!A:D,4,FALSE)</f>
        <v>71,34</v>
      </c>
    </row>
    <row r="49" spans="1:9" ht="51" x14ac:dyDescent="0.2">
      <c r="A49" s="1" t="s">
        <v>20</v>
      </c>
      <c r="B49" s="1" t="s">
        <v>15</v>
      </c>
      <c r="C49" s="1" t="s">
        <v>17</v>
      </c>
      <c r="D49" s="3" t="s">
        <v>19</v>
      </c>
      <c r="E49" s="3">
        <v>94318</v>
      </c>
      <c r="F49" s="4" t="str">
        <f>VLOOKUP(E49,SinapiREF0823!A:D,2,FALSE)</f>
        <v>ATERRO MECANIZADO DE VALA COM RETROESCAVADEIRA (CAPACIDADE DA CAÇAMBA DA RETRO: 0,26 M³ / POTÊNCIA: 88 HP), LARGURA ATÉ 1,5 M, PROFUNDIDADE DE 1,5 A 3,0 M, COM SOLO ARGILO-ARENOSO. AF_08/2023</v>
      </c>
      <c r="G49" t="str">
        <f>VLOOKUP(E49,SinapiREF0823!A:D,3,FALSE)</f>
        <v>M3</v>
      </c>
      <c r="H49" s="2">
        <f>SUMIF('escavação drenagem'!$AE$4:$AE$25,"SINAPI 94318",'escavação drenagem'!$AF$4:$AF$25)</f>
        <v>92.210948067080551</v>
      </c>
      <c r="I49" t="str">
        <f>VLOOKUP(E49,SinapiREF0823!A:D,4,FALSE)</f>
        <v>64,97</v>
      </c>
    </row>
    <row r="50" spans="1:9" x14ac:dyDescent="0.2">
      <c r="A50" s="1" t="s">
        <v>9</v>
      </c>
      <c r="B50" s="1" t="s">
        <v>10</v>
      </c>
      <c r="C50" s="1" t="s">
        <v>11</v>
      </c>
      <c r="D50" s="3" t="s">
        <v>21</v>
      </c>
      <c r="E50" s="5">
        <v>93361</v>
      </c>
      <c r="F50" s="4" t="e">
        <f>VLOOKUP(E50,SinapiREF0823!A:D,2,FALSE)</f>
        <v>#N/A</v>
      </c>
      <c r="G50" t="e">
        <f>VLOOKUP(E50,SinapiREF0823!A:D,3,FALSE)</f>
        <v>#N/A</v>
      </c>
      <c r="H50" s="2">
        <f>SUMIF('escavação drenagem'!$AG$4:$AG$25,"SINAPI 93361",'escavação drenagem'!$AK$4:$AK$25)</f>
        <v>92.210948067080551</v>
      </c>
      <c r="I50" t="e">
        <f>VLOOKUP(E50,SinapiREF0823!A:D,4,FALSE)</f>
        <v>#N/A</v>
      </c>
    </row>
    <row r="51" spans="1:9" x14ac:dyDescent="0.2">
      <c r="A51" s="1" t="s">
        <v>9</v>
      </c>
      <c r="B51" s="1" t="s">
        <v>10</v>
      </c>
      <c r="C51" s="1" t="s">
        <v>11</v>
      </c>
      <c r="D51" s="3" t="s">
        <v>21</v>
      </c>
      <c r="E51" s="3">
        <v>93363</v>
      </c>
      <c r="F51" s="4" t="e">
        <f>VLOOKUP(E51,SinapiREF0823!A:D,2,FALSE)</f>
        <v>#N/A</v>
      </c>
      <c r="G51" t="e">
        <f>VLOOKUP(E51,SinapiREF0823!A:D,3,FALSE)</f>
        <v>#N/A</v>
      </c>
      <c r="H51" s="2">
        <f>SUMIF('escavação drenagem'!$AG$4:$AG$25,"SINAPI 93363",'escavação drenagem'!$AK$4:$AK$25)</f>
        <v>0</v>
      </c>
      <c r="I51" t="e">
        <f>VLOOKUP(E51,SinapiREF0823!A:D,4,FALSE)</f>
        <v>#N/A</v>
      </c>
    </row>
    <row r="52" spans="1:9" x14ac:dyDescent="0.2">
      <c r="A52" s="1" t="s">
        <v>9</v>
      </c>
      <c r="B52" s="1" t="s">
        <v>10</v>
      </c>
      <c r="C52" s="1" t="s">
        <v>11</v>
      </c>
      <c r="D52" s="3" t="s">
        <v>21</v>
      </c>
      <c r="E52" s="3">
        <v>93365</v>
      </c>
      <c r="F52" s="4" t="e">
        <f>VLOOKUP(E52,SinapiREF0823!A:D,2,FALSE)</f>
        <v>#N/A</v>
      </c>
      <c r="G52" t="e">
        <f>VLOOKUP(E52,SinapiREF0823!A:D,3,FALSE)</f>
        <v>#N/A</v>
      </c>
      <c r="H52" s="2">
        <f>SUMIF('escavação drenagem'!$AG$4:$AG$25,"SINAPI 93365",'escavação drenagem'!$AK$4:$AK$25)</f>
        <v>0</v>
      </c>
      <c r="I52" t="e">
        <f>VLOOKUP(E52,SinapiREF0823!A:D,4,FALSE)</f>
        <v>#N/A</v>
      </c>
    </row>
    <row r="53" spans="1:9" x14ac:dyDescent="0.2">
      <c r="A53" s="1" t="s">
        <v>9</v>
      </c>
      <c r="B53" s="1" t="s">
        <v>10</v>
      </c>
      <c r="C53" s="1" t="s">
        <v>13</v>
      </c>
      <c r="D53" s="3" t="s">
        <v>21</v>
      </c>
      <c r="E53" s="3">
        <v>93360</v>
      </c>
      <c r="F53" s="4" t="e">
        <f>VLOOKUP(E53,SinapiREF0823!A:D,2,FALSE)</f>
        <v>#N/A</v>
      </c>
      <c r="G53" t="e">
        <f>VLOOKUP(E53,SinapiREF0823!A:D,3,FALSE)</f>
        <v>#N/A</v>
      </c>
      <c r="H53" s="2">
        <f>SUMIF('escavação drenagem'!$AG$4:$AG$385,"SINAPI 93360",'escavação drenagem'!$AK$4:$AK$385)</f>
        <v>135.64928548891592</v>
      </c>
      <c r="I53" t="e">
        <f>VLOOKUP(E53,SinapiREF0823!A:D,4,FALSE)</f>
        <v>#N/A</v>
      </c>
    </row>
    <row r="54" spans="1:9" x14ac:dyDescent="0.2">
      <c r="A54" s="1" t="s">
        <v>9</v>
      </c>
      <c r="B54" s="1" t="s">
        <v>10</v>
      </c>
      <c r="C54" s="1" t="s">
        <v>13</v>
      </c>
      <c r="D54" s="3" t="s">
        <v>21</v>
      </c>
      <c r="E54" s="5">
        <v>93362</v>
      </c>
      <c r="F54" s="4" t="e">
        <f>VLOOKUP(E54,SinapiREF0823!A:D,2,FALSE)</f>
        <v>#N/A</v>
      </c>
      <c r="G54" t="e">
        <f>VLOOKUP(E54,SinapiREF0823!A:D,3,FALSE)</f>
        <v>#N/A</v>
      </c>
      <c r="H54" s="2">
        <f>SUMIF('escavação drenagem'!$AG$4:$AG$25,"SINAPI 93362",'escavação drenagem'!$AK$4:$AK$25)</f>
        <v>560.51179712683927</v>
      </c>
      <c r="I54" t="e">
        <f>VLOOKUP(E54,SinapiREF0823!A:D,4,FALSE)</f>
        <v>#N/A</v>
      </c>
    </row>
    <row r="55" spans="1:9" x14ac:dyDescent="0.2">
      <c r="A55" s="1" t="s">
        <v>9</v>
      </c>
      <c r="B55" s="1" t="s">
        <v>10</v>
      </c>
      <c r="C55" s="1" t="s">
        <v>13</v>
      </c>
      <c r="D55" s="3" t="s">
        <v>21</v>
      </c>
      <c r="E55" s="3">
        <v>93364</v>
      </c>
      <c r="F55" s="4" t="e">
        <f>VLOOKUP(E55,SinapiREF0823!A:D,2,FALSE)</f>
        <v>#N/A</v>
      </c>
      <c r="G55" t="e">
        <f>VLOOKUP(E55,SinapiREF0823!A:D,3,FALSE)</f>
        <v>#N/A</v>
      </c>
      <c r="H55" s="2">
        <f>SUMIF('escavação drenagem'!$AG$4:$AG$25,"SINAPI 93364",'escavação drenagem'!$AK$4:$AK$25)</f>
        <v>0</v>
      </c>
      <c r="I55" t="e">
        <f>VLOOKUP(E55,SinapiREF0823!A:D,4,FALSE)</f>
        <v>#N/A</v>
      </c>
    </row>
    <row r="56" spans="1:9" x14ac:dyDescent="0.2">
      <c r="A56" s="1" t="s">
        <v>9</v>
      </c>
      <c r="B56" s="1" t="s">
        <v>10</v>
      </c>
      <c r="C56" s="1" t="s">
        <v>13</v>
      </c>
      <c r="D56" s="3" t="s">
        <v>21</v>
      </c>
      <c r="E56" s="3">
        <v>93366</v>
      </c>
      <c r="F56" s="4" t="e">
        <f>VLOOKUP(E56,SinapiREF0823!A:D,2,FALSE)</f>
        <v>#N/A</v>
      </c>
      <c r="G56" t="e">
        <f>VLOOKUP(E56,SinapiREF0823!A:D,3,FALSE)</f>
        <v>#N/A</v>
      </c>
      <c r="H56" s="2">
        <f>SUMIF('escavação drenagem'!$AG$4:$AG$25,"SINAPI 93366",'escavação drenagem'!$AK$4:$AK$25)</f>
        <v>0</v>
      </c>
      <c r="I56" t="e">
        <f>VLOOKUP(E56,SinapiREF0823!A:D,4,FALSE)</f>
        <v>#N/A</v>
      </c>
    </row>
    <row r="57" spans="1:9" ht="63.75" x14ac:dyDescent="0.2">
      <c r="A57" s="1" t="s">
        <v>14</v>
      </c>
      <c r="B57" s="1" t="s">
        <v>10</v>
      </c>
      <c r="C57" s="1" t="s">
        <v>11</v>
      </c>
      <c r="D57" s="3" t="s">
        <v>21</v>
      </c>
      <c r="E57" s="3">
        <v>93368</v>
      </c>
      <c r="F57" s="4" t="str">
        <f>VLOOKUP(E57,SinapiREF0823!A:D,2,FALSE)</f>
        <v>REATERRO MECANIZADO DE VALA COM ESCAVADEIRA HIDRÁULICA (CAPACIDADE DA CAÇAMBA: 0,8 M³/POTÊNCIA: 111 HP), LARGURA ATÉ 1,5 M, PROFUNDIDADE DE 1,5 A 3,0 M, COM SOLO (SEM SUBSTITUIÇÃO) DE 1ª CATEGORIA, COM COMPACTADOR DE SOLOS DE PERCUSSÃO. AF_08/2023</v>
      </c>
      <c r="G57" t="str">
        <f>VLOOKUP(E57,SinapiREF0823!A:D,3,FALSE)</f>
        <v>M3</v>
      </c>
      <c r="H57" s="2">
        <f>SUMIF('escavação drenagem'!$AH$4:$AH$25,"SINAPI 93368",'escavação drenagem'!$AK$4:$AK$25)</f>
        <v>92.210948067080551</v>
      </c>
      <c r="I57" t="str">
        <f>VLOOKUP(E57,SinapiREF0823!A:D,4,FALSE)</f>
        <v>23,14</v>
      </c>
    </row>
    <row r="58" spans="1:9" x14ac:dyDescent="0.2">
      <c r="A58" s="1" t="s">
        <v>14</v>
      </c>
      <c r="B58" s="1" t="s">
        <v>10</v>
      </c>
      <c r="C58" s="1" t="s">
        <v>11</v>
      </c>
      <c r="D58" s="3" t="s">
        <v>21</v>
      </c>
      <c r="E58" s="3">
        <v>93370</v>
      </c>
      <c r="F58" s="4" t="e">
        <f>VLOOKUP(E58,SinapiREF0823!A:D,2,FALSE)</f>
        <v>#N/A</v>
      </c>
      <c r="G58" t="e">
        <f>VLOOKUP(E58,SinapiREF0823!A:D,3,FALSE)</f>
        <v>#N/A</v>
      </c>
      <c r="H58" s="2">
        <f>SUMIF('escavação drenagem'!$AH$4:$AH$25,"SINAPI 93370",'escavação drenagem'!$AK$4:$AK$25)</f>
        <v>0</v>
      </c>
      <c r="I58" t="e">
        <f>VLOOKUP(E58,SinapiREF0823!A:D,4,FALSE)</f>
        <v>#N/A</v>
      </c>
    </row>
    <row r="59" spans="1:9" ht="63.75" x14ac:dyDescent="0.2">
      <c r="A59" s="1" t="s">
        <v>14</v>
      </c>
      <c r="B59" s="1" t="s">
        <v>10</v>
      </c>
      <c r="C59" s="1" t="s">
        <v>11</v>
      </c>
      <c r="D59" s="3" t="s">
        <v>21</v>
      </c>
      <c r="E59" s="3">
        <v>93372</v>
      </c>
      <c r="F59" s="4" t="str">
        <f>VLOOKUP(E59,SinapiREF0823!A:D,2,FALSE)</f>
        <v>REATERRO MECANIZADO DE VALA COM ESCAVADEIRA HIDRÁULICA (CAPACIDADE DA CAÇAMBA: 0,8 M³/POTÊNCIA: 111 HP), LARGURA ATÉ 1,5 M, PROFUNDIDADE DE 3,0 A 6,0 M, COM SOLO (SEM SUBSTITUIÇÃO) DE 1ª CATEGORIA, COM COMPACTADOR DE SOLOS DE PERCUSSÃO. AF_08/2023</v>
      </c>
      <c r="G59" t="str">
        <f>VLOOKUP(E59,SinapiREF0823!A:D,3,FALSE)</f>
        <v>M3</v>
      </c>
      <c r="H59" s="2">
        <f>SUMIF('escavação drenagem'!$AH$4:$AH$25,"SINAPI 93372",'escavação drenagem'!$AK$4:$AK$25)</f>
        <v>0</v>
      </c>
      <c r="I59" t="str">
        <f>VLOOKUP(E59,SinapiREF0823!A:D,4,FALSE)</f>
        <v>18,36</v>
      </c>
    </row>
    <row r="60" spans="1:9" ht="63.75" x14ac:dyDescent="0.2">
      <c r="A60" s="1" t="s">
        <v>14</v>
      </c>
      <c r="B60" s="1" t="s">
        <v>10</v>
      </c>
      <c r="C60" s="1" t="s">
        <v>13</v>
      </c>
      <c r="D60" s="3" t="s">
        <v>21</v>
      </c>
      <c r="E60" s="3">
        <v>93367</v>
      </c>
      <c r="F60" s="4" t="str">
        <f>VLOOKUP(E60,SinapiREF0823!A:D,2,FALSE)</f>
        <v>REATERRO MECANIZADO DE VALA COM ESCAVADEIRA HIDRÁULICA (CAPACIDADE DA CAÇAMBA: 0,8 M³/POTÊNCIA: 111 HP), LARGURA DE 1,5 A 2,5 M, PROFUNDIDADE ATÉ 1,5 M, COM SOLO (SEM SUBSTITUIÇÃO) DE 1ª CATEGORIA, COM COMPACTADOR DE SOLOS DE PERCUSSÃO. AF_08/2023</v>
      </c>
      <c r="G60" t="str">
        <f>VLOOKUP(E60,SinapiREF0823!A:D,3,FALSE)</f>
        <v>M3</v>
      </c>
      <c r="H60" s="2">
        <f>SUMIF('escavação drenagem'!$AH$4:$AH$25,"SINAPI 93367",'escavação drenagem'!$AK$4:$AK$25)</f>
        <v>135.64928548891592</v>
      </c>
      <c r="I60" t="str">
        <f>VLOOKUP(E60,SinapiREF0823!A:D,4,FALSE)</f>
        <v>26,40</v>
      </c>
    </row>
    <row r="61" spans="1:9" ht="63.75" x14ac:dyDescent="0.2">
      <c r="A61" s="1" t="s">
        <v>14</v>
      </c>
      <c r="B61" s="1" t="s">
        <v>10</v>
      </c>
      <c r="C61" s="1" t="s">
        <v>13</v>
      </c>
      <c r="D61" s="3" t="s">
        <v>21</v>
      </c>
      <c r="E61" s="3">
        <v>93369</v>
      </c>
      <c r="F61" s="4" t="str">
        <f>VLOOKUP(E61,SinapiREF0823!A:D,2,FALSE)</f>
        <v>REATERRO MECANIZADO DE VALA COM ESCAVADEIRA HIDRÁULICA (CAPACIDADE DA CAÇAMBA: 0,8 M³/POTÊNCIA: 111 HP), LARGURA DE 1,5 A 2,5 M, PROFUNDIDADE DE 1,5 A 3,0 M, COM SOLO (SEM SUBSTITUIÇÃO) DE 1ª CATEGORIA, COM COMPACTADOR DE SOLOS DE PERCUSSÃO. AF_08/2023</v>
      </c>
      <c r="G61" t="str">
        <f>VLOOKUP(E61,SinapiREF0823!A:D,3,FALSE)</f>
        <v>M3</v>
      </c>
      <c r="H61" s="2">
        <f>SUMIF('escavação drenagem'!$AH$4:$AH$25,"SINAPI 93369",'escavação drenagem'!$AK$4:$AK$25)</f>
        <v>560.51179712683927</v>
      </c>
      <c r="I61" t="str">
        <f>VLOOKUP(E61,SinapiREF0823!A:D,4,FALSE)</f>
        <v>19,08</v>
      </c>
    </row>
    <row r="62" spans="1:9" x14ac:dyDescent="0.2">
      <c r="A62" s="1" t="s">
        <v>14</v>
      </c>
      <c r="B62" s="1" t="s">
        <v>10</v>
      </c>
      <c r="C62" s="1" t="s">
        <v>13</v>
      </c>
      <c r="D62" s="3" t="s">
        <v>21</v>
      </c>
      <c r="E62" s="3">
        <v>93371</v>
      </c>
      <c r="F62" s="4" t="e">
        <f>VLOOKUP(E62,SinapiREF0823!A:D,2,FALSE)</f>
        <v>#N/A</v>
      </c>
      <c r="G62" t="e">
        <f>VLOOKUP(E62,SinapiREF0823!A:D,3,FALSE)</f>
        <v>#N/A</v>
      </c>
      <c r="H62" s="2">
        <f>SUMIF('escavação drenagem'!$AH$4:$AH$25,"SINAPI 93371",'escavação drenagem'!$AK$4:$AK$25)</f>
        <v>0</v>
      </c>
      <c r="I62" t="e">
        <f>VLOOKUP(E62,SinapiREF0823!A:D,4,FALSE)</f>
        <v>#N/A</v>
      </c>
    </row>
    <row r="63" spans="1:9" ht="63.75" x14ac:dyDescent="0.2">
      <c r="A63" s="1" t="s">
        <v>14</v>
      </c>
      <c r="B63" s="1" t="s">
        <v>10</v>
      </c>
      <c r="C63" s="1" t="s">
        <v>13</v>
      </c>
      <c r="D63" s="3" t="s">
        <v>21</v>
      </c>
      <c r="E63" s="3">
        <v>93373</v>
      </c>
      <c r="F63" s="4" t="str">
        <f>VLOOKUP(E63,SinapiREF0823!A:D,2,FALSE)</f>
        <v>REATERRO MECANIZADO DE VALA COM ESCAVADEIRA HIDRÁULICA (CAPACIDADE DA CAÇAMBA: 0,8 M³/POTÊNCIA: 111 HP), LARGURA DE 1,5 A 2,5 M, PROFUNDIDADE DE 3,0 A 6,0 M, COM SOLO (SEM SUBSTITUIÇÃO) DE 1ª CATEGORIA, COM COMPACTADOR DE SOLOS DE PERCUSSÃO. AF_08/2023</v>
      </c>
      <c r="G63" t="str">
        <f>VLOOKUP(E63,SinapiREF0823!A:D,3,FALSE)</f>
        <v>M3</v>
      </c>
      <c r="H63" s="2">
        <f>SUMIF('escavação drenagem'!$AH$4:$AH$25,"SINAPI 93373",'escavação drenagem'!$AK$4:$AK$25)</f>
        <v>0</v>
      </c>
      <c r="I63" t="str">
        <f>VLOOKUP(E63,SinapiREF0823!A:D,4,FALSE)</f>
        <v>15,79</v>
      </c>
    </row>
    <row r="64" spans="1:9" x14ac:dyDescent="0.2">
      <c r="A64" s="1" t="s">
        <v>9</v>
      </c>
      <c r="B64" s="1" t="s">
        <v>15</v>
      </c>
      <c r="C64" s="1" t="s">
        <v>16</v>
      </c>
      <c r="D64" s="3" t="s">
        <v>21</v>
      </c>
      <c r="E64" s="3">
        <v>93374</v>
      </c>
      <c r="F64" s="4" t="e">
        <f>VLOOKUP(E64,SinapiREF0823!A:D,2,FALSE)</f>
        <v>#N/A</v>
      </c>
      <c r="G64" t="e">
        <f>VLOOKUP(E64,SinapiREF0823!A:D,3,FALSE)</f>
        <v>#N/A</v>
      </c>
      <c r="H64" s="2">
        <f>SUMIF('escavação drenagem'!$AI$4:$AI$25,"SINAPI 93374",'escavação drenagem'!$AK$4:$AK$25)</f>
        <v>0</v>
      </c>
      <c r="I64" t="e">
        <f>VLOOKUP(E64,SinapiREF0823!A:D,4,FALSE)</f>
        <v>#N/A</v>
      </c>
    </row>
    <row r="65" spans="1:9" x14ac:dyDescent="0.2">
      <c r="A65" s="1" t="s">
        <v>9</v>
      </c>
      <c r="B65" s="1" t="s">
        <v>15</v>
      </c>
      <c r="C65" s="1" t="s">
        <v>16</v>
      </c>
      <c r="D65" s="3" t="s">
        <v>21</v>
      </c>
      <c r="E65" s="3">
        <v>93376</v>
      </c>
      <c r="F65" s="4" t="e">
        <f>VLOOKUP(E65,SinapiREF0823!A:D,2,FALSE)</f>
        <v>#N/A</v>
      </c>
      <c r="G65" t="e">
        <f>VLOOKUP(E65,SinapiREF0823!A:D,3,FALSE)</f>
        <v>#N/A</v>
      </c>
      <c r="H65" s="2">
        <f>SUMIF('escavação drenagem'!$AI$4:$AI$25,"SINAPI 93376",'escavação drenagem'!$AK$4:$AK$25)</f>
        <v>0</v>
      </c>
      <c r="I65" t="e">
        <f>VLOOKUP(E65,SinapiREF0823!A:D,4,FALSE)</f>
        <v>#N/A</v>
      </c>
    </row>
    <row r="66" spans="1:9" x14ac:dyDescent="0.2">
      <c r="A66" s="1" t="s">
        <v>9</v>
      </c>
      <c r="B66" s="1" t="s">
        <v>15</v>
      </c>
      <c r="C66" s="1" t="s">
        <v>17</v>
      </c>
      <c r="D66" s="3" t="s">
        <v>21</v>
      </c>
      <c r="E66" s="5">
        <v>93375</v>
      </c>
      <c r="F66" s="4" t="e">
        <f>VLOOKUP(E66,SinapiREF0823!A:D,2,FALSE)</f>
        <v>#N/A</v>
      </c>
      <c r="G66" t="e">
        <f>VLOOKUP(E66,SinapiREF0823!A:D,3,FALSE)</f>
        <v>#N/A</v>
      </c>
      <c r="H66" s="2">
        <f>SUMIF('escavação drenagem'!$AI$4:$AI$25,"SINAPI 93375",'escavação drenagem'!$AK$4:$AK$25)</f>
        <v>413.86073099741787</v>
      </c>
      <c r="I66" t="e">
        <f>VLOOKUP(E66,SinapiREF0823!A:D,4,FALSE)</f>
        <v>#N/A</v>
      </c>
    </row>
    <row r="67" spans="1:9" x14ac:dyDescent="0.2">
      <c r="A67" s="1" t="s">
        <v>9</v>
      </c>
      <c r="B67" s="1" t="s">
        <v>15</v>
      </c>
      <c r="C67" s="1" t="s">
        <v>17</v>
      </c>
      <c r="D67" s="3" t="s">
        <v>21</v>
      </c>
      <c r="E67" s="5">
        <v>93377</v>
      </c>
      <c r="F67" s="4" t="e">
        <f>VLOOKUP(E67,SinapiREF0823!A:D,2,FALSE)</f>
        <v>#N/A</v>
      </c>
      <c r="G67" t="e">
        <f>VLOOKUP(E67,SinapiREF0823!A:D,3,FALSE)</f>
        <v>#N/A</v>
      </c>
      <c r="H67" s="2">
        <f>SUMIF('escavação drenagem'!$AI$4:$AI$25,"SINAPI 93377",'escavação drenagem'!$AK$4:$AK$25)</f>
        <v>92.210948067080551</v>
      </c>
      <c r="I67" t="e">
        <f>VLOOKUP(E67,SinapiREF0823!A:D,4,FALSE)</f>
        <v>#N/A</v>
      </c>
    </row>
    <row r="68" spans="1:9" ht="63.75" x14ac:dyDescent="0.2">
      <c r="A68" s="1" t="s">
        <v>14</v>
      </c>
      <c r="B68" s="1" t="s">
        <v>15</v>
      </c>
      <c r="C68" s="1" t="s">
        <v>16</v>
      </c>
      <c r="D68" s="3" t="s">
        <v>21</v>
      </c>
      <c r="E68" s="3">
        <v>93378</v>
      </c>
      <c r="F68" s="4" t="str">
        <f>VLOOKUP(E68,SinapiREF0823!A:D,2,FALSE)</f>
        <v>REATERRO MECANIZADO DE VALA COM RETROESCAVADEIRA (CAPACIDADE   DA   CAÇAMBA   DA RETRO: 0,26 M³/POTÊNCIA: 88 HP), LARGURA ATÉ 0,8 M, PROFUNDIDADE ATÉ 1,5 M, COM SOLO (SEM SUBSTITUIÇÃO) DE 1ª CATEGORIA, COM COMPACTADOR DE SOLOS DE PERCUSSÃO. AF_08/2023</v>
      </c>
      <c r="G68" t="str">
        <f>VLOOKUP(E68,SinapiREF0823!A:D,3,FALSE)</f>
        <v>M3</v>
      </c>
      <c r="H68" s="2">
        <f>SUMIF('escavação drenagem'!$AJ$4:$AJ$25,"SINAPI 93378",'escavação drenagem'!$AK$4:$AK$25)</f>
        <v>0</v>
      </c>
      <c r="I68" t="str">
        <f>VLOOKUP(E68,SinapiREF0823!A:D,4,FALSE)</f>
        <v>26,80</v>
      </c>
    </row>
    <row r="69" spans="1:9" ht="63.75" x14ac:dyDescent="0.2">
      <c r="A69" s="1" t="s">
        <v>14</v>
      </c>
      <c r="B69" s="1" t="s">
        <v>15</v>
      </c>
      <c r="C69" s="1" t="s">
        <v>16</v>
      </c>
      <c r="D69" s="3" t="s">
        <v>21</v>
      </c>
      <c r="E69" s="3">
        <v>93380</v>
      </c>
      <c r="F69" s="4" t="str">
        <f>VLOOKUP(E69,SinapiREF0823!A:D,2,FALSE)</f>
        <v>REATERRO MECANIZADO DE VALA COM RETROESCAVADEIRA (CAPACIDADE   DA   CAÇAMBA   DA RETRO: 0,26 M³/POTÊNCIA: 88 HP), LARGURA ATÉ 0,8 M, PROFUNDIDADE DE 1,5 A 3,0 M, COM SOLO (SEM SUBSTITUIÇÃO) DE 1ª CATEGORIA, COM COMPACTADOR DE SOLOS DE PERCUSSÃO AF_08/2023</v>
      </c>
      <c r="G69" t="str">
        <f>VLOOKUP(E69,SinapiREF0823!A:D,3,FALSE)</f>
        <v>M3</v>
      </c>
      <c r="H69" s="2">
        <f>SUMIF('escavação drenagem'!$AJ$4:$AJ$25,"SINAPI 93380",'escavação drenagem'!$AK$4:$AK$25)</f>
        <v>0</v>
      </c>
      <c r="I69" t="str">
        <f>VLOOKUP(E69,SinapiREF0823!A:D,4,FALSE)</f>
        <v>17,56</v>
      </c>
    </row>
    <row r="70" spans="1:9" ht="63.75" x14ac:dyDescent="0.2">
      <c r="A70" s="1" t="s">
        <v>14</v>
      </c>
      <c r="B70" s="1" t="s">
        <v>15</v>
      </c>
      <c r="C70" s="1" t="s">
        <v>17</v>
      </c>
      <c r="D70" s="3" t="s">
        <v>21</v>
      </c>
      <c r="E70" s="3">
        <v>93379</v>
      </c>
      <c r="F70" s="4" t="str">
        <f>VLOOKUP(E70,SinapiREF0823!A:D,2,FALSE)</f>
        <v>REATERRO MECANIZADO DE VALA COM RETROESCAVADEIRA (CAPACIDADE   DA   CAÇAMBA   DA RETRO: 0,26 M³/POTÊNCIA: 88 HP), LARGURA DE 0,8 A 1,5 M, PROFUNDIDADE ATÉ 1,5 M, COM SOLO (SEM SUBSTITUIÇÃO) DE 1ª CATEGORIA, COM COMPACTADOR DE SOLOS DE PERCUSSÃO AF_08/2023</v>
      </c>
      <c r="G70" t="str">
        <f>VLOOKUP(E70,SinapiREF0823!A:D,3,FALSE)</f>
        <v>M3</v>
      </c>
      <c r="H70" s="2">
        <f>SUMIF('escavação drenagem'!$AJ$4:$AJ$25,"SINAPI 93379",'escavação drenagem'!$AK$4:$AK$25)</f>
        <v>413.86073099741787</v>
      </c>
      <c r="I70" t="str">
        <f>VLOOKUP(E70,SinapiREF0823!A:D,4,FALSE)</f>
        <v>20,64</v>
      </c>
    </row>
    <row r="71" spans="1:9" ht="63.75" x14ac:dyDescent="0.2">
      <c r="A71" s="1" t="s">
        <v>14</v>
      </c>
      <c r="B71" s="1" t="s">
        <v>15</v>
      </c>
      <c r="C71" s="1" t="s">
        <v>17</v>
      </c>
      <c r="D71" s="3" t="s">
        <v>21</v>
      </c>
      <c r="E71" s="3">
        <v>93381</v>
      </c>
      <c r="F71" s="4" t="str">
        <f>VLOOKUP(E71,SinapiREF0823!A:D,2,FALSE)</f>
        <v>REATERRO MECANIZADO DE VALA COM RETROESCAVADEIRA (CAPACIDADE   DA   CAÇAMBA   DA RETRO: 0,26 M³/POTÊNCIA: 88 HP), LARGURA DE 0,8 A 1,5 M, PROFUNDIDADE DE 1,5 A 3,0 M, COM SOLO (SEM SUBSTITUIÇÃO) DE 1ª CATEGORIA, COM COMPACTADOR DE SOLOS DE PERCUSSÃO. AF_08/2023</v>
      </c>
      <c r="G71" t="str">
        <f>VLOOKUP(E71,SinapiREF0823!A:D,3,FALSE)</f>
        <v>M3</v>
      </c>
      <c r="H71" s="2">
        <f>SUMIF('escavação drenagem'!$AJ$4:$AJ$25,"SINAPI 93381",'escavação drenagem'!$AK$4:$AK$25)</f>
        <v>92.210948067080551</v>
      </c>
      <c r="I71" t="str">
        <f>VLOOKUP(E71,SinapiREF0823!A:D,4,FALSE)</f>
        <v>14,27</v>
      </c>
    </row>
    <row r="72" spans="1:9" x14ac:dyDescent="0.2">
      <c r="A72" s="1" t="s">
        <v>9</v>
      </c>
      <c r="B72" s="1" t="s">
        <v>22</v>
      </c>
      <c r="C72" s="1" t="s">
        <v>11</v>
      </c>
      <c r="D72" s="3" t="s">
        <v>23</v>
      </c>
      <c r="E72" s="3">
        <v>94037</v>
      </c>
      <c r="F72" s="4" t="e">
        <f>VLOOKUP(E72,SinapiREF0823!A:D,2,FALSE)</f>
        <v>#N/A</v>
      </c>
      <c r="G72" t="e">
        <f>VLOOKUP(E72,SinapiREF0823!A:D,3,FALSE)</f>
        <v>#N/A</v>
      </c>
      <c r="H72" s="2">
        <f>SUMIF('escavação drenagem'!$AQ$4:$AQ$25,"SINAPI 94037",'escavação drenagem'!$AU$4:$AU$25)</f>
        <v>761.89200000000005</v>
      </c>
      <c r="I72" t="e">
        <f>VLOOKUP(E72,SinapiREF0823!A:D,4,FALSE)</f>
        <v>#N/A</v>
      </c>
    </row>
    <row r="73" spans="1:9" x14ac:dyDescent="0.2">
      <c r="A73" s="1" t="s">
        <v>9</v>
      </c>
      <c r="B73" s="1" t="s">
        <v>22</v>
      </c>
      <c r="C73" s="1" t="s">
        <v>11</v>
      </c>
      <c r="D73" s="3" t="s">
        <v>23</v>
      </c>
      <c r="E73" s="3">
        <v>94039</v>
      </c>
      <c r="F73" s="4" t="e">
        <f>VLOOKUP(E73,SinapiREF0823!A:D,2,FALSE)</f>
        <v>#N/A</v>
      </c>
      <c r="G73" t="e">
        <f>VLOOKUP(E73,SinapiREF0823!A:D,3,FALSE)</f>
        <v>#N/A</v>
      </c>
      <c r="H73" s="2">
        <f>SUMIF('escavação drenagem'!$AQ$4:$AQ$25,"SINAPI 94039",'escavação drenagem'!$AU$4:$AU$25)</f>
        <v>421.65</v>
      </c>
      <c r="I73" t="e">
        <f>VLOOKUP(E73,SinapiREF0823!A:D,4,FALSE)</f>
        <v>#N/A</v>
      </c>
    </row>
    <row r="74" spans="1:9" x14ac:dyDescent="0.2">
      <c r="A74" s="1" t="s">
        <v>9</v>
      </c>
      <c r="B74" s="1" t="s">
        <v>22</v>
      </c>
      <c r="C74" s="1" t="s">
        <v>11</v>
      </c>
      <c r="D74" s="3" t="s">
        <v>23</v>
      </c>
      <c r="E74" s="3">
        <v>94041</v>
      </c>
      <c r="F74" s="4" t="e">
        <f>VLOOKUP(E74,SinapiREF0823!A:D,2,FALSE)</f>
        <v>#N/A</v>
      </c>
      <c r="G74" t="e">
        <f>VLOOKUP(E74,SinapiREF0823!A:D,3,FALSE)</f>
        <v>#N/A</v>
      </c>
      <c r="H74" s="2">
        <f>SUMIF('escavação drenagem'!$AQ$4:$AQ$25,"SINAPI 94041",'escavação drenagem'!$AU$4:$AU$25)</f>
        <v>0</v>
      </c>
      <c r="I74" t="e">
        <f>VLOOKUP(E74,SinapiREF0823!A:D,4,FALSE)</f>
        <v>#N/A</v>
      </c>
    </row>
    <row r="75" spans="1:9" x14ac:dyDescent="0.2">
      <c r="A75" s="1" t="s">
        <v>9</v>
      </c>
      <c r="B75" s="1" t="s">
        <v>22</v>
      </c>
      <c r="C75" s="1" t="s">
        <v>13</v>
      </c>
      <c r="D75" s="3" t="s">
        <v>23</v>
      </c>
      <c r="E75" s="3">
        <v>94038</v>
      </c>
      <c r="F75" s="4" t="e">
        <f>VLOOKUP(E75,SinapiREF0823!A:D,2,FALSE)</f>
        <v>#N/A</v>
      </c>
      <c r="G75" t="e">
        <f>VLOOKUP(E75,SinapiREF0823!A:D,3,FALSE)</f>
        <v>#N/A</v>
      </c>
      <c r="H75" s="2">
        <f>SUMIF('escavação drenagem'!$AQ$4:$AQ$25,"SINAPI 94038",'escavação drenagem'!$AU$4:$AU$25)</f>
        <v>0</v>
      </c>
      <c r="I75" t="e">
        <f>VLOOKUP(E75,SinapiREF0823!A:D,4,FALSE)</f>
        <v>#N/A</v>
      </c>
    </row>
    <row r="76" spans="1:9" x14ac:dyDescent="0.2">
      <c r="A76" s="1" t="s">
        <v>9</v>
      </c>
      <c r="B76" s="1" t="s">
        <v>22</v>
      </c>
      <c r="C76" s="1" t="s">
        <v>13</v>
      </c>
      <c r="D76" s="3" t="s">
        <v>23</v>
      </c>
      <c r="E76" s="3">
        <v>94040</v>
      </c>
      <c r="F76" s="4" t="e">
        <f>VLOOKUP(E76,SinapiREF0823!A:D,2,FALSE)</f>
        <v>#N/A</v>
      </c>
      <c r="G76" t="e">
        <f>VLOOKUP(E76,SinapiREF0823!A:D,3,FALSE)</f>
        <v>#N/A</v>
      </c>
      <c r="H76" s="2">
        <f>SUMIF('escavação drenagem'!$AQ$4:$AQ$25,"SINAPI 94040",'escavação drenagem'!$AU$4:$AU$25)</f>
        <v>1342.9399999999998</v>
      </c>
      <c r="I76" t="e">
        <f>VLOOKUP(E76,SinapiREF0823!A:D,4,FALSE)</f>
        <v>#N/A</v>
      </c>
    </row>
    <row r="77" spans="1:9" x14ac:dyDescent="0.2">
      <c r="A77" s="1" t="s">
        <v>9</v>
      </c>
      <c r="B77" s="1" t="s">
        <v>22</v>
      </c>
      <c r="C77" s="1" t="s">
        <v>13</v>
      </c>
      <c r="D77" s="3" t="s">
        <v>23</v>
      </c>
      <c r="E77" s="3">
        <v>94042</v>
      </c>
      <c r="F77" s="4" t="e">
        <f>VLOOKUP(E77,SinapiREF0823!A:D,2,FALSE)</f>
        <v>#N/A</v>
      </c>
      <c r="G77" t="e">
        <f>VLOOKUP(E77,SinapiREF0823!A:D,3,FALSE)</f>
        <v>#N/A</v>
      </c>
      <c r="H77" s="2">
        <f>SUMIF('escavação drenagem'!$AQ$4:$AQ$25,"SINAPI 94042",'escavação drenagem'!$AU$4:$AU$25)</f>
        <v>0</v>
      </c>
      <c r="I77" t="e">
        <f>VLOOKUP(E77,SinapiREF0823!A:D,4,FALSE)</f>
        <v>#N/A</v>
      </c>
    </row>
    <row r="78" spans="1:9" x14ac:dyDescent="0.2">
      <c r="A78" s="1" t="s">
        <v>14</v>
      </c>
      <c r="B78" s="1" t="s">
        <v>22</v>
      </c>
      <c r="C78" s="1" t="s">
        <v>11</v>
      </c>
      <c r="D78" s="3" t="s">
        <v>23</v>
      </c>
      <c r="E78" s="3">
        <v>94043</v>
      </c>
      <c r="F78" s="4" t="e">
        <f>VLOOKUP(E78,SinapiREF0823!A:D,2,FALSE)</f>
        <v>#N/A</v>
      </c>
      <c r="G78" t="e">
        <f>VLOOKUP(E78,SinapiREF0823!A:D,3,FALSE)</f>
        <v>#N/A</v>
      </c>
      <c r="H78" s="2">
        <f>SUMIF('escavação drenagem'!$AR$4:$AR$25,"SINAPI 94043",'escavação drenagem'!$AU$4:$AU$25)</f>
        <v>761.89200000000005</v>
      </c>
      <c r="I78" t="e">
        <f>VLOOKUP(E78,SinapiREF0823!A:D,4,FALSE)</f>
        <v>#N/A</v>
      </c>
    </row>
    <row r="79" spans="1:9" x14ac:dyDescent="0.2">
      <c r="A79" s="1" t="s">
        <v>14</v>
      </c>
      <c r="B79" s="1" t="s">
        <v>22</v>
      </c>
      <c r="C79" s="1" t="s">
        <v>11</v>
      </c>
      <c r="D79" s="3" t="s">
        <v>23</v>
      </c>
      <c r="E79" s="3">
        <v>94045</v>
      </c>
      <c r="F79" s="4" t="e">
        <f>VLOOKUP(E79,SinapiREF0823!A:D,2,FALSE)</f>
        <v>#N/A</v>
      </c>
      <c r="G79" t="e">
        <f>VLOOKUP(E79,SinapiREF0823!A:D,3,FALSE)</f>
        <v>#N/A</v>
      </c>
      <c r="H79" s="2">
        <f>SUMIF('escavação drenagem'!$AR$4:$AR$25,"SINAPI 94045",'escavação drenagem'!$AU$4:$AU$25)</f>
        <v>421.65</v>
      </c>
      <c r="I79" t="e">
        <f>VLOOKUP(E79,SinapiREF0823!A:D,4,FALSE)</f>
        <v>#N/A</v>
      </c>
    </row>
    <row r="80" spans="1:9" x14ac:dyDescent="0.2">
      <c r="A80" s="1" t="s">
        <v>14</v>
      </c>
      <c r="B80" s="1" t="s">
        <v>22</v>
      </c>
      <c r="C80" s="1" t="s">
        <v>11</v>
      </c>
      <c r="D80" s="3" t="s">
        <v>23</v>
      </c>
      <c r="E80" s="3">
        <v>94047</v>
      </c>
      <c r="F80" s="4" t="e">
        <f>VLOOKUP(E80,SinapiREF0823!A:D,2,FALSE)</f>
        <v>#N/A</v>
      </c>
      <c r="G80" t="e">
        <f>VLOOKUP(E80,SinapiREF0823!A:D,3,FALSE)</f>
        <v>#N/A</v>
      </c>
      <c r="H80" s="2">
        <f>SUMIF('escavação drenagem'!$AR$4:$AR$25,"SINAPI 94047",'escavação drenagem'!$AU$4:$AU$25)</f>
        <v>0</v>
      </c>
      <c r="I80" t="e">
        <f>VLOOKUP(E80,SinapiREF0823!A:D,4,FALSE)</f>
        <v>#N/A</v>
      </c>
    </row>
    <row r="81" spans="1:9" x14ac:dyDescent="0.2">
      <c r="A81" s="1" t="s">
        <v>14</v>
      </c>
      <c r="B81" s="1" t="s">
        <v>22</v>
      </c>
      <c r="C81" s="1" t="s">
        <v>13</v>
      </c>
      <c r="D81" s="3" t="s">
        <v>23</v>
      </c>
      <c r="E81" s="3">
        <v>94044</v>
      </c>
      <c r="F81" s="4" t="e">
        <f>VLOOKUP(E81,SinapiREF0823!A:D,2,FALSE)</f>
        <v>#N/A</v>
      </c>
      <c r="G81" t="e">
        <f>VLOOKUP(E81,SinapiREF0823!A:D,3,FALSE)</f>
        <v>#N/A</v>
      </c>
      <c r="H81" s="2">
        <f>SUMIF('escavação drenagem'!$AR$4:$AR$25,"SINAPI 94044",'escavação drenagem'!$AU$4:$AU$25)</f>
        <v>0</v>
      </c>
      <c r="I81" t="e">
        <f>VLOOKUP(E81,SinapiREF0823!A:D,4,FALSE)</f>
        <v>#N/A</v>
      </c>
    </row>
    <row r="82" spans="1:9" x14ac:dyDescent="0.2">
      <c r="A82" s="1" t="s">
        <v>14</v>
      </c>
      <c r="B82" s="1" t="s">
        <v>22</v>
      </c>
      <c r="C82" s="1" t="s">
        <v>13</v>
      </c>
      <c r="D82" s="3" t="s">
        <v>23</v>
      </c>
      <c r="E82" s="3">
        <v>94046</v>
      </c>
      <c r="F82" s="4" t="e">
        <f>VLOOKUP(E82,SinapiREF0823!A:D,2,FALSE)</f>
        <v>#N/A</v>
      </c>
      <c r="G82" t="e">
        <f>VLOOKUP(E82,SinapiREF0823!A:D,3,FALSE)</f>
        <v>#N/A</v>
      </c>
      <c r="H82" s="2">
        <f>SUMIF('escavação drenagem'!$AR$4:$AR$25,"SINAPI 94046",'escavação drenagem'!$AU$4:$AU$25)</f>
        <v>1342.9399999999998</v>
      </c>
      <c r="I82" t="e">
        <f>VLOOKUP(E82,SinapiREF0823!A:D,4,FALSE)</f>
        <v>#N/A</v>
      </c>
    </row>
    <row r="83" spans="1:9" x14ac:dyDescent="0.2">
      <c r="A83" s="1" t="s">
        <v>14</v>
      </c>
      <c r="B83" s="1" t="s">
        <v>22</v>
      </c>
      <c r="C83" s="1" t="s">
        <v>13</v>
      </c>
      <c r="D83" s="3" t="s">
        <v>23</v>
      </c>
      <c r="E83" s="3">
        <v>94048</v>
      </c>
      <c r="F83" s="4" t="e">
        <f>VLOOKUP(E83,SinapiREF0823!A:D,2,FALSE)</f>
        <v>#N/A</v>
      </c>
      <c r="G83" t="e">
        <f>VLOOKUP(E83,SinapiREF0823!A:D,3,FALSE)</f>
        <v>#N/A</v>
      </c>
      <c r="H83" s="2">
        <f>SUMIF('escavação drenagem'!$AR$4:$AR$25,"SINAPI 94048",'escavação drenagem'!$AU$4:$AU$25)</f>
        <v>0</v>
      </c>
      <c r="I83" t="e">
        <f>VLOOKUP(E83,SinapiREF0823!A:D,4,FALSE)</f>
        <v>#N/A</v>
      </c>
    </row>
    <row r="84" spans="1:9" s="3" customFormat="1" x14ac:dyDescent="0.2">
      <c r="A84" s="6" t="s">
        <v>9</v>
      </c>
      <c r="B84" s="6" t="s">
        <v>24</v>
      </c>
      <c r="C84" s="6" t="s">
        <v>11</v>
      </c>
      <c r="D84" s="3" t="s">
        <v>23</v>
      </c>
      <c r="E84" s="3">
        <v>94049</v>
      </c>
      <c r="F84" s="4" t="e">
        <f>VLOOKUP(E84,SinapiREF0823!A:D,2,FALSE)</f>
        <v>#N/A</v>
      </c>
      <c r="G84" t="e">
        <f>VLOOKUP(E84,SinapiREF0823!A:D,3,FALSE)</f>
        <v>#N/A</v>
      </c>
      <c r="H84" s="7">
        <f>SUMIF('escavação drenagem'!$AS$4:$AS$25,"SINAPI 94049",'escavação drenagem'!$AU$4:$AU$25)</f>
        <v>761.89200000000005</v>
      </c>
      <c r="I84" t="e">
        <f>VLOOKUP(E84,SinapiREF0823!A:D,4,FALSE)</f>
        <v>#N/A</v>
      </c>
    </row>
    <row r="85" spans="1:9" s="3" customFormat="1" x14ac:dyDescent="0.2">
      <c r="A85" s="6" t="s">
        <v>9</v>
      </c>
      <c r="B85" s="6" t="s">
        <v>24</v>
      </c>
      <c r="C85" s="6" t="s">
        <v>11</v>
      </c>
      <c r="D85" s="3" t="s">
        <v>23</v>
      </c>
      <c r="E85" s="3">
        <v>94051</v>
      </c>
      <c r="F85" s="4" t="e">
        <f>VLOOKUP(E85,SinapiREF0823!A:D,2,FALSE)</f>
        <v>#N/A</v>
      </c>
      <c r="G85" t="e">
        <f>VLOOKUP(E85,SinapiREF0823!A:D,3,FALSE)</f>
        <v>#N/A</v>
      </c>
      <c r="H85" s="7">
        <f>SUMIF('escavação drenagem'!$AS$4:$AS$25,"SINAPI 94051",'escavação drenagem'!$AU$4:$AU$25)</f>
        <v>421.65</v>
      </c>
      <c r="I85" t="e">
        <f>VLOOKUP(E85,SinapiREF0823!A:D,4,FALSE)</f>
        <v>#N/A</v>
      </c>
    </row>
    <row r="86" spans="1:9" s="3" customFormat="1" x14ac:dyDescent="0.2">
      <c r="A86" s="6" t="s">
        <v>9</v>
      </c>
      <c r="B86" s="6" t="s">
        <v>24</v>
      </c>
      <c r="C86" s="6" t="s">
        <v>11</v>
      </c>
      <c r="D86" s="3" t="s">
        <v>23</v>
      </c>
      <c r="E86" s="3">
        <v>94053</v>
      </c>
      <c r="F86" s="4" t="e">
        <f>VLOOKUP(E86,SinapiREF0823!A:D,2,FALSE)</f>
        <v>#N/A</v>
      </c>
      <c r="G86" t="e">
        <f>VLOOKUP(E86,SinapiREF0823!A:D,3,FALSE)</f>
        <v>#N/A</v>
      </c>
      <c r="H86" s="7">
        <f>SUMIF('escavação drenagem'!$AS$4:$AS$25,"SINAPI 94053",'escavação drenagem'!$AU$4:$AU$25)</f>
        <v>0</v>
      </c>
      <c r="I86" t="e">
        <f>VLOOKUP(E86,SinapiREF0823!A:D,4,FALSE)</f>
        <v>#N/A</v>
      </c>
    </row>
    <row r="87" spans="1:9" s="3" customFormat="1" x14ac:dyDescent="0.2">
      <c r="A87" s="6" t="s">
        <v>9</v>
      </c>
      <c r="B87" s="6" t="s">
        <v>24</v>
      </c>
      <c r="C87" s="6" t="s">
        <v>13</v>
      </c>
      <c r="D87" s="3" t="s">
        <v>23</v>
      </c>
      <c r="E87" s="3">
        <v>94050</v>
      </c>
      <c r="F87" s="4" t="e">
        <f>VLOOKUP(E87,SinapiREF0823!A:D,2,FALSE)</f>
        <v>#N/A</v>
      </c>
      <c r="G87" t="e">
        <f>VLOOKUP(E87,SinapiREF0823!A:D,3,FALSE)</f>
        <v>#N/A</v>
      </c>
      <c r="H87" s="7">
        <f>SUMIF('escavação drenagem'!$AS$4:$AS$25,"SINAPI 94050",'escavação drenagem'!$AU$4:$AU$25)</f>
        <v>0</v>
      </c>
      <c r="I87" t="e">
        <f>VLOOKUP(E87,SinapiREF0823!A:D,4,FALSE)</f>
        <v>#N/A</v>
      </c>
    </row>
    <row r="88" spans="1:9" s="3" customFormat="1" x14ac:dyDescent="0.2">
      <c r="A88" s="6" t="s">
        <v>9</v>
      </c>
      <c r="B88" s="6" t="s">
        <v>24</v>
      </c>
      <c r="C88" s="6" t="s">
        <v>13</v>
      </c>
      <c r="D88" s="3" t="s">
        <v>23</v>
      </c>
      <c r="E88" s="3">
        <v>94052</v>
      </c>
      <c r="F88" s="4" t="e">
        <f>VLOOKUP(E88,SinapiREF0823!A:D,2,FALSE)</f>
        <v>#N/A</v>
      </c>
      <c r="G88" t="e">
        <f>VLOOKUP(E88,SinapiREF0823!A:D,3,FALSE)</f>
        <v>#N/A</v>
      </c>
      <c r="H88" s="7">
        <f>SUMIF('escavação drenagem'!$AS$4:$AS$25,"SINAPI 94052",'escavação drenagem'!$AU$4:$AU$25)</f>
        <v>1342.9399999999998</v>
      </c>
      <c r="I88" t="e">
        <f>VLOOKUP(E88,SinapiREF0823!A:D,4,FALSE)</f>
        <v>#N/A</v>
      </c>
    </row>
    <row r="89" spans="1:9" s="3" customFormat="1" x14ac:dyDescent="0.2">
      <c r="A89" s="6" t="s">
        <v>9</v>
      </c>
      <c r="B89" s="6" t="s">
        <v>24</v>
      </c>
      <c r="C89" s="6" t="s">
        <v>13</v>
      </c>
      <c r="D89" s="3" t="s">
        <v>23</v>
      </c>
      <c r="E89" s="3">
        <v>94054</v>
      </c>
      <c r="F89" s="4" t="e">
        <f>VLOOKUP(E89,SinapiREF0823!A:D,2,FALSE)</f>
        <v>#N/A</v>
      </c>
      <c r="G89" t="e">
        <f>VLOOKUP(E89,SinapiREF0823!A:D,3,FALSE)</f>
        <v>#N/A</v>
      </c>
      <c r="H89" s="7">
        <f>SUMIF('escavação drenagem'!$AS$4:$AS$25,"SINAPI 94054",'escavação drenagem'!$AU$4:$AU$25)</f>
        <v>0</v>
      </c>
      <c r="I89" t="e">
        <f>VLOOKUP(E89,SinapiREF0823!A:D,4,FALSE)</f>
        <v>#N/A</v>
      </c>
    </row>
    <row r="90" spans="1:9" x14ac:dyDescent="0.2">
      <c r="A90" s="1" t="s">
        <v>14</v>
      </c>
      <c r="B90" s="1" t="s">
        <v>24</v>
      </c>
      <c r="C90" s="1" t="s">
        <v>11</v>
      </c>
      <c r="D90" s="3" t="s">
        <v>23</v>
      </c>
      <c r="E90" s="3">
        <v>94055</v>
      </c>
      <c r="F90" s="4" t="e">
        <f>VLOOKUP(E90,SinapiREF0823!A:D,2,FALSE)</f>
        <v>#N/A</v>
      </c>
      <c r="G90" t="e">
        <f>VLOOKUP(E90,SinapiREF0823!A:D,3,FALSE)</f>
        <v>#N/A</v>
      </c>
      <c r="H90" s="2">
        <f>SUMIF('escavação drenagem'!$AT$4:$AT$25,"SINAPI 94055",'escavação drenagem'!$AU$4:$AU$25)</f>
        <v>761.89200000000005</v>
      </c>
      <c r="I90" t="e">
        <f>VLOOKUP(E90,SinapiREF0823!A:D,4,FALSE)</f>
        <v>#N/A</v>
      </c>
    </row>
    <row r="91" spans="1:9" x14ac:dyDescent="0.2">
      <c r="A91" s="1" t="s">
        <v>14</v>
      </c>
      <c r="B91" s="1" t="s">
        <v>24</v>
      </c>
      <c r="C91" s="1" t="s">
        <v>11</v>
      </c>
      <c r="D91" s="3" t="s">
        <v>23</v>
      </c>
      <c r="E91" s="3">
        <v>94057</v>
      </c>
      <c r="F91" s="4" t="e">
        <f>VLOOKUP(E91,SinapiREF0823!A:D,2,FALSE)</f>
        <v>#N/A</v>
      </c>
      <c r="G91" t="e">
        <f>VLOOKUP(E91,SinapiREF0823!A:D,3,FALSE)</f>
        <v>#N/A</v>
      </c>
      <c r="H91" s="2">
        <f>SUMIF('escavação drenagem'!$AT$4:$AT$25,"SINAPI 94057",'escavação drenagem'!$AU$4:$AU$25)</f>
        <v>421.65</v>
      </c>
      <c r="I91" t="e">
        <f>VLOOKUP(E91,SinapiREF0823!A:D,4,FALSE)</f>
        <v>#N/A</v>
      </c>
    </row>
    <row r="92" spans="1:9" x14ac:dyDescent="0.2">
      <c r="A92" s="1" t="s">
        <v>14</v>
      </c>
      <c r="B92" s="1" t="s">
        <v>24</v>
      </c>
      <c r="C92" s="1" t="s">
        <v>11</v>
      </c>
      <c r="D92" s="3" t="s">
        <v>23</v>
      </c>
      <c r="E92" s="3">
        <v>94059</v>
      </c>
      <c r="F92" s="4" t="e">
        <f>VLOOKUP(E92,SinapiREF0823!A:D,2,FALSE)</f>
        <v>#N/A</v>
      </c>
      <c r="G92" t="e">
        <f>VLOOKUP(E92,SinapiREF0823!A:D,3,FALSE)</f>
        <v>#N/A</v>
      </c>
      <c r="H92" s="2">
        <f>SUMIF('escavação drenagem'!$AT$4:$AT$25,"SINAPI 94059",'escavação drenagem'!$AU$4:$AU$25)</f>
        <v>0</v>
      </c>
      <c r="I92" t="e">
        <f>VLOOKUP(E92,SinapiREF0823!A:D,4,FALSE)</f>
        <v>#N/A</v>
      </c>
    </row>
    <row r="93" spans="1:9" x14ac:dyDescent="0.2">
      <c r="A93" s="1" t="s">
        <v>14</v>
      </c>
      <c r="B93" s="1" t="s">
        <v>24</v>
      </c>
      <c r="C93" s="1" t="s">
        <v>13</v>
      </c>
      <c r="D93" s="3" t="s">
        <v>23</v>
      </c>
      <c r="E93" s="3">
        <v>94056</v>
      </c>
      <c r="F93" s="4" t="e">
        <f>VLOOKUP(E93,SinapiREF0823!A:D,2,FALSE)</f>
        <v>#N/A</v>
      </c>
      <c r="G93" t="e">
        <f>VLOOKUP(E93,SinapiREF0823!A:D,3,FALSE)</f>
        <v>#N/A</v>
      </c>
      <c r="H93" s="2">
        <f>SUMIF('escavação drenagem'!$AT$4:$AT$25,"SINAPI 94056",'escavação drenagem'!$AU$4:$AU$25)</f>
        <v>0</v>
      </c>
      <c r="I93" t="e">
        <f>VLOOKUP(E93,SinapiREF0823!A:D,4,FALSE)</f>
        <v>#N/A</v>
      </c>
    </row>
    <row r="94" spans="1:9" x14ac:dyDescent="0.2">
      <c r="A94" s="1" t="s">
        <v>14</v>
      </c>
      <c r="B94" s="1" t="s">
        <v>24</v>
      </c>
      <c r="C94" s="1" t="s">
        <v>13</v>
      </c>
      <c r="D94" s="3" t="s">
        <v>23</v>
      </c>
      <c r="E94" s="3">
        <v>94058</v>
      </c>
      <c r="F94" s="4" t="e">
        <f>VLOOKUP(E94,SinapiREF0823!A:D,2,FALSE)</f>
        <v>#N/A</v>
      </c>
      <c r="G94" t="e">
        <f>VLOOKUP(E94,SinapiREF0823!A:D,3,FALSE)</f>
        <v>#N/A</v>
      </c>
      <c r="H94" s="2">
        <f>SUMIF('escavação drenagem'!$AT$4:$AT$25,"SINAPI 94058",'escavação drenagem'!$AU$4:$AU$25)</f>
        <v>1342.9399999999998</v>
      </c>
      <c r="I94" t="e">
        <f>VLOOKUP(E94,SinapiREF0823!A:D,4,FALSE)</f>
        <v>#N/A</v>
      </c>
    </row>
    <row r="95" spans="1:9" x14ac:dyDescent="0.2">
      <c r="A95" s="1" t="s">
        <v>14</v>
      </c>
      <c r="B95" s="1" t="s">
        <v>24</v>
      </c>
      <c r="C95" s="1" t="s">
        <v>13</v>
      </c>
      <c r="D95" s="3" t="s">
        <v>23</v>
      </c>
      <c r="E95" s="3">
        <v>94060</v>
      </c>
      <c r="F95" s="4" t="e">
        <f>VLOOKUP(E95,SinapiREF0823!A:D,2,FALSE)</f>
        <v>#N/A</v>
      </c>
      <c r="G95" t="e">
        <f>VLOOKUP(E95,SinapiREF0823!A:D,3,FALSE)</f>
        <v>#N/A</v>
      </c>
      <c r="H95" s="2">
        <f>SUMIF('escavação drenagem'!$AT$4:$AT$25,"SINAPI 94060",'escavação drenagem'!$AU$4:$AU$25)</f>
        <v>0</v>
      </c>
      <c r="I95" t="e">
        <f>VLOOKUP(E95,SinapiREF0823!A:D,4,FALSE)</f>
        <v>#N/A</v>
      </c>
    </row>
    <row r="96" spans="1:9" s="3" customFormat="1" x14ac:dyDescent="0.2">
      <c r="A96" s="6" t="s">
        <v>14</v>
      </c>
      <c r="B96" s="6" t="s">
        <v>18</v>
      </c>
      <c r="C96" s="6" t="s">
        <v>11</v>
      </c>
      <c r="D96" s="3" t="s">
        <v>25</v>
      </c>
      <c r="E96" s="3">
        <v>94102</v>
      </c>
      <c r="F96" s="4" t="e">
        <f>VLOOKUP(E96,SinapiREF0823!A:D,2,FALSE)</f>
        <v>#N/A</v>
      </c>
      <c r="G96" t="e">
        <f>VLOOKUP(E96,SinapiREF0823!A:D,3,FALSE)</f>
        <v>#N/A</v>
      </c>
      <c r="H96" s="7">
        <f>SUMIF('escavação drenagem'!$AV$4:$AV$25,"SINAPI 94102",'escavação drenagem'!$AZ$4:$AZ$25)</f>
        <v>76.000000000000014</v>
      </c>
      <c r="I96" t="e">
        <f>VLOOKUP(E96,SinapiREF0823!A:D,4,FALSE)</f>
        <v>#N/A</v>
      </c>
    </row>
    <row r="97" spans="1:9" s="3" customFormat="1" x14ac:dyDescent="0.2">
      <c r="A97" s="6" t="s">
        <v>14</v>
      </c>
      <c r="B97" s="6" t="s">
        <v>18</v>
      </c>
      <c r="C97" s="6" t="s">
        <v>26</v>
      </c>
      <c r="D97" s="3" t="s">
        <v>25</v>
      </c>
      <c r="E97" s="3">
        <v>94106</v>
      </c>
      <c r="F97" s="4" t="e">
        <f>VLOOKUP(E97,SinapiREF0823!A:D,2,FALSE)</f>
        <v>#N/A</v>
      </c>
      <c r="G97" t="e">
        <f>VLOOKUP(E97,SinapiREF0823!A:D,3,FALSE)</f>
        <v>#N/A</v>
      </c>
      <c r="H97" s="7">
        <f>SUMIF('escavação drenagem'!$AV$4:$AV$25,"SINAPI 94106",'escavação drenagem'!$AZ$4:$AZ$25)</f>
        <v>168.15000000000003</v>
      </c>
      <c r="I97" t="e">
        <f>VLOOKUP(E97,SinapiREF0823!A:D,4,FALSE)</f>
        <v>#N/A</v>
      </c>
    </row>
    <row r="98" spans="1:9" s="3" customFormat="1" x14ac:dyDescent="0.2">
      <c r="A98" s="6" t="s">
        <v>9</v>
      </c>
      <c r="B98" s="6" t="s">
        <v>18</v>
      </c>
      <c r="C98" s="6" t="s">
        <v>11</v>
      </c>
      <c r="D98" s="3" t="s">
        <v>25</v>
      </c>
      <c r="E98" s="3">
        <v>94104</v>
      </c>
      <c r="F98" s="4" t="e">
        <f>VLOOKUP(E98,SinapiREF0823!A:D,2,FALSE)</f>
        <v>#N/A</v>
      </c>
      <c r="G98" t="e">
        <f>VLOOKUP(E98,SinapiREF0823!A:D,3,FALSE)</f>
        <v>#N/A</v>
      </c>
      <c r="H98" s="7">
        <f>SUMIF('escavação drenagem'!$AW$4:$AW$25,"SINAPI 94104",'escavação drenagem'!$AZ$4:$AZ$25)</f>
        <v>76.000000000000014</v>
      </c>
      <c r="I98" t="e">
        <f>VLOOKUP(E98,SinapiREF0823!A:D,4,FALSE)</f>
        <v>#N/A</v>
      </c>
    </row>
    <row r="99" spans="1:9" s="3" customFormat="1" x14ac:dyDescent="0.2">
      <c r="A99" s="6" t="s">
        <v>9</v>
      </c>
      <c r="B99" s="6" t="s">
        <v>18</v>
      </c>
      <c r="C99" s="6" t="s">
        <v>26</v>
      </c>
      <c r="D99" s="3" t="s">
        <v>25</v>
      </c>
      <c r="E99" s="3">
        <v>94108</v>
      </c>
      <c r="F99" s="4" t="e">
        <f>VLOOKUP(E99,SinapiREF0823!A:D,2,FALSE)</f>
        <v>#N/A</v>
      </c>
      <c r="G99" t="e">
        <f>VLOOKUP(E99,SinapiREF0823!A:D,3,FALSE)</f>
        <v>#N/A</v>
      </c>
      <c r="H99" s="7">
        <f>SUMIF('escavação drenagem'!$AW$4:$AW$25,"SINAPI 94108",'escavação drenagem'!$AZ$4:$AZ$25)</f>
        <v>168.15000000000003</v>
      </c>
      <c r="I99" t="e">
        <f>VLOOKUP(E99,SinapiREF0823!A:D,4,FALSE)</f>
        <v>#N/A</v>
      </c>
    </row>
    <row r="100" spans="1:9" s="3" customFormat="1" x14ac:dyDescent="0.2">
      <c r="A100" s="6" t="s">
        <v>14</v>
      </c>
      <c r="B100" s="6" t="s">
        <v>18</v>
      </c>
      <c r="C100" s="6" t="s">
        <v>11</v>
      </c>
      <c r="D100" s="3" t="s">
        <v>27</v>
      </c>
      <c r="E100" s="3">
        <v>94111</v>
      </c>
      <c r="F100" s="4" t="e">
        <f>VLOOKUP(E100,SinapiREF0823!A:D,2,FALSE)</f>
        <v>#N/A</v>
      </c>
      <c r="G100" t="e">
        <f>VLOOKUP(E100,SinapiREF0823!A:D,3,FALSE)</f>
        <v>#N/A</v>
      </c>
      <c r="H100" s="7">
        <f>SUMIF('escavação drenagem'!$BA$4:$BA$25,"SINAPI 94111",'escavação drenagem'!$BE$4:$BE$25)</f>
        <v>76.000000000000014</v>
      </c>
      <c r="I100" t="e">
        <f>VLOOKUP(E100,SinapiREF0823!A:D,4,FALSE)</f>
        <v>#N/A</v>
      </c>
    </row>
    <row r="101" spans="1:9" s="3" customFormat="1" x14ac:dyDescent="0.2">
      <c r="A101" s="6" t="s">
        <v>14</v>
      </c>
      <c r="B101" s="6" t="s">
        <v>18</v>
      </c>
      <c r="C101" s="6" t="s">
        <v>26</v>
      </c>
      <c r="D101" s="3" t="s">
        <v>27</v>
      </c>
      <c r="E101" s="3">
        <v>94115</v>
      </c>
      <c r="F101" s="4" t="e">
        <f>VLOOKUP(E101,SinapiREF0823!A:D,2,FALSE)</f>
        <v>#N/A</v>
      </c>
      <c r="G101" t="e">
        <f>VLOOKUP(E101,SinapiREF0823!A:D,3,FALSE)</f>
        <v>#N/A</v>
      </c>
      <c r="H101" s="7">
        <f>SUMIF('escavação drenagem'!$BA$4:$BA$25,"SINAPI 94115",'escavação drenagem'!$BE$4:$BE$25)</f>
        <v>168.15000000000003</v>
      </c>
      <c r="I101" t="e">
        <f>VLOOKUP(E101,SinapiREF0823!A:D,4,FALSE)</f>
        <v>#N/A</v>
      </c>
    </row>
    <row r="102" spans="1:9" s="3" customFormat="1" x14ac:dyDescent="0.2">
      <c r="A102" s="6" t="s">
        <v>9</v>
      </c>
      <c r="B102" s="6" t="s">
        <v>18</v>
      </c>
      <c r="C102" s="6" t="s">
        <v>11</v>
      </c>
      <c r="D102" s="3" t="s">
        <v>27</v>
      </c>
      <c r="E102" s="3">
        <v>94113</v>
      </c>
      <c r="F102" s="4" t="e">
        <f>VLOOKUP(E102,SinapiREF0823!A:D,2,FALSE)</f>
        <v>#N/A</v>
      </c>
      <c r="G102" t="e">
        <f>VLOOKUP(E102,SinapiREF0823!A:D,3,FALSE)</f>
        <v>#N/A</v>
      </c>
      <c r="H102" s="7">
        <f>SUMIF('escavação drenagem'!$BB$4:$BB$25,"SINAPI 94113",'escavação drenagem'!$BE$4:$BE$25)</f>
        <v>76.000000000000014</v>
      </c>
      <c r="I102" t="e">
        <f>VLOOKUP(E102,SinapiREF0823!A:D,4,FALSE)</f>
        <v>#N/A</v>
      </c>
    </row>
    <row r="103" spans="1:9" s="3" customFormat="1" x14ac:dyDescent="0.2">
      <c r="A103" s="6" t="s">
        <v>9</v>
      </c>
      <c r="B103" s="6" t="s">
        <v>18</v>
      </c>
      <c r="C103" s="6" t="s">
        <v>26</v>
      </c>
      <c r="D103" s="3" t="s">
        <v>27</v>
      </c>
      <c r="E103" s="3">
        <v>94117</v>
      </c>
      <c r="F103" s="4" t="e">
        <f>VLOOKUP(E103,SinapiREF0823!A:D,2,FALSE)</f>
        <v>#N/A</v>
      </c>
      <c r="G103" t="e">
        <f>VLOOKUP(E103,SinapiREF0823!A:D,3,FALSE)</f>
        <v>#N/A</v>
      </c>
      <c r="H103" s="7">
        <f>SUMIF('escavação drenagem'!$BB$4:$BB$25,"SINAPI 94117",'escavação drenagem'!$BE$4:$BE$25)</f>
        <v>168.15000000000003</v>
      </c>
      <c r="I103" t="e">
        <f>VLOOKUP(E103,SinapiREF0823!A:D,4,FALSE)</f>
        <v>#N/A</v>
      </c>
    </row>
    <row r="104" spans="1:9" s="3" customFormat="1" x14ac:dyDescent="0.2">
      <c r="A104" s="6" t="s">
        <v>14</v>
      </c>
      <c r="B104" s="6" t="s">
        <v>28</v>
      </c>
      <c r="C104" s="6" t="s">
        <v>11</v>
      </c>
      <c r="D104" s="3" t="s">
        <v>25</v>
      </c>
      <c r="E104" s="3">
        <v>94103</v>
      </c>
      <c r="F104" s="4" t="e">
        <f>VLOOKUP(E104,SinapiREF0823!A:D,2,FALSE)</f>
        <v>#N/A</v>
      </c>
      <c r="G104" t="e">
        <f>VLOOKUP(E104,SinapiREF0823!A:D,3,FALSE)</f>
        <v>#N/A</v>
      </c>
      <c r="H104" s="7">
        <f>SUMIF('escavação drenagem'!$AX$4:$AX$25,"SINAPI 94103",'escavação drenagem'!$AZ$4:$AZ$25)</f>
        <v>76.000000000000014</v>
      </c>
      <c r="I104" t="e">
        <f>VLOOKUP(E104,SinapiREF0823!A:D,4,FALSE)</f>
        <v>#N/A</v>
      </c>
    </row>
    <row r="105" spans="1:9" s="3" customFormat="1" x14ac:dyDescent="0.2">
      <c r="A105" s="6" t="s">
        <v>14</v>
      </c>
      <c r="B105" s="6" t="s">
        <v>28</v>
      </c>
      <c r="C105" s="6" t="s">
        <v>26</v>
      </c>
      <c r="D105" s="3" t="s">
        <v>25</v>
      </c>
      <c r="E105" s="3">
        <v>94107</v>
      </c>
      <c r="F105" s="4" t="e">
        <f>VLOOKUP(E105,SinapiREF0823!A:D,2,FALSE)</f>
        <v>#N/A</v>
      </c>
      <c r="G105" t="e">
        <f>VLOOKUP(E105,SinapiREF0823!A:D,3,FALSE)</f>
        <v>#N/A</v>
      </c>
      <c r="H105" s="7">
        <f>SUMIF('escavação drenagem'!$AX$4:$AX$25,"SINAPI 94107",'escavação drenagem'!$AZ$4:$AZ$25)</f>
        <v>168.15000000000003</v>
      </c>
      <c r="I105" t="e">
        <f>VLOOKUP(E105,SinapiREF0823!A:D,4,FALSE)</f>
        <v>#N/A</v>
      </c>
    </row>
    <row r="106" spans="1:9" s="3" customFormat="1" x14ac:dyDescent="0.2">
      <c r="A106" s="6" t="s">
        <v>9</v>
      </c>
      <c r="B106" s="6" t="s">
        <v>28</v>
      </c>
      <c r="C106" s="6" t="s">
        <v>11</v>
      </c>
      <c r="D106" s="3" t="s">
        <v>25</v>
      </c>
      <c r="E106" s="3">
        <v>94105</v>
      </c>
      <c r="F106" s="4" t="e">
        <f>VLOOKUP(E106,SinapiREF0823!A:D,2,FALSE)</f>
        <v>#N/A</v>
      </c>
      <c r="G106" t="e">
        <f>VLOOKUP(E106,SinapiREF0823!A:D,3,FALSE)</f>
        <v>#N/A</v>
      </c>
      <c r="H106" s="7">
        <f>SUMIF('escavação drenagem'!$AY$4:$AY$25,"SINAPI 94105",'escavação drenagem'!$AZ$4:$AZ$25)</f>
        <v>76.000000000000014</v>
      </c>
      <c r="I106" t="e">
        <f>VLOOKUP(E106,SinapiREF0823!A:D,4,FALSE)</f>
        <v>#N/A</v>
      </c>
    </row>
    <row r="107" spans="1:9" s="3" customFormat="1" x14ac:dyDescent="0.2">
      <c r="A107" s="6" t="s">
        <v>9</v>
      </c>
      <c r="B107" s="6" t="s">
        <v>28</v>
      </c>
      <c r="C107" s="6" t="s">
        <v>26</v>
      </c>
      <c r="D107" s="3" t="s">
        <v>25</v>
      </c>
      <c r="E107" s="3">
        <v>94110</v>
      </c>
      <c r="F107" s="4" t="e">
        <f>VLOOKUP(E107,SinapiREF0823!A:D,2,FALSE)</f>
        <v>#N/A</v>
      </c>
      <c r="G107" t="e">
        <f>VLOOKUP(E107,SinapiREF0823!A:D,3,FALSE)</f>
        <v>#N/A</v>
      </c>
      <c r="H107" s="7">
        <f>SUMIF('escavação drenagem'!$AY$4:$AY$25,"SINAPI 94110",'escavação drenagem'!$AZ$4:$AZ$25)</f>
        <v>168.15000000000003</v>
      </c>
      <c r="I107" t="e">
        <f>VLOOKUP(E107,SinapiREF0823!A:D,4,FALSE)</f>
        <v>#N/A</v>
      </c>
    </row>
    <row r="108" spans="1:9" s="3" customFormat="1" x14ac:dyDescent="0.2">
      <c r="A108" s="6" t="s">
        <v>14</v>
      </c>
      <c r="B108" s="6" t="s">
        <v>28</v>
      </c>
      <c r="C108" s="6" t="s">
        <v>11</v>
      </c>
      <c r="D108" s="3" t="s">
        <v>27</v>
      </c>
      <c r="E108" s="3">
        <v>94112</v>
      </c>
      <c r="F108" s="4" t="e">
        <f>VLOOKUP(E108,SinapiREF0823!A:D,2,FALSE)</f>
        <v>#N/A</v>
      </c>
      <c r="G108" t="e">
        <f>VLOOKUP(E108,SinapiREF0823!A:D,3,FALSE)</f>
        <v>#N/A</v>
      </c>
      <c r="H108" s="7">
        <f>SUMIF('escavação drenagem'!$BC$4:$BC$25,"SINAPI 94112",'escavação drenagem'!$BE$4:$BE$25)</f>
        <v>76.000000000000014</v>
      </c>
      <c r="I108" t="e">
        <f>VLOOKUP(E108,SinapiREF0823!A:D,4,FALSE)</f>
        <v>#N/A</v>
      </c>
    </row>
    <row r="109" spans="1:9" s="3" customFormat="1" x14ac:dyDescent="0.2">
      <c r="A109" s="6" t="s">
        <v>14</v>
      </c>
      <c r="B109" s="6" t="s">
        <v>28</v>
      </c>
      <c r="C109" s="6" t="s">
        <v>26</v>
      </c>
      <c r="D109" s="3" t="s">
        <v>27</v>
      </c>
      <c r="E109" s="3">
        <v>94116</v>
      </c>
      <c r="F109" s="4" t="e">
        <f>VLOOKUP(E109,SinapiREF0823!A:D,2,FALSE)</f>
        <v>#N/A</v>
      </c>
      <c r="G109" t="e">
        <f>VLOOKUP(E109,SinapiREF0823!A:D,3,FALSE)</f>
        <v>#N/A</v>
      </c>
      <c r="H109" s="7">
        <f>SUMIF('escavação drenagem'!$BC$4:$BC$25,"SINAPI 94116",'escavação drenagem'!$BE$4:$BE$25)</f>
        <v>168.15000000000003</v>
      </c>
      <c r="I109" t="e">
        <f>VLOOKUP(E109,SinapiREF0823!A:D,4,FALSE)</f>
        <v>#N/A</v>
      </c>
    </row>
    <row r="110" spans="1:9" s="3" customFormat="1" x14ac:dyDescent="0.2">
      <c r="A110" s="6" t="s">
        <v>9</v>
      </c>
      <c r="B110" s="6" t="s">
        <v>28</v>
      </c>
      <c r="C110" s="6" t="s">
        <v>11</v>
      </c>
      <c r="D110" s="3" t="s">
        <v>27</v>
      </c>
      <c r="E110" s="3">
        <v>94114</v>
      </c>
      <c r="F110" s="4" t="e">
        <f>VLOOKUP(E110,SinapiREF0823!A:D,2,FALSE)</f>
        <v>#N/A</v>
      </c>
      <c r="G110" t="e">
        <f>VLOOKUP(E110,SinapiREF0823!A:D,3,FALSE)</f>
        <v>#N/A</v>
      </c>
      <c r="H110" s="7">
        <f>SUMIF('escavação drenagem'!$BD$4:$BD$25,"SINAPI 94114",'escavação drenagem'!$BE$4:$BE$25)</f>
        <v>76.000000000000014</v>
      </c>
      <c r="I110" t="e">
        <f>VLOOKUP(E110,SinapiREF0823!A:D,4,FALSE)</f>
        <v>#N/A</v>
      </c>
    </row>
    <row r="111" spans="1:9" s="3" customFormat="1" x14ac:dyDescent="0.2">
      <c r="A111" s="6" t="s">
        <v>9</v>
      </c>
      <c r="B111" s="6" t="s">
        <v>28</v>
      </c>
      <c r="C111" s="6" t="s">
        <v>26</v>
      </c>
      <c r="D111" s="3" t="s">
        <v>27</v>
      </c>
      <c r="E111" s="3">
        <v>94118</v>
      </c>
      <c r="F111" s="4" t="e">
        <f>VLOOKUP(E111,SinapiREF0823!A:D,2,FALSE)</f>
        <v>#N/A</v>
      </c>
      <c r="G111" t="e">
        <f>VLOOKUP(E111,SinapiREF0823!A:D,3,FALSE)</f>
        <v>#N/A</v>
      </c>
      <c r="H111" s="7">
        <f>SUMIF('escavação drenagem'!$BD$4:$BD$25,"SINAPI 94118",'escavação drenagem'!$BE$4:$BE$25)</f>
        <v>168.15000000000003</v>
      </c>
      <c r="I111" t="e">
        <f>VLOOKUP(E111,SinapiREF0823!A:D,4,FALSE)</f>
        <v>#N/A</v>
      </c>
    </row>
    <row r="112" spans="1:9" ht="60.75" customHeight="1" x14ac:dyDescent="0.2">
      <c r="A112" s="1" t="s">
        <v>9</v>
      </c>
      <c r="B112" s="1" t="s">
        <v>10</v>
      </c>
      <c r="C112" s="1" t="s">
        <v>29</v>
      </c>
      <c r="D112" s="6" t="s">
        <v>30</v>
      </c>
      <c r="E112" s="3">
        <v>90084</v>
      </c>
      <c r="F112" s="4" t="str">
        <f>VLOOKUP(E112,SinapiREF0823!A:D,2,FALSE)</f>
        <v>ESCAVAÇÃO MECANIZADA DE VALA COM PROF. MAIOR QUE 1,5 M ATÉ 3,0 M (MÉDIA MONTANTE E JUSANTE/UMA COMPOSIÇÃO POR TRECHO), ESCAVADEIRA (0,8 M3), LARGURA ATÉ 1,5 M, EM SOLO DE 1A CATEGORIA, EM LOCAIS COM ALTO NÍVEL DE INTERFERÊNCIA. AF_02/2021</v>
      </c>
      <c r="G112" t="str">
        <f>VLOOKUP(E112,SinapiREF0823!A:D,3,FALSE)</f>
        <v>M3</v>
      </c>
      <c r="H112" s="7">
        <f>SUMIF('escavação drenagem'!$W$4:$W$25,"SINAPI 90084",'escavação drenagem'!$AA$4:$AA$25)</f>
        <v>0</v>
      </c>
      <c r="I112" t="str">
        <f>VLOOKUP(E112,SinapiREF0823!A:D,4,FALSE)</f>
        <v>12,42</v>
      </c>
    </row>
    <row r="113" spans="1:9" ht="69" customHeight="1" x14ac:dyDescent="0.2">
      <c r="A113" s="1" t="s">
        <v>9</v>
      </c>
      <c r="B113" s="1" t="s">
        <v>10</v>
      </c>
      <c r="C113" s="1" t="s">
        <v>29</v>
      </c>
      <c r="D113" s="6" t="s">
        <v>30</v>
      </c>
      <c r="E113" s="3">
        <v>90086</v>
      </c>
      <c r="F113" s="4" t="str">
        <f>VLOOKUP(E113,SinapiREF0823!A:D,2,FALSE)</f>
        <v>ESCAVAÇÃO MECANIZADA DE VALA COM PROF. MAIOR QUE 3,0 M ATÉ 4,5 M(MÉDIA MONTANTE E JUSANTE/UMA COMPOSIÇÃO POR TRECHO), ESCAVADEIRA (0,8 M3), LARG. MENOR QUE 1,5 M, EM SOLO DE 1A CATEGORIA, EM LOCAIS COM ALTO NÍVEL DE INTERFERÊNCIA. AF_02/2021</v>
      </c>
      <c r="G113" t="str">
        <f>VLOOKUP(E113,SinapiREF0823!A:D,3,FALSE)</f>
        <v>M3</v>
      </c>
      <c r="H113" s="7">
        <f>SUMIF('escavação drenagem'!$W$4:$W$25,"SINAPI 90086",'escavação drenagem'!$AA$4:$AA$25)</f>
        <v>0</v>
      </c>
      <c r="I113" t="str">
        <f>VLOOKUP(E113,SinapiREF0823!A:D,4,FALSE)</f>
        <v>11,73</v>
      </c>
    </row>
    <row r="114" spans="1:9" ht="66.75" customHeight="1" x14ac:dyDescent="0.2">
      <c r="A114" s="1" t="s">
        <v>9</v>
      </c>
      <c r="B114" s="1" t="s">
        <v>10</v>
      </c>
      <c r="C114" s="1" t="s">
        <v>29</v>
      </c>
      <c r="D114" s="6" t="s">
        <v>30</v>
      </c>
      <c r="E114" s="3">
        <v>90088</v>
      </c>
      <c r="F114" s="4" t="e">
        <f>VLOOKUP(E114,SinapiREF0823!A:D,2,FALSE)</f>
        <v>#N/A</v>
      </c>
      <c r="G114" t="e">
        <f>VLOOKUP(E114,SinapiREF0823!A:D,3,FALSE)</f>
        <v>#N/A</v>
      </c>
      <c r="H114" s="7">
        <f>SUMIF('escavação drenagem'!$W$4:$W$25,"SINAPI 90088",'escavação drenagem'!$AA$4:$AA$25)</f>
        <v>0</v>
      </c>
      <c r="I114" t="e">
        <f>VLOOKUP(E114,SinapiREF0823!A:D,4,FALSE)</f>
        <v>#N/A</v>
      </c>
    </row>
    <row r="115" spans="1:9" ht="69.75" customHeight="1" x14ac:dyDescent="0.2">
      <c r="A115" s="1" t="s">
        <v>9</v>
      </c>
      <c r="B115" s="1" t="s">
        <v>10</v>
      </c>
      <c r="C115" s="1" t="s">
        <v>31</v>
      </c>
      <c r="D115" s="6" t="s">
        <v>30</v>
      </c>
      <c r="E115" s="3">
        <v>90082</v>
      </c>
      <c r="F115" s="4" t="str">
        <f>VLOOKUP(E115,SinapiREF0823!A:D,2,FALSE)</f>
        <v>ESCAVAÇÃO MECANIZADA DE VALA COM PROF. ATÉ 1,5 M (MÉDIA MONTANTE E JUSANTE/UMA COMPOSIÇÃO POR TRECHO), ESCAVADEIRA (0,8 M3), LARG. DE 1,5 M A 2,5 M, EM SOLO DE 1A CATEGORIA, EM LOCAIS COM ALTO NÍVEL DE INTERFERÊNCIA. AF_02/2021</v>
      </c>
      <c r="G115" t="str">
        <f>VLOOKUP(E115,SinapiREF0823!A:D,3,FALSE)</f>
        <v>M3</v>
      </c>
      <c r="H115" s="7">
        <f>SUMIF('escavação drenagem'!$W$4:$W$25,"SINAPI 90082",'escavação drenagem'!$AA$4:$AA$25)</f>
        <v>51.43218000000001</v>
      </c>
      <c r="I115" t="str">
        <f>VLOOKUP(E115,SinapiREF0823!A:D,4,FALSE)</f>
        <v>12,82</v>
      </c>
    </row>
    <row r="116" spans="1:9" ht="62.25" customHeight="1" x14ac:dyDescent="0.2">
      <c r="A116" s="1" t="s">
        <v>9</v>
      </c>
      <c r="B116" s="1" t="s">
        <v>10</v>
      </c>
      <c r="C116" s="1" t="s">
        <v>31</v>
      </c>
      <c r="D116" s="6" t="s">
        <v>30</v>
      </c>
      <c r="E116" s="3">
        <v>90085</v>
      </c>
      <c r="F116" s="4" t="e">
        <f>VLOOKUP(E116,SinapiREF0823!A:D,2,FALSE)</f>
        <v>#N/A</v>
      </c>
      <c r="G116" t="e">
        <f>VLOOKUP(E116,SinapiREF0823!A:D,3,FALSE)</f>
        <v>#N/A</v>
      </c>
      <c r="H116" s="7">
        <f>SUMIF('escavação drenagem'!$W$4:$W$25,"SINAPI 90085",'escavação drenagem'!$AA$4:$AA$25)</f>
        <v>60.036908000000011</v>
      </c>
      <c r="I116" t="e">
        <f>VLOOKUP(E116,SinapiREF0823!A:D,4,FALSE)</f>
        <v>#N/A</v>
      </c>
    </row>
    <row r="117" spans="1:9" ht="58.5" customHeight="1" x14ac:dyDescent="0.2">
      <c r="A117" s="1" t="s">
        <v>9</v>
      </c>
      <c r="B117" s="1" t="s">
        <v>10</v>
      </c>
      <c r="C117" s="1" t="s">
        <v>31</v>
      </c>
      <c r="D117" s="6" t="s">
        <v>30</v>
      </c>
      <c r="E117" s="3">
        <v>90087</v>
      </c>
      <c r="F117" s="4" t="str">
        <f>VLOOKUP(E117,SinapiREF0823!A:D,2,FALSE)</f>
        <v>ESCAVAÇÃO MECANIZADA DE VALA COM PROF. DE 3,0 M ATÉ 4,5 M(MÉDIA MONTANTE E JUSANTE/UMA COMPOSIÇÃO POR TRECHO), ESCAVADEIRA (1,2 M3), LARG. DE 1,5 M A 2,5 M, EM SOLO DE 1A CATEGORIA, EM LOCAIS COM ALTO NÍVEL DE INTERFERÊNCIA. AF_02/2021</v>
      </c>
      <c r="G117" t="str">
        <f>VLOOKUP(E117,SinapiREF0823!A:D,3,FALSE)</f>
        <v>M3</v>
      </c>
      <c r="H117" s="7">
        <f>SUMIF('escavação drenagem'!$W$4:$W$25,"SINAPI 90087",'escavação drenagem'!$AA$4:$AA$25)</f>
        <v>0</v>
      </c>
      <c r="I117" t="str">
        <f>VLOOKUP(E117,SinapiREF0823!A:D,4,FALSE)</f>
        <v>10,55</v>
      </c>
    </row>
    <row r="118" spans="1:9" ht="68.25" customHeight="1" x14ac:dyDescent="0.2">
      <c r="A118" s="1" t="s">
        <v>9</v>
      </c>
      <c r="B118" s="1" t="s">
        <v>10</v>
      </c>
      <c r="C118" s="1" t="s">
        <v>31</v>
      </c>
      <c r="D118" s="6" t="s">
        <v>30</v>
      </c>
      <c r="E118" s="3">
        <v>90090</v>
      </c>
      <c r="F118" s="4" t="str">
        <f>VLOOKUP(E118,SinapiREF0823!A:D,2,FALSE)</f>
        <v>ESCAVAÇÃO MECANIZADA DE VALA COM PROF. MAIOR QUE 4,5 M ATÉ 6,0 M(MÉDIA MONTANTE E JUSANTE/UMA COMPOSIÇÃO POR TRECHO), ESCAVADEIRA (1,2 M3), LARG. DE 1,5 M A 2,5 M, EM SOLO DE 1A CATEGORIA, EM LOCAIS COM ALTO NÍVEL DE INTERFERÊNCIA. AF_02/2021</v>
      </c>
      <c r="G118" t="str">
        <f>VLOOKUP(E118,SinapiREF0823!A:D,3,FALSE)</f>
        <v>M3</v>
      </c>
      <c r="H118" s="7">
        <f>SUMIF('escavação drenagem'!$W$4:$W$25,"SINAPI 90090",'escavação drenagem'!$AA$4:$AA$25)</f>
        <v>0</v>
      </c>
      <c r="I118" t="str">
        <f>VLOOKUP(E118,SinapiREF0823!A:D,4,FALSE)</f>
        <v>10,32</v>
      </c>
    </row>
    <row r="119" spans="1:9" ht="72" customHeight="1" x14ac:dyDescent="0.2">
      <c r="A119" s="1" t="s">
        <v>14</v>
      </c>
      <c r="B119" s="1" t="s">
        <v>10</v>
      </c>
      <c r="C119" s="1" t="s">
        <v>29</v>
      </c>
      <c r="D119" s="6" t="s">
        <v>30</v>
      </c>
      <c r="E119" s="3">
        <v>90092</v>
      </c>
      <c r="F119" s="4" t="str">
        <f>VLOOKUP(E119,SinapiREF0823!A:D,2,FALSE)</f>
        <v>ESCAVAÇÃO MECANIZADA DE VALA COM PROF. MAIOR QUE 1,5 M E ATÉ 3,0 M(MÉDIA MONTANTE E JUSANTE/UMA COMPOSIÇÃO POR TRECHO), ESCAVADEIRA (0,8 M3), LARG. MENOR QUE 1,5 M, EM SOLO DE 1A CATEGORIA, LOCAIS COM BAIXO NÍVEL DE INTERFERÊNCIA. AF_02/2021</v>
      </c>
      <c r="G119" t="str">
        <f>VLOOKUP(E119,SinapiREF0823!A:D,3,FALSE)</f>
        <v>M3</v>
      </c>
      <c r="H119" s="7">
        <f>SUMIF('escavação drenagem'!$X$4:$X$25,"SINAPI 90092",'escavação drenagem'!$AA$4:$AA$25)</f>
        <v>0</v>
      </c>
      <c r="I119" t="str">
        <f>VLOOKUP(E119,SinapiREF0823!A:D,4,FALSE)</f>
        <v>6,85</v>
      </c>
    </row>
    <row r="120" spans="1:9" ht="60.75" customHeight="1" x14ac:dyDescent="0.2">
      <c r="A120" s="1" t="s">
        <v>14</v>
      </c>
      <c r="B120" s="1" t="s">
        <v>10</v>
      </c>
      <c r="C120" s="1" t="s">
        <v>29</v>
      </c>
      <c r="D120" s="6" t="s">
        <v>30</v>
      </c>
      <c r="E120" s="3">
        <v>90094</v>
      </c>
      <c r="F120" s="4" t="str">
        <f>VLOOKUP(E120,SinapiREF0823!A:D,2,FALSE)</f>
        <v>ESCAVAÇÃO MECANIZADA DE VALA COM PROF. MAIOR QUE 3,0 M ATÉ 4,5 M (MÉDIA MONTANTE E JUSANTE/UMA COMPOSIÇÃO POR TRECHO), ESCAVADEIRA (0,8 M3), LARG. MENOR QUE 1,5 M, EM SOLO DE 1A CATEGORIA, LOCAIS COM BAIXO NÍVEL DE INTERFERÊNCIA. AF_02/2021</v>
      </c>
      <c r="G120" t="str">
        <f>VLOOKUP(E120,SinapiREF0823!A:D,3,FALSE)</f>
        <v>M3</v>
      </c>
      <c r="H120" s="7">
        <f>SUMIF('escavação drenagem'!$X$4:$X$25,"SINAPI 90094",'escavação drenagem'!$AA$4:$AA$25)</f>
        <v>0</v>
      </c>
      <c r="I120" t="str">
        <f>VLOOKUP(E120,SinapiREF0823!A:D,4,FALSE)</f>
        <v>6,48</v>
      </c>
    </row>
    <row r="121" spans="1:9" ht="55.5" customHeight="1" x14ac:dyDescent="0.2">
      <c r="A121" s="1" t="s">
        <v>14</v>
      </c>
      <c r="B121" s="1" t="s">
        <v>10</v>
      </c>
      <c r="C121" s="1" t="s">
        <v>29</v>
      </c>
      <c r="D121" s="6" t="s">
        <v>30</v>
      </c>
      <c r="E121" s="3">
        <v>90096</v>
      </c>
      <c r="F121" s="4" t="e">
        <f>VLOOKUP(E121,SinapiREF0823!A:D,2,FALSE)</f>
        <v>#N/A</v>
      </c>
      <c r="G121" t="e">
        <f>VLOOKUP(E121,SinapiREF0823!A:D,3,FALSE)</f>
        <v>#N/A</v>
      </c>
      <c r="H121" s="7">
        <f>SUMIF('escavação drenagem'!$X$4:$X$25,"SINAPI 90096",'escavação drenagem'!$AA$4:$AA$25)</f>
        <v>0</v>
      </c>
      <c r="I121" t="e">
        <f>VLOOKUP(E121,SinapiREF0823!A:D,4,FALSE)</f>
        <v>#N/A</v>
      </c>
    </row>
    <row r="122" spans="1:9" ht="66.75" customHeight="1" x14ac:dyDescent="0.2">
      <c r="A122" s="1" t="s">
        <v>14</v>
      </c>
      <c r="B122" s="1" t="s">
        <v>10</v>
      </c>
      <c r="C122" s="1" t="s">
        <v>31</v>
      </c>
      <c r="D122" s="6" t="s">
        <v>30</v>
      </c>
      <c r="E122" s="3">
        <v>90091</v>
      </c>
      <c r="F122" s="4" t="str">
        <f>VLOOKUP(E122,SinapiREF0823!A:D,2,FALSE)</f>
        <v>ESCAVAÇÃO MECANIZADA DE VALA COM PROF. ATÉ 1,5 M (MÉDIA MONTANTE E JUSANTE/UMA COMPOSIÇÃO POR TRECHO), ESCAVADEIRA (0,8 M3), LARG. DE 1,5 M A 2,5 M, EM SOLO DE 1A CATEGORIA, LOCAIS COM BAIXO NÍVEL DE INTERFERÊNCIA. AF_02/2021</v>
      </c>
      <c r="G122" t="str">
        <f>VLOOKUP(E122,SinapiREF0823!A:D,3,FALSE)</f>
        <v>M3</v>
      </c>
      <c r="H122" s="7">
        <f>SUMIF('escavação drenagem'!$X$4:$X$25,"SINAPI 90091",'escavação drenagem'!$AA$4:$AA$25)</f>
        <v>51.43218000000001</v>
      </c>
      <c r="I122" t="str">
        <f>VLOOKUP(E122,SinapiREF0823!A:D,4,FALSE)</f>
        <v>6,94</v>
      </c>
    </row>
    <row r="123" spans="1:9" ht="69" customHeight="1" x14ac:dyDescent="0.2">
      <c r="A123" s="1" t="s">
        <v>14</v>
      </c>
      <c r="B123" s="1" t="s">
        <v>10</v>
      </c>
      <c r="C123" s="1" t="s">
        <v>31</v>
      </c>
      <c r="D123" s="6" t="s">
        <v>30</v>
      </c>
      <c r="E123" s="3">
        <v>90093</v>
      </c>
      <c r="F123" s="4" t="e">
        <f>VLOOKUP(E123,SinapiREF0823!A:D,2,FALSE)</f>
        <v>#N/A</v>
      </c>
      <c r="G123" t="e">
        <f>VLOOKUP(E123,SinapiREF0823!A:D,3,FALSE)</f>
        <v>#N/A</v>
      </c>
      <c r="H123" s="7">
        <f>SUMIF('escavação drenagem'!$X$4:$X$25,"SINAPI 90093",'escavação drenagem'!$AA$4:$AA$25)</f>
        <v>60.036908000000011</v>
      </c>
      <c r="I123" t="e">
        <f>VLOOKUP(E123,SinapiREF0823!A:D,4,FALSE)</f>
        <v>#N/A</v>
      </c>
    </row>
    <row r="124" spans="1:9" ht="63" customHeight="1" x14ac:dyDescent="0.2">
      <c r="A124" s="1" t="s">
        <v>14</v>
      </c>
      <c r="B124" s="1" t="s">
        <v>10</v>
      </c>
      <c r="C124" s="1" t="s">
        <v>31</v>
      </c>
      <c r="D124" s="6" t="s">
        <v>30</v>
      </c>
      <c r="E124" s="3">
        <v>90095</v>
      </c>
      <c r="F124" s="4" t="str">
        <f>VLOOKUP(E124,SinapiREF0823!A:D,2,FALSE)</f>
        <v>ESCAVAÇÃO MECANIZADA DE VALA COM PROF. MAIOR QUE 3,0 M ATÉ 4,5 M (MÉDIA MONTANTE E JUSANTE/UMA COMPOSIÇÃO POR TRECHO), ESCAVADEIRA (1,2 M3), LARG. DE 1,5 M A 2,5 M, EM SOLO DE 1A CATEGORIA, LOCAIS COM BAIXO NÍVEL DE INTERFERÊNCIA. AF_02/2021</v>
      </c>
      <c r="G124" t="str">
        <f>VLOOKUP(E124,SinapiREF0823!A:D,3,FALSE)</f>
        <v>M3</v>
      </c>
      <c r="H124" s="7">
        <f>SUMIF('escavação drenagem'!$X$4:$X$25,"SINAPI 90095",'escavação drenagem'!$AA$4:$AA$25)</f>
        <v>0</v>
      </c>
      <c r="I124" t="str">
        <f>VLOOKUP(E124,SinapiREF0823!A:D,4,FALSE)</f>
        <v>5,81</v>
      </c>
    </row>
    <row r="125" spans="1:9" ht="69" customHeight="1" x14ac:dyDescent="0.2">
      <c r="A125" s="1" t="s">
        <v>14</v>
      </c>
      <c r="B125" s="1" t="s">
        <v>10</v>
      </c>
      <c r="C125" s="1" t="s">
        <v>31</v>
      </c>
      <c r="D125" s="6" t="s">
        <v>30</v>
      </c>
      <c r="E125" s="3">
        <v>90098</v>
      </c>
      <c r="F125" s="4" t="str">
        <f>VLOOKUP(E125,SinapiREF0823!A:D,2,FALSE)</f>
        <v>ESCAVAÇÃO MECANIZADA DE VALA COM PROF. MAIOR QUE 4,5 M ATÉ 6,0 M (MÉDIA MONTANTE E JUSANTE/UMA COMPOSIÇÃO POR TRECHO), ESCAVADEIRA (1,2 M3), LARG. DE 1,5 M A 2,5 M, EM SOLO DE 1A CATEGORIA, LOCAIS COM BAIXO NÍVEL DE INTERFERÊNCIA. AF_02/2021</v>
      </c>
      <c r="G125" t="str">
        <f>VLOOKUP(E125,SinapiREF0823!A:D,3,FALSE)</f>
        <v>M3</v>
      </c>
      <c r="H125" s="7">
        <f>SUMIF('escavação drenagem'!$X$4:$X$25,"SINAPI 90098",'escavação drenagem'!$AA$4:$AA$25)</f>
        <v>0</v>
      </c>
      <c r="I125" t="str">
        <f>VLOOKUP(E125,SinapiREF0823!A:D,4,FALSE)</f>
        <v>5,71</v>
      </c>
    </row>
    <row r="126" spans="1:9" ht="39.75" customHeight="1" x14ac:dyDescent="0.2">
      <c r="A126" s="1" t="s">
        <v>9</v>
      </c>
      <c r="B126" s="1" t="s">
        <v>15</v>
      </c>
      <c r="C126" s="1" t="s">
        <v>16</v>
      </c>
      <c r="D126" s="6" t="s">
        <v>30</v>
      </c>
      <c r="E126" s="3">
        <v>90099</v>
      </c>
      <c r="F126" s="4" t="str">
        <f>VLOOKUP(E126,SinapiREF0823!A:D,2,FALSE)</f>
        <v>ESCAVAÇÃO MECANIZADA DE VALA COM PROF. ATÉ 1,5 M (MÉDIA MONTANTE E JUSANTE/UMA COMPOSIÇÃO POR TRECHO), RETROESCAV. (0,26 M3), LARG. MENOR QUE 0,8 M, EM SOLO DE 1A CATEGORIA, EM LOCAIS COM ALTO NÍVEL DE INTERFERÊNCIA. AF_02/2021</v>
      </c>
      <c r="G126" t="str">
        <f>VLOOKUP(E126,SinapiREF0823!A:D,3,FALSE)</f>
        <v>M3</v>
      </c>
      <c r="H126" s="7">
        <f>SUMIF('escavação drenagem'!$Y$4:$Y$25,"SINAPI 90099",'escavação drenagem'!$AA$4:$AA$25)</f>
        <v>0</v>
      </c>
      <c r="I126" t="str">
        <f>VLOOKUP(E126,SinapiREF0823!A:D,4,FALSE)</f>
        <v>17,83</v>
      </c>
    </row>
    <row r="127" spans="1:9" ht="63.75" x14ac:dyDescent="0.2">
      <c r="A127" s="1" t="s">
        <v>9</v>
      </c>
      <c r="B127" s="1" t="s">
        <v>15</v>
      </c>
      <c r="C127" s="1" t="s">
        <v>16</v>
      </c>
      <c r="D127" s="6" t="s">
        <v>30</v>
      </c>
      <c r="E127" s="3">
        <v>90101</v>
      </c>
      <c r="F127" s="4" t="str">
        <f>VLOOKUP(E127,SinapiREF0823!A:D,2,FALSE)</f>
        <v>ESCAVAÇÃO MECANIZADA DE VALA COM PROF. MAIOR QUE 1,5 M ATÉ 3,0 M (MÉDIA MONTANTE E JUSANTE/UMA COMPOSIÇÃO POR TRECHO), RETROESCAV. (0,26 M3), LARG. MENOR QUE 0,8 M, EM SOLO DE 1A CATEGORIA, EM LOCAIS COM ALTO NÍVEL DE INTERFERÊNCIA. AF_02/2021</v>
      </c>
      <c r="G127" t="str">
        <f>VLOOKUP(E127,SinapiREF0823!A:D,3,FALSE)</f>
        <v>M3</v>
      </c>
      <c r="H127" s="7">
        <f>SUMIF('escavação drenagem'!$Y$4:$Y$25,"SINAPI 90101",'escavação drenagem'!$AA$4:$AA$25)</f>
        <v>0</v>
      </c>
      <c r="I127" t="str">
        <f>VLOOKUP(E127,SinapiREF0823!A:D,4,FALSE)</f>
        <v>14,95</v>
      </c>
    </row>
    <row r="128" spans="1:9" ht="63.75" x14ac:dyDescent="0.2">
      <c r="A128" s="1" t="s">
        <v>9</v>
      </c>
      <c r="B128" s="1" t="s">
        <v>15</v>
      </c>
      <c r="C128" s="1" t="s">
        <v>32</v>
      </c>
      <c r="D128" s="6" t="s">
        <v>30</v>
      </c>
      <c r="E128" s="3">
        <v>90100</v>
      </c>
      <c r="F128" s="4" t="str">
        <f>VLOOKUP(E128,SinapiREF0823!A:D,2,FALSE)</f>
        <v>ESCAVAÇÃO MECANIZADA DE VALA COM PROF. ATÉ 1,5 M (MÉDIA MONTANTE E JUSANTE/UMA COMPOSIÇÃO POR TRECHO), RETROESCAV. (0,26 M3), LARG. DE 0,8 M A 1,5 M, EM SOLO DE 1A CATEGORIA, EM LOCAIS COM ALTO NÍVEL DE INTERFERÊNCIA. AF_02/2021</v>
      </c>
      <c r="G128" t="str">
        <f>VLOOKUP(E128,SinapiREF0823!A:D,3,FALSE)</f>
        <v>M3</v>
      </c>
      <c r="H128" s="7">
        <f>SUMIF('escavação drenagem'!$Y$4:$Y$25,"SINAPI 90100",'escavação drenagem'!$AA$4:$AA$25)</f>
        <v>0</v>
      </c>
      <c r="I128" t="str">
        <f>VLOOKUP(E128,SinapiREF0823!A:D,4,FALSE)</f>
        <v>15,13</v>
      </c>
    </row>
    <row r="129" spans="1:9" ht="61.5" customHeight="1" x14ac:dyDescent="0.2">
      <c r="A129" s="1" t="s">
        <v>9</v>
      </c>
      <c r="B129" s="1" t="s">
        <v>15</v>
      </c>
      <c r="C129" s="1" t="s">
        <v>32</v>
      </c>
      <c r="D129" s="6" t="s">
        <v>30</v>
      </c>
      <c r="E129" s="3">
        <v>90102</v>
      </c>
      <c r="F129" s="4" t="str">
        <f>VLOOKUP(E129,SinapiREF0823!A:D,2,FALSE)</f>
        <v>ESCAVAÇÃO MECANIZADA DE VALA COM PROF. MAIOR QUE 1,5 M ATÉ 3,0 M (MÉDIA MONTANTE E JUSANTE/UMA COMPOSIÇÃO POR TRECHO), RETROESCAV. (0,26 M3), LARGURA DE 0,8 M A 1,5 M, EM SOLO DE 1A CATEGORIA, EM LOCAIS COM ALTO NÍVEL DE INTERFERÊNCIA. AF_02/2021</v>
      </c>
      <c r="G129" t="str">
        <f>VLOOKUP(E129,SinapiREF0823!A:D,3,FALSE)</f>
        <v>M3</v>
      </c>
      <c r="H129" s="7">
        <f>SUMIF('escavação drenagem'!$Y$4:$Y$25,"SINAPI 90102",'escavação drenagem'!$AA$4:$AA$25)</f>
        <v>0</v>
      </c>
      <c r="I129" t="str">
        <f>VLOOKUP(E129,SinapiREF0823!A:D,4,FALSE)</f>
        <v>13,61</v>
      </c>
    </row>
    <row r="130" spans="1:9" ht="63.75" x14ac:dyDescent="0.2">
      <c r="A130" s="1" t="s">
        <v>14</v>
      </c>
      <c r="B130" s="1" t="s">
        <v>15</v>
      </c>
      <c r="C130" s="1" t="s">
        <v>16</v>
      </c>
      <c r="D130" s="6" t="s">
        <v>30</v>
      </c>
      <c r="E130" s="3">
        <v>90105</v>
      </c>
      <c r="F130" s="4" t="str">
        <f>VLOOKUP(E130,SinapiREF0823!A:D,2,FALSE)</f>
        <v>ESCAVAÇÃO MECANIZADA DE VALA COM PROFUNDIDADE ATÉ 1,5 M (MÉDIA MONTANTE E JUSANTE/UMA COMPOSIÇÃO POR TRECHO), RETROESCAV. (0,26 M3), LARGURA MENOR QUE 0,8 M, EM SOLO DE 1A CATEGORIA, LOCAIS COM BAIXO NÍVEL DE INTERFERÊNCIA. AF_02/2021</v>
      </c>
      <c r="G130" t="str">
        <f>VLOOKUP(E130,SinapiREF0823!A:D,3,FALSE)</f>
        <v>M3</v>
      </c>
      <c r="H130" s="7">
        <f>SUMIF('escavação drenagem'!$Z$4:$Z$25,"SINAPI 90105",'escavação drenagem'!$AA$4:$AA$25)</f>
        <v>0</v>
      </c>
      <c r="I130" t="str">
        <f>VLOOKUP(E130,SinapiREF0823!A:D,4,FALSE)</f>
        <v>9,82</v>
      </c>
    </row>
    <row r="131" spans="1:9" ht="63.75" x14ac:dyDescent="0.2">
      <c r="A131" s="1" t="s">
        <v>14</v>
      </c>
      <c r="B131" s="1" t="s">
        <v>15</v>
      </c>
      <c r="C131" s="1" t="s">
        <v>16</v>
      </c>
      <c r="D131" s="6" t="s">
        <v>30</v>
      </c>
      <c r="E131" s="3">
        <v>90107</v>
      </c>
      <c r="F131" s="4" t="str">
        <f>VLOOKUP(E131,SinapiREF0823!A:D,2,FALSE)</f>
        <v>ESCAVAÇÃO MECANIZADA DE VALA COM PROFUNDIDADE MAIOR QUE 1,5 M ATÉ 3,0 M (MÉDIA MONTANTE E JUSANTE/UMA COMPOSIÇÃO POR TRECHO), RETROESCAV. (0,26 M3), LARGURA MENOR QUE 0,8 M, EM SOLO DE 1A CATEGORIA, LOCAIS COM BAIXO NÍVEL DE INTERFERÊNCIA. AF_02/2021</v>
      </c>
      <c r="G131" t="str">
        <f>VLOOKUP(E131,SinapiREF0823!A:D,3,FALSE)</f>
        <v>M3</v>
      </c>
      <c r="H131" s="7">
        <f>SUMIF('escavação drenagem'!$Z$4:$Z$25,"SINAPI 90107",'escavação drenagem'!$AA$4:$AA$25)</f>
        <v>0</v>
      </c>
      <c r="I131" t="str">
        <f>VLOOKUP(E131,SinapiREF0823!A:D,4,FALSE)</f>
        <v>8,24</v>
      </c>
    </row>
    <row r="132" spans="1:9" ht="63.75" x14ac:dyDescent="0.2">
      <c r="A132" s="1" t="s">
        <v>14</v>
      </c>
      <c r="B132" s="1" t="s">
        <v>15</v>
      </c>
      <c r="C132" s="1" t="s">
        <v>32</v>
      </c>
      <c r="D132" s="6" t="s">
        <v>30</v>
      </c>
      <c r="E132" s="3">
        <v>90106</v>
      </c>
      <c r="F132" s="4" t="str">
        <f>VLOOKUP(E132,SinapiREF0823!A:D,2,FALSE)</f>
        <v>ESCAVAÇÃO MECANIZADA DE VALA COM PROFUNDIDADE ATÉ 1,5 M (MÉDIA MONTANTE E JUSANTE/UMA COMPOSIÇÃO POR TRECHO), RETROESCAV. (0,26 M3), LARGURA DE 0,8 M A 1,5 M, EM SOLO DE 1A CATEGORIA, LOCAIS COM BAIXO NÍVEL DE INTERFERÊNCIA. AF_02/2021</v>
      </c>
      <c r="G132" t="str">
        <f>VLOOKUP(E132,SinapiREF0823!A:D,3,FALSE)</f>
        <v>M3</v>
      </c>
      <c r="H132" s="7">
        <f>SUMIF('escavação drenagem'!$Z$4:$Z$25,"SINAPI 90106",'escavação drenagem'!$AA$4:$AA$25)</f>
        <v>0</v>
      </c>
      <c r="I132" t="str">
        <f>VLOOKUP(E132,SinapiREF0823!A:D,4,FALSE)</f>
        <v>8,36</v>
      </c>
    </row>
    <row r="133" spans="1:9" ht="63.75" x14ac:dyDescent="0.2">
      <c r="A133" s="1" t="s">
        <v>14</v>
      </c>
      <c r="B133" s="1" t="s">
        <v>15</v>
      </c>
      <c r="C133" s="1" t="s">
        <v>32</v>
      </c>
      <c r="D133" s="6" t="s">
        <v>30</v>
      </c>
      <c r="E133" s="3">
        <v>90108</v>
      </c>
      <c r="F133" s="4" t="str">
        <f>VLOOKUP(E133,SinapiREF0823!A:D,2,FALSE)</f>
        <v>ESCAVAÇÃO MECANIZADA DE VALA COM PROFUNDIDADE MAIOR QUE 1,5 M ATÉ 3,0 M (MÉDIA MONTANTE E JUSANTE/UMA COMPOSIÇÃO POR TRECHO), RETROESCAV (0,26 M3), LARGURA DE 0,8 M A 1,5 M, EM SOLO DE 1A CATEGORIA, LOCAIS COM BAIXO NÍVEL DE INTERFERÊNCIA. AF_02/2021</v>
      </c>
      <c r="G133" t="str">
        <f>VLOOKUP(E133,SinapiREF0823!A:D,3,FALSE)</f>
        <v>M3</v>
      </c>
      <c r="H133" s="7">
        <f>SUMIF('escavação drenagem'!$Z$4:$Z$25,"SINAPI 90108",'escavação drenagem'!$AA$4:$AA$25)</f>
        <v>0</v>
      </c>
      <c r="I133" t="str">
        <f>VLOOKUP(E133,SinapiREF0823!A:D,4,FALSE)</f>
        <v>7,51</v>
      </c>
    </row>
    <row r="134" spans="1:9" ht="66" customHeight="1" x14ac:dyDescent="0.2">
      <c r="A134" s="1" t="s">
        <v>9</v>
      </c>
      <c r="B134" s="1" t="s">
        <v>10</v>
      </c>
      <c r="C134" s="1" t="s">
        <v>11</v>
      </c>
      <c r="D134" s="8" t="s">
        <v>33</v>
      </c>
      <c r="E134" s="3">
        <v>93361</v>
      </c>
      <c r="F134" s="4" t="e">
        <f>VLOOKUP(E134,SinapiREF0823!A:D,2,FALSE)</f>
        <v>#N/A</v>
      </c>
      <c r="G134" t="e">
        <f>VLOOKUP(E134,SinapiREF0823!A:D,3,FALSE)</f>
        <v>#N/A</v>
      </c>
      <c r="H134" s="7">
        <f>SUMIF('escavação drenagem'!$AL$4:$AL$25,"SINAPI 93361",'escavação drenagem'!$AP$4:$AP$25)</f>
        <v>0</v>
      </c>
      <c r="I134" t="e">
        <f>VLOOKUP(E134,SinapiREF0823!A:D,4,FALSE)</f>
        <v>#N/A</v>
      </c>
    </row>
    <row r="135" spans="1:9" x14ac:dyDescent="0.2">
      <c r="A135" s="1" t="s">
        <v>9</v>
      </c>
      <c r="B135" s="1" t="s">
        <v>10</v>
      </c>
      <c r="C135" s="1" t="s">
        <v>34</v>
      </c>
      <c r="D135" s="8" t="s">
        <v>33</v>
      </c>
      <c r="E135" s="3">
        <v>93363</v>
      </c>
      <c r="F135" s="4" t="e">
        <f>VLOOKUP(E135,SinapiREF0823!A:D,2,FALSE)</f>
        <v>#N/A</v>
      </c>
      <c r="G135" t="e">
        <f>VLOOKUP(E135,SinapiREF0823!A:D,3,FALSE)</f>
        <v>#N/A</v>
      </c>
      <c r="H135" s="7">
        <f>SUMIF('escavação drenagem'!$AL$4:$AL$25,"SINAPI 93363",'escavação drenagem'!$AP$4:$AP$25)</f>
        <v>0</v>
      </c>
      <c r="I135" t="e">
        <f>VLOOKUP(E135,SinapiREF0823!A:D,4,FALSE)</f>
        <v>#N/A</v>
      </c>
    </row>
    <row r="136" spans="1:9" x14ac:dyDescent="0.2">
      <c r="A136" s="1" t="s">
        <v>9</v>
      </c>
      <c r="B136" s="1" t="s">
        <v>10</v>
      </c>
      <c r="C136" s="1" t="s">
        <v>35</v>
      </c>
      <c r="D136" s="8" t="s">
        <v>33</v>
      </c>
      <c r="E136" s="3">
        <v>93365</v>
      </c>
      <c r="F136" s="4" t="e">
        <f>VLOOKUP(E136,SinapiREF0823!A:D,2,FALSE)</f>
        <v>#N/A</v>
      </c>
      <c r="G136" t="e">
        <f>VLOOKUP(E136,SinapiREF0823!A:D,3,FALSE)</f>
        <v>#N/A</v>
      </c>
      <c r="H136" s="7">
        <f>SUMIF('escavação drenagem'!$AL$4:$AL$25,"SINAPI 93365",'escavação drenagem'!$AP$4:$AP$25)</f>
        <v>0</v>
      </c>
      <c r="I136" t="e">
        <f>VLOOKUP(E136,SinapiREF0823!A:D,4,FALSE)</f>
        <v>#N/A</v>
      </c>
    </row>
    <row r="137" spans="1:9" x14ac:dyDescent="0.2">
      <c r="A137" s="1" t="s">
        <v>9</v>
      </c>
      <c r="B137" s="1" t="s">
        <v>10</v>
      </c>
      <c r="C137" s="1" t="s">
        <v>36</v>
      </c>
      <c r="D137" s="8" t="s">
        <v>33</v>
      </c>
      <c r="E137" s="5">
        <v>93360</v>
      </c>
      <c r="F137" s="4" t="e">
        <f>VLOOKUP(E137,SinapiREF0823!A:D,2,FALSE)</f>
        <v>#N/A</v>
      </c>
      <c r="G137" t="e">
        <f>VLOOKUP(E137,SinapiREF0823!A:D,3,FALSE)</f>
        <v>#N/A</v>
      </c>
      <c r="H137" s="7">
        <f>SUMIF('escavação drenagem'!$AL$4:$AL$25,"SINAPI 93360",'escavação drenagem'!$AP$4:$AP$25)</f>
        <v>24.202799999999996</v>
      </c>
      <c r="I137" t="e">
        <f>VLOOKUP(E137,SinapiREF0823!A:D,4,FALSE)</f>
        <v>#N/A</v>
      </c>
    </row>
    <row r="138" spans="1:9" x14ac:dyDescent="0.2">
      <c r="A138" s="1" t="s">
        <v>9</v>
      </c>
      <c r="B138" s="1" t="s">
        <v>10</v>
      </c>
      <c r="C138" s="1" t="s">
        <v>37</v>
      </c>
      <c r="D138" s="8" t="s">
        <v>33</v>
      </c>
      <c r="E138" s="5">
        <v>93362</v>
      </c>
      <c r="F138" s="4" t="e">
        <f>VLOOKUP(E138,SinapiREF0823!A:D,2,FALSE)</f>
        <v>#N/A</v>
      </c>
      <c r="G138" t="e">
        <f>VLOOKUP(E138,SinapiREF0823!A:D,3,FALSE)</f>
        <v>#N/A</v>
      </c>
      <c r="H138" s="7">
        <f>SUMIF('escavação drenagem'!$AL$4:$AL$25,"SINAPI 93362",'escavação drenagem'!$AP$4:$AP$25)</f>
        <v>27.073680000000003</v>
      </c>
      <c r="I138" t="e">
        <f>VLOOKUP(E138,SinapiREF0823!A:D,4,FALSE)</f>
        <v>#N/A</v>
      </c>
    </row>
    <row r="139" spans="1:9" x14ac:dyDescent="0.2">
      <c r="A139" s="1" t="s">
        <v>9</v>
      </c>
      <c r="B139" s="1" t="s">
        <v>10</v>
      </c>
      <c r="C139" s="1" t="s">
        <v>36</v>
      </c>
      <c r="D139" s="8" t="s">
        <v>33</v>
      </c>
      <c r="E139" s="5">
        <v>93364</v>
      </c>
      <c r="F139" s="4" t="e">
        <f>VLOOKUP(E139,SinapiREF0823!A:D,2,FALSE)</f>
        <v>#N/A</v>
      </c>
      <c r="G139" t="e">
        <f>VLOOKUP(E139,SinapiREF0823!A:D,3,FALSE)</f>
        <v>#N/A</v>
      </c>
      <c r="H139" s="7">
        <f>SUMIF('escavação drenagem'!$AL$4:$AL$25,"SINAPI 93364",'escavação drenagem'!$AP$4:$AP$25)</f>
        <v>0</v>
      </c>
      <c r="I139" t="e">
        <f>VLOOKUP(E139,SinapiREF0823!A:D,4,FALSE)</f>
        <v>#N/A</v>
      </c>
    </row>
    <row r="140" spans="1:9" x14ac:dyDescent="0.2">
      <c r="A140" s="1" t="s">
        <v>9</v>
      </c>
      <c r="B140" s="1" t="s">
        <v>10</v>
      </c>
      <c r="C140" s="1" t="s">
        <v>36</v>
      </c>
      <c r="D140" s="8" t="s">
        <v>33</v>
      </c>
      <c r="E140" s="3">
        <v>93366</v>
      </c>
      <c r="F140" s="4" t="e">
        <f>VLOOKUP(E140,SinapiREF0823!A:D,2,FALSE)</f>
        <v>#N/A</v>
      </c>
      <c r="G140" t="e">
        <f>VLOOKUP(E140,SinapiREF0823!A:D,3,FALSE)</f>
        <v>#N/A</v>
      </c>
      <c r="H140" s="7">
        <f ca="1">SUMIF('escavação drenagem'!$AL$4:$AM$25,"SINAPI 93366",'escavação drenagem'!$AP$4:$AP$25)</f>
        <v>0</v>
      </c>
      <c r="I140" t="e">
        <f>VLOOKUP(E140,SinapiREF0823!A:D,4,FALSE)</f>
        <v>#N/A</v>
      </c>
    </row>
    <row r="141" spans="1:9" ht="63.75" x14ac:dyDescent="0.2">
      <c r="A141" s="1" t="s">
        <v>14</v>
      </c>
      <c r="B141" s="1" t="s">
        <v>10</v>
      </c>
      <c r="C141" s="1" t="s">
        <v>29</v>
      </c>
      <c r="D141" s="8" t="s">
        <v>33</v>
      </c>
      <c r="E141" s="3">
        <v>93368</v>
      </c>
      <c r="F141" s="4" t="str">
        <f>VLOOKUP(E141,SinapiREF0823!A:D,2,FALSE)</f>
        <v>REATERRO MECANIZADO DE VALA COM ESCAVADEIRA HIDRÁULICA (CAPACIDADE DA CAÇAMBA: 0,8 M³/POTÊNCIA: 111 HP), LARGURA ATÉ 1,5 M, PROFUNDIDADE DE 1,5 A 3,0 M, COM SOLO (SEM SUBSTITUIÇÃO) DE 1ª CATEGORIA, COM COMPACTADOR DE SOLOS DE PERCUSSÃO. AF_08/2023</v>
      </c>
      <c r="G141" t="str">
        <f>VLOOKUP(E141,SinapiREF0823!A:D,3,FALSE)</f>
        <v>M3</v>
      </c>
      <c r="H141" s="7">
        <f>SUMIF('escavação drenagem'!$AM$4:$AM$25,"SINAPI 93368",'escavação drenagem'!$AP$4:$AP$25)</f>
        <v>0</v>
      </c>
      <c r="I141" t="str">
        <f>VLOOKUP(E141,SinapiREF0823!A:D,4,FALSE)</f>
        <v>23,14</v>
      </c>
    </row>
    <row r="142" spans="1:9" x14ac:dyDescent="0.2">
      <c r="A142" s="1" t="s">
        <v>14</v>
      </c>
      <c r="B142" s="1" t="s">
        <v>10</v>
      </c>
      <c r="C142" s="1" t="s">
        <v>29</v>
      </c>
      <c r="D142" s="8" t="s">
        <v>33</v>
      </c>
      <c r="E142" s="3">
        <v>93370</v>
      </c>
      <c r="F142" s="4" t="e">
        <f>VLOOKUP(E142,SinapiREF0823!A:D,2,FALSE)</f>
        <v>#N/A</v>
      </c>
      <c r="G142" t="e">
        <f>VLOOKUP(E142,SinapiREF0823!A:D,3,FALSE)</f>
        <v>#N/A</v>
      </c>
      <c r="H142" s="7">
        <f>SUMIF('escavação drenagem'!$AM$4:$AM$25,"SINAPI 93370",'escavação drenagem'!$AP$4:$AP$25)</f>
        <v>0</v>
      </c>
      <c r="I142" t="e">
        <f>VLOOKUP(E142,SinapiREF0823!A:D,4,FALSE)</f>
        <v>#N/A</v>
      </c>
    </row>
    <row r="143" spans="1:9" ht="63.75" x14ac:dyDescent="0.2">
      <c r="A143" s="1" t="s">
        <v>14</v>
      </c>
      <c r="B143" s="1" t="s">
        <v>10</v>
      </c>
      <c r="C143" s="1" t="s">
        <v>29</v>
      </c>
      <c r="D143" s="8" t="s">
        <v>33</v>
      </c>
      <c r="E143" s="3">
        <v>93372</v>
      </c>
      <c r="F143" s="4" t="str">
        <f>VLOOKUP(E143,SinapiREF0823!A:D,2,FALSE)</f>
        <v>REATERRO MECANIZADO DE VALA COM ESCAVADEIRA HIDRÁULICA (CAPACIDADE DA CAÇAMBA: 0,8 M³/POTÊNCIA: 111 HP), LARGURA ATÉ 1,5 M, PROFUNDIDADE DE 3,0 A 6,0 M, COM SOLO (SEM SUBSTITUIÇÃO) DE 1ª CATEGORIA, COM COMPACTADOR DE SOLOS DE PERCUSSÃO. AF_08/2023</v>
      </c>
      <c r="G143" t="str">
        <f>VLOOKUP(E143,SinapiREF0823!A:D,3,FALSE)</f>
        <v>M3</v>
      </c>
      <c r="H143" s="7">
        <f>SUMIF('escavação drenagem'!$AM$4:$AM$25,"SINAPI 93372",'escavação drenagem'!$AP$4:$AP$25)</f>
        <v>0</v>
      </c>
      <c r="I143" t="str">
        <f>VLOOKUP(E143,SinapiREF0823!A:D,4,FALSE)</f>
        <v>18,36</v>
      </c>
    </row>
    <row r="144" spans="1:9" ht="63.75" x14ac:dyDescent="0.2">
      <c r="A144" s="1" t="s">
        <v>14</v>
      </c>
      <c r="B144" s="1" t="s">
        <v>10</v>
      </c>
      <c r="C144" s="1" t="s">
        <v>36</v>
      </c>
      <c r="D144" s="8" t="s">
        <v>33</v>
      </c>
      <c r="E144" s="5">
        <v>93367</v>
      </c>
      <c r="F144" s="4" t="str">
        <f>VLOOKUP(E144,SinapiREF0823!A:D,2,FALSE)</f>
        <v>REATERRO MECANIZADO DE VALA COM ESCAVADEIRA HIDRÁULICA (CAPACIDADE DA CAÇAMBA: 0,8 M³/POTÊNCIA: 111 HP), LARGURA DE 1,5 A 2,5 M, PROFUNDIDADE ATÉ 1,5 M, COM SOLO (SEM SUBSTITUIÇÃO) DE 1ª CATEGORIA, COM COMPACTADOR DE SOLOS DE PERCUSSÃO. AF_08/2023</v>
      </c>
      <c r="G144" t="str">
        <f>VLOOKUP(E144,SinapiREF0823!A:D,3,FALSE)</f>
        <v>M3</v>
      </c>
      <c r="H144" s="7">
        <f>SUMIF('escavação drenagem'!$AM$4:$AM$25,"SINAPI 93367",'escavação drenagem'!$AP$4:$AP$25)</f>
        <v>24.202799999999996</v>
      </c>
      <c r="I144" t="str">
        <f>VLOOKUP(E144,SinapiREF0823!A:D,4,FALSE)</f>
        <v>26,40</v>
      </c>
    </row>
    <row r="145" spans="1:9" ht="63.75" x14ac:dyDescent="0.2">
      <c r="A145" s="1" t="s">
        <v>14</v>
      </c>
      <c r="B145" s="1" t="s">
        <v>10</v>
      </c>
      <c r="C145" s="1" t="s">
        <v>36</v>
      </c>
      <c r="D145" s="8" t="s">
        <v>33</v>
      </c>
      <c r="E145" s="5">
        <v>93369</v>
      </c>
      <c r="F145" s="4" t="str">
        <f>VLOOKUP(E145,SinapiREF0823!A:D,2,FALSE)</f>
        <v>REATERRO MECANIZADO DE VALA COM ESCAVADEIRA HIDRÁULICA (CAPACIDADE DA CAÇAMBA: 0,8 M³/POTÊNCIA: 111 HP), LARGURA DE 1,5 A 2,5 M, PROFUNDIDADE DE 1,5 A 3,0 M, COM SOLO (SEM SUBSTITUIÇÃO) DE 1ª CATEGORIA, COM COMPACTADOR DE SOLOS DE PERCUSSÃO. AF_08/2023</v>
      </c>
      <c r="G145" t="str">
        <f>VLOOKUP(E145,SinapiREF0823!A:D,3,FALSE)</f>
        <v>M3</v>
      </c>
      <c r="H145" s="7">
        <f>SUMIF('escavação drenagem'!$AM$4:$AM$25,"SINAPI 93369",'escavação drenagem'!$AP$4:$AP$25)</f>
        <v>27.073680000000003</v>
      </c>
      <c r="I145" t="str">
        <f>VLOOKUP(E145,SinapiREF0823!A:D,4,FALSE)</f>
        <v>19,08</v>
      </c>
    </row>
    <row r="146" spans="1:9" x14ac:dyDescent="0.2">
      <c r="A146" s="1" t="s">
        <v>14</v>
      </c>
      <c r="B146" s="1" t="s">
        <v>10</v>
      </c>
      <c r="C146" s="1" t="s">
        <v>36</v>
      </c>
      <c r="D146" s="8" t="s">
        <v>33</v>
      </c>
      <c r="E146" s="5">
        <v>93371</v>
      </c>
      <c r="F146" s="4" t="e">
        <f>VLOOKUP(E146,SinapiREF0823!A:D,2,FALSE)</f>
        <v>#N/A</v>
      </c>
      <c r="G146" t="e">
        <f>VLOOKUP(E146,SinapiREF0823!A:D,3,FALSE)</f>
        <v>#N/A</v>
      </c>
      <c r="H146" s="7">
        <f>SUMIF('escavação drenagem'!$AM$4:$AM$25,"SINAPI 93371",'escavação drenagem'!$AP$4:$AP$25)</f>
        <v>0</v>
      </c>
      <c r="I146" t="e">
        <f>VLOOKUP(E146,SinapiREF0823!A:D,4,FALSE)</f>
        <v>#N/A</v>
      </c>
    </row>
    <row r="147" spans="1:9" ht="63.75" x14ac:dyDescent="0.2">
      <c r="A147" s="1" t="s">
        <v>14</v>
      </c>
      <c r="B147" s="1" t="s">
        <v>10</v>
      </c>
      <c r="C147" s="1" t="s">
        <v>36</v>
      </c>
      <c r="D147" s="8" t="s">
        <v>33</v>
      </c>
      <c r="E147" s="3">
        <v>93373</v>
      </c>
      <c r="F147" s="4" t="str">
        <f>VLOOKUP(E147,SinapiREF0823!A:D,2,FALSE)</f>
        <v>REATERRO MECANIZADO DE VALA COM ESCAVADEIRA HIDRÁULICA (CAPACIDADE DA CAÇAMBA: 0,8 M³/POTÊNCIA: 111 HP), LARGURA DE 1,5 A 2,5 M, PROFUNDIDADE DE 3,0 A 6,0 M, COM SOLO (SEM SUBSTITUIÇÃO) DE 1ª CATEGORIA, COM COMPACTADOR DE SOLOS DE PERCUSSÃO. AF_08/2023</v>
      </c>
      <c r="G147" t="str">
        <f>VLOOKUP(E147,SinapiREF0823!A:D,3,FALSE)</f>
        <v>M3</v>
      </c>
      <c r="H147" s="7">
        <f>SUMIF('escavação drenagem'!$AM$4:$AM$25,"SINAPI 93373",'escavação drenagem'!$AP$4:$AP$25)</f>
        <v>0</v>
      </c>
      <c r="I147" t="str">
        <f>VLOOKUP(E147,SinapiREF0823!A:D,4,FALSE)</f>
        <v>15,79</v>
      </c>
    </row>
    <row r="148" spans="1:9" x14ac:dyDescent="0.2">
      <c r="A148" s="1" t="s">
        <v>9</v>
      </c>
      <c r="B148" s="1" t="s">
        <v>15</v>
      </c>
      <c r="C148" s="1" t="s">
        <v>29</v>
      </c>
      <c r="D148" s="8" t="s">
        <v>33</v>
      </c>
      <c r="E148" s="3">
        <v>93374</v>
      </c>
      <c r="F148" s="4" t="e">
        <f>VLOOKUP(E148,SinapiREF0823!A:D,2,FALSE)</f>
        <v>#N/A</v>
      </c>
      <c r="G148" t="e">
        <f>VLOOKUP(E148,SinapiREF0823!A:D,3,FALSE)</f>
        <v>#N/A</v>
      </c>
      <c r="H148" s="7">
        <f>SUMIF('escavação drenagem'!$AN$4:$AN$25,"SINAPI 93374",'escavação drenagem'!$AP$4:$AP$25)</f>
        <v>0</v>
      </c>
      <c r="I148" t="e">
        <f>VLOOKUP(E148,SinapiREF0823!A:D,4,FALSE)</f>
        <v>#N/A</v>
      </c>
    </row>
    <row r="149" spans="1:9" x14ac:dyDescent="0.2">
      <c r="A149" s="1" t="s">
        <v>9</v>
      </c>
      <c r="B149" s="1" t="s">
        <v>15</v>
      </c>
      <c r="C149" s="1" t="s">
        <v>16</v>
      </c>
      <c r="D149" s="8" t="s">
        <v>33</v>
      </c>
      <c r="E149" s="3">
        <v>93376</v>
      </c>
      <c r="F149" s="4" t="e">
        <f>VLOOKUP(E149,SinapiREF0823!A:D,2,FALSE)</f>
        <v>#N/A</v>
      </c>
      <c r="G149" t="e">
        <f>VLOOKUP(E149,SinapiREF0823!A:D,3,FALSE)</f>
        <v>#N/A</v>
      </c>
      <c r="H149" s="7">
        <f>SUMIF('escavação drenagem'!$AN$4:$AN$25,"SINAPI 93376",'escavação drenagem'!$AP$4:$AP$25)</f>
        <v>0</v>
      </c>
      <c r="I149" t="e">
        <f>VLOOKUP(E149,SinapiREF0823!A:D,4,FALSE)</f>
        <v>#N/A</v>
      </c>
    </row>
    <row r="150" spans="1:9" x14ac:dyDescent="0.2">
      <c r="A150" s="1" t="s">
        <v>9</v>
      </c>
      <c r="B150" s="1" t="s">
        <v>15</v>
      </c>
      <c r="C150" s="1" t="s">
        <v>38</v>
      </c>
      <c r="D150" s="8" t="s">
        <v>33</v>
      </c>
      <c r="E150" s="3">
        <v>93375</v>
      </c>
      <c r="F150" s="4" t="e">
        <f>VLOOKUP(E150,SinapiREF0823!A:D,2,FALSE)</f>
        <v>#N/A</v>
      </c>
      <c r="G150" t="e">
        <f>VLOOKUP(E150,SinapiREF0823!A:D,3,FALSE)</f>
        <v>#N/A</v>
      </c>
      <c r="H150" s="7">
        <f>SUMIF('escavação drenagem'!$AN$4:$AN$25,"SINAPI 93375",'escavação drenagem'!$AP$4:$AP$25)</f>
        <v>0</v>
      </c>
      <c r="I150" t="e">
        <f>VLOOKUP(E150,SinapiREF0823!A:D,4,FALSE)</f>
        <v>#N/A</v>
      </c>
    </row>
    <row r="151" spans="1:9" x14ac:dyDescent="0.2">
      <c r="A151" s="1" t="s">
        <v>9</v>
      </c>
      <c r="B151" s="1" t="s">
        <v>15</v>
      </c>
      <c r="C151" s="1" t="s">
        <v>38</v>
      </c>
      <c r="D151" s="8" t="s">
        <v>33</v>
      </c>
      <c r="E151" s="3">
        <v>93377</v>
      </c>
      <c r="F151" s="4" t="e">
        <f>VLOOKUP(E151,SinapiREF0823!A:D,2,FALSE)</f>
        <v>#N/A</v>
      </c>
      <c r="G151" t="e">
        <f>VLOOKUP(E151,SinapiREF0823!A:D,3,FALSE)</f>
        <v>#N/A</v>
      </c>
      <c r="H151" s="7">
        <f>SUMIF('escavação drenagem'!$AN$4:$AN$25,"SINAPI 93377",'escavação drenagem'!$AP$4:$AP$25)</f>
        <v>0</v>
      </c>
      <c r="I151" t="e">
        <f>VLOOKUP(E151,SinapiREF0823!A:D,4,FALSE)</f>
        <v>#N/A</v>
      </c>
    </row>
    <row r="152" spans="1:9" ht="63.75" x14ac:dyDescent="0.2">
      <c r="A152" s="1" t="s">
        <v>14</v>
      </c>
      <c r="B152" s="1" t="s">
        <v>15</v>
      </c>
      <c r="C152" s="1" t="s">
        <v>16</v>
      </c>
      <c r="D152" s="8" t="s">
        <v>33</v>
      </c>
      <c r="E152" s="3">
        <v>93378</v>
      </c>
      <c r="F152" s="4" t="str">
        <f>VLOOKUP(E152,SinapiREF0823!A:D,2,FALSE)</f>
        <v>REATERRO MECANIZADO DE VALA COM RETROESCAVADEIRA (CAPACIDADE   DA   CAÇAMBA   DA RETRO: 0,26 M³/POTÊNCIA: 88 HP), LARGURA ATÉ 0,8 M, PROFUNDIDADE ATÉ 1,5 M, COM SOLO (SEM SUBSTITUIÇÃO) DE 1ª CATEGORIA, COM COMPACTADOR DE SOLOS DE PERCUSSÃO. AF_08/2023</v>
      </c>
      <c r="G152" t="str">
        <f>VLOOKUP(E152,SinapiREF0823!A:D,3,FALSE)</f>
        <v>M3</v>
      </c>
      <c r="H152" s="7">
        <f>SUMIF('escavação drenagem'!$AO$4:$AO$25,"SINAPI 93378",'escavação drenagem'!$AP$4:$AP$25)</f>
        <v>0</v>
      </c>
      <c r="I152" t="str">
        <f>VLOOKUP(E152,SinapiREF0823!A:D,4,FALSE)</f>
        <v>26,80</v>
      </c>
    </row>
    <row r="153" spans="1:9" ht="63.75" x14ac:dyDescent="0.2">
      <c r="A153" s="1" t="s">
        <v>14</v>
      </c>
      <c r="B153" s="1" t="s">
        <v>15</v>
      </c>
      <c r="C153" s="1" t="s">
        <v>16</v>
      </c>
      <c r="D153" s="8" t="s">
        <v>33</v>
      </c>
      <c r="E153" s="3">
        <v>93380</v>
      </c>
      <c r="F153" s="4" t="str">
        <f>VLOOKUP(E153,SinapiREF0823!A:D,2,FALSE)</f>
        <v>REATERRO MECANIZADO DE VALA COM RETROESCAVADEIRA (CAPACIDADE   DA   CAÇAMBA   DA RETRO: 0,26 M³/POTÊNCIA: 88 HP), LARGURA ATÉ 0,8 M, PROFUNDIDADE DE 1,5 A 3,0 M, COM SOLO (SEM SUBSTITUIÇÃO) DE 1ª CATEGORIA, COM COMPACTADOR DE SOLOS DE PERCUSSÃO AF_08/2023</v>
      </c>
      <c r="G153" t="str">
        <f>VLOOKUP(E153,SinapiREF0823!A:D,3,FALSE)</f>
        <v>M3</v>
      </c>
      <c r="H153" s="7">
        <f>SUMIF('escavação drenagem'!$AO$4:$AO$25,"SINAPI 93380",'escavação drenagem'!$AP$4:$AP$25)</f>
        <v>0</v>
      </c>
      <c r="I153" t="str">
        <f>VLOOKUP(E153,SinapiREF0823!A:D,4,FALSE)</f>
        <v>17,56</v>
      </c>
    </row>
    <row r="154" spans="1:9" ht="63.75" x14ac:dyDescent="0.2">
      <c r="A154" s="1" t="s">
        <v>14</v>
      </c>
      <c r="B154" s="1" t="s">
        <v>15</v>
      </c>
      <c r="C154" s="1" t="s">
        <v>38</v>
      </c>
      <c r="D154" s="8" t="s">
        <v>33</v>
      </c>
      <c r="E154" s="3">
        <v>93379</v>
      </c>
      <c r="F154" s="4" t="str">
        <f>VLOOKUP(E154,SinapiREF0823!A:D,2,FALSE)</f>
        <v>REATERRO MECANIZADO DE VALA COM RETROESCAVADEIRA (CAPACIDADE   DA   CAÇAMBA   DA RETRO: 0,26 M³/POTÊNCIA: 88 HP), LARGURA DE 0,8 A 1,5 M, PROFUNDIDADE ATÉ 1,5 M, COM SOLO (SEM SUBSTITUIÇÃO) DE 1ª CATEGORIA, COM COMPACTADOR DE SOLOS DE PERCUSSÃO AF_08/2023</v>
      </c>
      <c r="G154" t="str">
        <f>VLOOKUP(E154,SinapiREF0823!A:D,3,FALSE)</f>
        <v>M3</v>
      </c>
      <c r="H154" s="7">
        <f>SUMIF('escavação drenagem'!$AO$4:$AO$25,"SINAPI 93379",'escavação drenagem'!$AP$4:$AP$25)</f>
        <v>0</v>
      </c>
      <c r="I154" t="str">
        <f>VLOOKUP(E154,SinapiREF0823!A:D,4,FALSE)</f>
        <v>20,64</v>
      </c>
    </row>
    <row r="155" spans="1:9" ht="63.75" x14ac:dyDescent="0.2">
      <c r="A155" s="1" t="s">
        <v>14</v>
      </c>
      <c r="B155" s="1" t="s">
        <v>15</v>
      </c>
      <c r="C155" s="1" t="s">
        <v>38</v>
      </c>
      <c r="D155" s="8" t="s">
        <v>33</v>
      </c>
      <c r="E155" s="3">
        <v>93381</v>
      </c>
      <c r="F155" s="4" t="str">
        <f>VLOOKUP(E155,SinapiREF0823!A:D,2,FALSE)</f>
        <v>REATERRO MECANIZADO DE VALA COM RETROESCAVADEIRA (CAPACIDADE   DA   CAÇAMBA   DA RETRO: 0,26 M³/POTÊNCIA: 88 HP), LARGURA DE 0,8 A 1,5 M, PROFUNDIDADE DE 1,5 A 3,0 M, COM SOLO (SEM SUBSTITUIÇÃO) DE 1ª CATEGORIA, COM COMPACTADOR DE SOLOS DE PERCUSSÃO. AF_08/2023</v>
      </c>
      <c r="G155" t="str">
        <f>VLOOKUP(E155,SinapiREF0823!A:D,3,FALSE)</f>
        <v>M3</v>
      </c>
      <c r="H155" s="7">
        <f>SUMIF('escavação drenagem'!$AO$4:$AO$25,"SINAPI 93381",'escavação drenagem'!$AP$4:$AP$25)</f>
        <v>0</v>
      </c>
      <c r="I155" t="str">
        <f>VLOOKUP(E155,SinapiREF0823!A:D,4,FALSE)</f>
        <v>14,27</v>
      </c>
    </row>
  </sheetData>
  <autoFilter ref="A5:I155"/>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2"/>
  <sheetViews>
    <sheetView view="pageBreakPreview" topLeftCell="A7" zoomScale="60" zoomScaleNormal="70" workbookViewId="0">
      <selection activeCell="B38" sqref="B38:B39"/>
    </sheetView>
  </sheetViews>
  <sheetFormatPr defaultRowHeight="12.75" x14ac:dyDescent="0.2"/>
  <cols>
    <col min="1" max="1" width="22.42578125" style="9" bestFit="1" customWidth="1"/>
    <col min="2" max="2" width="11.85546875" style="9" bestFit="1" customWidth="1"/>
    <col min="3" max="3" width="11.85546875" style="9" customWidth="1"/>
    <col min="4" max="5" width="10.5703125" style="9" customWidth="1"/>
    <col min="6" max="6" width="10.5703125" style="9" bestFit="1" customWidth="1"/>
    <col min="7" max="8" width="10.5703125" style="9" customWidth="1"/>
    <col min="9" max="9" width="9.28515625" style="9" bestFit="1" customWidth="1"/>
    <col min="10" max="11" width="16.5703125" style="9" customWidth="1"/>
    <col min="12" max="12" width="8.85546875" style="9" bestFit="1" customWidth="1"/>
    <col min="13" max="13" width="10.85546875" style="9" bestFit="1" customWidth="1"/>
    <col min="14" max="15" width="10.85546875" style="9" customWidth="1"/>
    <col min="16" max="16" width="11.5703125" style="9" customWidth="1"/>
    <col min="17" max="17" width="12.5703125" style="202" bestFit="1" customWidth="1"/>
    <col min="18" max="21" width="23.42578125" style="9" hidden="1" customWidth="1"/>
    <col min="22" max="22" width="13.7109375" style="9" customWidth="1"/>
    <col min="23" max="26" width="23.42578125" style="9" hidden="1" customWidth="1"/>
    <col min="27" max="27" width="18.7109375" style="9" customWidth="1"/>
    <col min="28" max="31" width="23.42578125" style="9" hidden="1" customWidth="1"/>
    <col min="32" max="32" width="18.7109375" style="9" customWidth="1"/>
    <col min="33" max="36" width="23.42578125" style="9" hidden="1" customWidth="1"/>
    <col min="37" max="37" width="18.7109375" style="9" customWidth="1"/>
    <col min="38" max="41" width="23.42578125" style="9" hidden="1" customWidth="1"/>
    <col min="42" max="42" width="18.7109375" style="9" customWidth="1"/>
    <col min="43" max="46" width="23.42578125" style="9" hidden="1" customWidth="1"/>
    <col min="47" max="47" width="18.7109375" style="9" customWidth="1"/>
    <col min="48" max="51" width="23.42578125" style="9" hidden="1" customWidth="1"/>
    <col min="52" max="52" width="18.7109375" style="9" customWidth="1"/>
    <col min="53" max="56" width="23.42578125" style="9" hidden="1" customWidth="1"/>
    <col min="57" max="58" width="16.140625" style="9" customWidth="1"/>
    <col min="59" max="284" width="9.140625" style="9"/>
    <col min="285" max="285" width="11.85546875" style="9" bestFit="1" customWidth="1"/>
    <col min="286" max="287" width="10.5703125" style="9" bestFit="1" customWidth="1"/>
    <col min="288" max="288" width="9.28515625" style="9" bestFit="1" customWidth="1"/>
    <col min="289" max="289" width="7.85546875" style="9" bestFit="1" customWidth="1"/>
    <col min="290" max="290" width="8.85546875" style="9" bestFit="1" customWidth="1"/>
    <col min="291" max="291" width="10.85546875" style="9" bestFit="1" customWidth="1"/>
    <col min="292" max="292" width="12.5703125" style="9" bestFit="1" customWidth="1"/>
    <col min="293" max="294" width="24.42578125" style="9" bestFit="1" customWidth="1"/>
    <col min="295" max="295" width="0" style="9" hidden="1" customWidth="1"/>
    <col min="296" max="297" width="24.42578125" style="9" bestFit="1" customWidth="1"/>
    <col min="298" max="298" width="8.140625" style="9" customWidth="1"/>
    <col min="299" max="540" width="9.140625" style="9"/>
    <col min="541" max="541" width="11.85546875" style="9" bestFit="1" customWidth="1"/>
    <col min="542" max="543" width="10.5703125" style="9" bestFit="1" customWidth="1"/>
    <col min="544" max="544" width="9.28515625" style="9" bestFit="1" customWidth="1"/>
    <col min="545" max="545" width="7.85546875" style="9" bestFit="1" customWidth="1"/>
    <col min="546" max="546" width="8.85546875" style="9" bestFit="1" customWidth="1"/>
    <col min="547" max="547" width="10.85546875" style="9" bestFit="1" customWidth="1"/>
    <col min="548" max="548" width="12.5703125" style="9" bestFit="1" customWidth="1"/>
    <col min="549" max="550" width="24.42578125" style="9" bestFit="1" customWidth="1"/>
    <col min="551" max="551" width="0" style="9" hidden="1" customWidth="1"/>
    <col min="552" max="553" width="24.42578125" style="9" bestFit="1" customWidth="1"/>
    <col min="554" max="554" width="8.140625" style="9" customWidth="1"/>
    <col min="555" max="796" width="9.140625" style="9"/>
    <col min="797" max="797" width="11.85546875" style="9" bestFit="1" customWidth="1"/>
    <col min="798" max="799" width="10.5703125" style="9" bestFit="1" customWidth="1"/>
    <col min="800" max="800" width="9.28515625" style="9" bestFit="1" customWidth="1"/>
    <col min="801" max="801" width="7.85546875" style="9" bestFit="1" customWidth="1"/>
    <col min="802" max="802" width="8.85546875" style="9" bestFit="1" customWidth="1"/>
    <col min="803" max="803" width="10.85546875" style="9" bestFit="1" customWidth="1"/>
    <col min="804" max="804" width="12.5703125" style="9" bestFit="1" customWidth="1"/>
    <col min="805" max="806" width="24.42578125" style="9" bestFit="1" customWidth="1"/>
    <col min="807" max="807" width="0" style="9" hidden="1" customWidth="1"/>
    <col min="808" max="809" width="24.42578125" style="9" bestFit="1" customWidth="1"/>
    <col min="810" max="810" width="8.140625" style="9" customWidth="1"/>
    <col min="811" max="1052" width="9.140625" style="9"/>
    <col min="1053" max="1053" width="11.85546875" style="9" bestFit="1" customWidth="1"/>
    <col min="1054" max="1055" width="10.5703125" style="9" bestFit="1" customWidth="1"/>
    <col min="1056" max="1056" width="9.28515625" style="9" bestFit="1" customWidth="1"/>
    <col min="1057" max="1057" width="7.85546875" style="9" bestFit="1" customWidth="1"/>
    <col min="1058" max="1058" width="8.85546875" style="9" bestFit="1" customWidth="1"/>
    <col min="1059" max="1059" width="10.85546875" style="9" bestFit="1" customWidth="1"/>
    <col min="1060" max="1060" width="12.5703125" style="9" bestFit="1" customWidth="1"/>
    <col min="1061" max="1062" width="24.42578125" style="9" bestFit="1" customWidth="1"/>
    <col min="1063" max="1063" width="0" style="9" hidden="1" customWidth="1"/>
    <col min="1064" max="1065" width="24.42578125" style="9" bestFit="1" customWidth="1"/>
    <col min="1066" max="1066" width="8.140625" style="9" customWidth="1"/>
    <col min="1067" max="1308" width="9.140625" style="9"/>
    <col min="1309" max="1309" width="11.85546875" style="9" bestFit="1" customWidth="1"/>
    <col min="1310" max="1311" width="10.5703125" style="9" bestFit="1" customWidth="1"/>
    <col min="1312" max="1312" width="9.28515625" style="9" bestFit="1" customWidth="1"/>
    <col min="1313" max="1313" width="7.85546875" style="9" bestFit="1" customWidth="1"/>
    <col min="1314" max="1314" width="8.85546875" style="9" bestFit="1" customWidth="1"/>
    <col min="1315" max="1315" width="10.85546875" style="9" bestFit="1" customWidth="1"/>
    <col min="1316" max="1316" width="12.5703125" style="9" bestFit="1" customWidth="1"/>
    <col min="1317" max="1318" width="24.42578125" style="9" bestFit="1" customWidth="1"/>
    <col min="1319" max="1319" width="0" style="9" hidden="1" customWidth="1"/>
    <col min="1320" max="1321" width="24.42578125" style="9" bestFit="1" customWidth="1"/>
    <col min="1322" max="1322" width="8.140625" style="9" customWidth="1"/>
    <col min="1323" max="1564" width="9.140625" style="9"/>
    <col min="1565" max="1565" width="11.85546875" style="9" bestFit="1" customWidth="1"/>
    <col min="1566" max="1567" width="10.5703125" style="9" bestFit="1" customWidth="1"/>
    <col min="1568" max="1568" width="9.28515625" style="9" bestFit="1" customWidth="1"/>
    <col min="1569" max="1569" width="7.85546875" style="9" bestFit="1" customWidth="1"/>
    <col min="1570" max="1570" width="8.85546875" style="9" bestFit="1" customWidth="1"/>
    <col min="1571" max="1571" width="10.85546875" style="9" bestFit="1" customWidth="1"/>
    <col min="1572" max="1572" width="12.5703125" style="9" bestFit="1" customWidth="1"/>
    <col min="1573" max="1574" width="24.42578125" style="9" bestFit="1" customWidth="1"/>
    <col min="1575" max="1575" width="0" style="9" hidden="1" customWidth="1"/>
    <col min="1576" max="1577" width="24.42578125" style="9" bestFit="1" customWidth="1"/>
    <col min="1578" max="1578" width="8.140625" style="9" customWidth="1"/>
    <col min="1579" max="1820" width="9.140625" style="9"/>
    <col min="1821" max="1821" width="11.85546875" style="9" bestFit="1" customWidth="1"/>
    <col min="1822" max="1823" width="10.5703125" style="9" bestFit="1" customWidth="1"/>
    <col min="1824" max="1824" width="9.28515625" style="9" bestFit="1" customWidth="1"/>
    <col min="1825" max="1825" width="7.85546875" style="9" bestFit="1" customWidth="1"/>
    <col min="1826" max="1826" width="8.85546875" style="9" bestFit="1" customWidth="1"/>
    <col min="1827" max="1827" width="10.85546875" style="9" bestFit="1" customWidth="1"/>
    <col min="1828" max="1828" width="12.5703125" style="9" bestFit="1" customWidth="1"/>
    <col min="1829" max="1830" width="24.42578125" style="9" bestFit="1" customWidth="1"/>
    <col min="1831" max="1831" width="0" style="9" hidden="1" customWidth="1"/>
    <col min="1832" max="1833" width="24.42578125" style="9" bestFit="1" customWidth="1"/>
    <col min="1834" max="1834" width="8.140625" style="9" customWidth="1"/>
    <col min="1835" max="2076" width="9.140625" style="9"/>
    <col min="2077" max="2077" width="11.85546875" style="9" bestFit="1" customWidth="1"/>
    <col min="2078" max="2079" width="10.5703125" style="9" bestFit="1" customWidth="1"/>
    <col min="2080" max="2080" width="9.28515625" style="9" bestFit="1" customWidth="1"/>
    <col min="2081" max="2081" width="7.85546875" style="9" bestFit="1" customWidth="1"/>
    <col min="2082" max="2082" width="8.85546875" style="9" bestFit="1" customWidth="1"/>
    <col min="2083" max="2083" width="10.85546875" style="9" bestFit="1" customWidth="1"/>
    <col min="2084" max="2084" width="12.5703125" style="9" bestFit="1" customWidth="1"/>
    <col min="2085" max="2086" width="24.42578125" style="9" bestFit="1" customWidth="1"/>
    <col min="2087" max="2087" width="0" style="9" hidden="1" customWidth="1"/>
    <col min="2088" max="2089" width="24.42578125" style="9" bestFit="1" customWidth="1"/>
    <col min="2090" max="2090" width="8.140625" style="9" customWidth="1"/>
    <col min="2091" max="2332" width="9.140625" style="9"/>
    <col min="2333" max="2333" width="11.85546875" style="9" bestFit="1" customWidth="1"/>
    <col min="2334" max="2335" width="10.5703125" style="9" bestFit="1" customWidth="1"/>
    <col min="2336" max="2336" width="9.28515625" style="9" bestFit="1" customWidth="1"/>
    <col min="2337" max="2337" width="7.85546875" style="9" bestFit="1" customWidth="1"/>
    <col min="2338" max="2338" width="8.85546875" style="9" bestFit="1" customWidth="1"/>
    <col min="2339" max="2339" width="10.85546875" style="9" bestFit="1" customWidth="1"/>
    <col min="2340" max="2340" width="12.5703125" style="9" bestFit="1" customWidth="1"/>
    <col min="2341" max="2342" width="24.42578125" style="9" bestFit="1" customWidth="1"/>
    <col min="2343" max="2343" width="0" style="9" hidden="1" customWidth="1"/>
    <col min="2344" max="2345" width="24.42578125" style="9" bestFit="1" customWidth="1"/>
    <col min="2346" max="2346" width="8.140625" style="9" customWidth="1"/>
    <col min="2347" max="2588" width="9.140625" style="9"/>
    <col min="2589" max="2589" width="11.85546875" style="9" bestFit="1" customWidth="1"/>
    <col min="2590" max="2591" width="10.5703125" style="9" bestFit="1" customWidth="1"/>
    <col min="2592" max="2592" width="9.28515625" style="9" bestFit="1" customWidth="1"/>
    <col min="2593" max="2593" width="7.85546875" style="9" bestFit="1" customWidth="1"/>
    <col min="2594" max="2594" width="8.85546875" style="9" bestFit="1" customWidth="1"/>
    <col min="2595" max="2595" width="10.85546875" style="9" bestFit="1" customWidth="1"/>
    <col min="2596" max="2596" width="12.5703125" style="9" bestFit="1" customWidth="1"/>
    <col min="2597" max="2598" width="24.42578125" style="9" bestFit="1" customWidth="1"/>
    <col min="2599" max="2599" width="0" style="9" hidden="1" customWidth="1"/>
    <col min="2600" max="2601" width="24.42578125" style="9" bestFit="1" customWidth="1"/>
    <col min="2602" max="2602" width="8.140625" style="9" customWidth="1"/>
    <col min="2603" max="2844" width="9.140625" style="9"/>
    <col min="2845" max="2845" width="11.85546875" style="9" bestFit="1" customWidth="1"/>
    <col min="2846" max="2847" width="10.5703125" style="9" bestFit="1" customWidth="1"/>
    <col min="2848" max="2848" width="9.28515625" style="9" bestFit="1" customWidth="1"/>
    <col min="2849" max="2849" width="7.85546875" style="9" bestFit="1" customWidth="1"/>
    <col min="2850" max="2850" width="8.85546875" style="9" bestFit="1" customWidth="1"/>
    <col min="2851" max="2851" width="10.85546875" style="9" bestFit="1" customWidth="1"/>
    <col min="2852" max="2852" width="12.5703125" style="9" bestFit="1" customWidth="1"/>
    <col min="2853" max="2854" width="24.42578125" style="9" bestFit="1" customWidth="1"/>
    <col min="2855" max="2855" width="0" style="9" hidden="1" customWidth="1"/>
    <col min="2856" max="2857" width="24.42578125" style="9" bestFit="1" customWidth="1"/>
    <col min="2858" max="2858" width="8.140625" style="9" customWidth="1"/>
    <col min="2859" max="3100" width="9.140625" style="9"/>
    <col min="3101" max="3101" width="11.85546875" style="9" bestFit="1" customWidth="1"/>
    <col min="3102" max="3103" width="10.5703125" style="9" bestFit="1" customWidth="1"/>
    <col min="3104" max="3104" width="9.28515625" style="9" bestFit="1" customWidth="1"/>
    <col min="3105" max="3105" width="7.85546875" style="9" bestFit="1" customWidth="1"/>
    <col min="3106" max="3106" width="8.85546875" style="9" bestFit="1" customWidth="1"/>
    <col min="3107" max="3107" width="10.85546875" style="9" bestFit="1" customWidth="1"/>
    <col min="3108" max="3108" width="12.5703125" style="9" bestFit="1" customWidth="1"/>
    <col min="3109" max="3110" width="24.42578125" style="9" bestFit="1" customWidth="1"/>
    <col min="3111" max="3111" width="0" style="9" hidden="1" customWidth="1"/>
    <col min="3112" max="3113" width="24.42578125" style="9" bestFit="1" customWidth="1"/>
    <col min="3114" max="3114" width="8.140625" style="9" customWidth="1"/>
    <col min="3115" max="3356" width="9.140625" style="9"/>
    <col min="3357" max="3357" width="11.85546875" style="9" bestFit="1" customWidth="1"/>
    <col min="3358" max="3359" width="10.5703125" style="9" bestFit="1" customWidth="1"/>
    <col min="3360" max="3360" width="9.28515625" style="9" bestFit="1" customWidth="1"/>
    <col min="3361" max="3361" width="7.85546875" style="9" bestFit="1" customWidth="1"/>
    <col min="3362" max="3362" width="8.85546875" style="9" bestFit="1" customWidth="1"/>
    <col min="3363" max="3363" width="10.85546875" style="9" bestFit="1" customWidth="1"/>
    <col min="3364" max="3364" width="12.5703125" style="9" bestFit="1" customWidth="1"/>
    <col min="3365" max="3366" width="24.42578125" style="9" bestFit="1" customWidth="1"/>
    <col min="3367" max="3367" width="0" style="9" hidden="1" customWidth="1"/>
    <col min="3368" max="3369" width="24.42578125" style="9" bestFit="1" customWidth="1"/>
    <col min="3370" max="3370" width="8.140625" style="9" customWidth="1"/>
    <col min="3371" max="3612" width="9.140625" style="9"/>
    <col min="3613" max="3613" width="11.85546875" style="9" bestFit="1" customWidth="1"/>
    <col min="3614" max="3615" width="10.5703125" style="9" bestFit="1" customWidth="1"/>
    <col min="3616" max="3616" width="9.28515625" style="9" bestFit="1" customWidth="1"/>
    <col min="3617" max="3617" width="7.85546875" style="9" bestFit="1" customWidth="1"/>
    <col min="3618" max="3618" width="8.85546875" style="9" bestFit="1" customWidth="1"/>
    <col min="3619" max="3619" width="10.85546875" style="9" bestFit="1" customWidth="1"/>
    <col min="3620" max="3620" width="12.5703125" style="9" bestFit="1" customWidth="1"/>
    <col min="3621" max="3622" width="24.42578125" style="9" bestFit="1" customWidth="1"/>
    <col min="3623" max="3623" width="0" style="9" hidden="1" customWidth="1"/>
    <col min="3624" max="3625" width="24.42578125" style="9" bestFit="1" customWidth="1"/>
    <col min="3626" max="3626" width="8.140625" style="9" customWidth="1"/>
    <col min="3627" max="3868" width="9.140625" style="9"/>
    <col min="3869" max="3869" width="11.85546875" style="9" bestFit="1" customWidth="1"/>
    <col min="3870" max="3871" width="10.5703125" style="9" bestFit="1" customWidth="1"/>
    <col min="3872" max="3872" width="9.28515625" style="9" bestFit="1" customWidth="1"/>
    <col min="3873" max="3873" width="7.85546875" style="9" bestFit="1" customWidth="1"/>
    <col min="3874" max="3874" width="8.85546875" style="9" bestFit="1" customWidth="1"/>
    <col min="3875" max="3875" width="10.85546875" style="9" bestFit="1" customWidth="1"/>
    <col min="3876" max="3876" width="12.5703125" style="9" bestFit="1" customWidth="1"/>
    <col min="3877" max="3878" width="24.42578125" style="9" bestFit="1" customWidth="1"/>
    <col min="3879" max="3879" width="0" style="9" hidden="1" customWidth="1"/>
    <col min="3880" max="3881" width="24.42578125" style="9" bestFit="1" customWidth="1"/>
    <col min="3882" max="3882" width="8.140625" style="9" customWidth="1"/>
    <col min="3883" max="4124" width="9.140625" style="9"/>
    <col min="4125" max="4125" width="11.85546875" style="9" bestFit="1" customWidth="1"/>
    <col min="4126" max="4127" width="10.5703125" style="9" bestFit="1" customWidth="1"/>
    <col min="4128" max="4128" width="9.28515625" style="9" bestFit="1" customWidth="1"/>
    <col min="4129" max="4129" width="7.85546875" style="9" bestFit="1" customWidth="1"/>
    <col min="4130" max="4130" width="8.85546875" style="9" bestFit="1" customWidth="1"/>
    <col min="4131" max="4131" width="10.85546875" style="9" bestFit="1" customWidth="1"/>
    <col min="4132" max="4132" width="12.5703125" style="9" bestFit="1" customWidth="1"/>
    <col min="4133" max="4134" width="24.42578125" style="9" bestFit="1" customWidth="1"/>
    <col min="4135" max="4135" width="0" style="9" hidden="1" customWidth="1"/>
    <col min="4136" max="4137" width="24.42578125" style="9" bestFit="1" customWidth="1"/>
    <col min="4138" max="4138" width="8.140625" style="9" customWidth="1"/>
    <col min="4139" max="4380" width="9.140625" style="9"/>
    <col min="4381" max="4381" width="11.85546875" style="9" bestFit="1" customWidth="1"/>
    <col min="4382" max="4383" width="10.5703125" style="9" bestFit="1" customWidth="1"/>
    <col min="4384" max="4384" width="9.28515625" style="9" bestFit="1" customWidth="1"/>
    <col min="4385" max="4385" width="7.85546875" style="9" bestFit="1" customWidth="1"/>
    <col min="4386" max="4386" width="8.85546875" style="9" bestFit="1" customWidth="1"/>
    <col min="4387" max="4387" width="10.85546875" style="9" bestFit="1" customWidth="1"/>
    <col min="4388" max="4388" width="12.5703125" style="9" bestFit="1" customWidth="1"/>
    <col min="4389" max="4390" width="24.42578125" style="9" bestFit="1" customWidth="1"/>
    <col min="4391" max="4391" width="0" style="9" hidden="1" customWidth="1"/>
    <col min="4392" max="4393" width="24.42578125" style="9" bestFit="1" customWidth="1"/>
    <col min="4394" max="4394" width="8.140625" style="9" customWidth="1"/>
    <col min="4395" max="4636" width="9.140625" style="9"/>
    <col min="4637" max="4637" width="11.85546875" style="9" bestFit="1" customWidth="1"/>
    <col min="4638" max="4639" width="10.5703125" style="9" bestFit="1" customWidth="1"/>
    <col min="4640" max="4640" width="9.28515625" style="9" bestFit="1" customWidth="1"/>
    <col min="4641" max="4641" width="7.85546875" style="9" bestFit="1" customWidth="1"/>
    <col min="4642" max="4642" width="8.85546875" style="9" bestFit="1" customWidth="1"/>
    <col min="4643" max="4643" width="10.85546875" style="9" bestFit="1" customWidth="1"/>
    <col min="4644" max="4644" width="12.5703125" style="9" bestFit="1" customWidth="1"/>
    <col min="4645" max="4646" width="24.42578125" style="9" bestFit="1" customWidth="1"/>
    <col min="4647" max="4647" width="0" style="9" hidden="1" customWidth="1"/>
    <col min="4648" max="4649" width="24.42578125" style="9" bestFit="1" customWidth="1"/>
    <col min="4650" max="4650" width="8.140625" style="9" customWidth="1"/>
    <col min="4651" max="4892" width="9.140625" style="9"/>
    <col min="4893" max="4893" width="11.85546875" style="9" bestFit="1" customWidth="1"/>
    <col min="4894" max="4895" width="10.5703125" style="9" bestFit="1" customWidth="1"/>
    <col min="4896" max="4896" width="9.28515625" style="9" bestFit="1" customWidth="1"/>
    <col min="4897" max="4897" width="7.85546875" style="9" bestFit="1" customWidth="1"/>
    <col min="4898" max="4898" width="8.85546875" style="9" bestFit="1" customWidth="1"/>
    <col min="4899" max="4899" width="10.85546875" style="9" bestFit="1" customWidth="1"/>
    <col min="4900" max="4900" width="12.5703125" style="9" bestFit="1" customWidth="1"/>
    <col min="4901" max="4902" width="24.42578125" style="9" bestFit="1" customWidth="1"/>
    <col min="4903" max="4903" width="0" style="9" hidden="1" customWidth="1"/>
    <col min="4904" max="4905" width="24.42578125" style="9" bestFit="1" customWidth="1"/>
    <col min="4906" max="4906" width="8.140625" style="9" customWidth="1"/>
    <col min="4907" max="5148" width="9.140625" style="9"/>
    <col min="5149" max="5149" width="11.85546875" style="9" bestFit="1" customWidth="1"/>
    <col min="5150" max="5151" width="10.5703125" style="9" bestFit="1" customWidth="1"/>
    <col min="5152" max="5152" width="9.28515625" style="9" bestFit="1" customWidth="1"/>
    <col min="5153" max="5153" width="7.85546875" style="9" bestFit="1" customWidth="1"/>
    <col min="5154" max="5154" width="8.85546875" style="9" bestFit="1" customWidth="1"/>
    <col min="5155" max="5155" width="10.85546875" style="9" bestFit="1" customWidth="1"/>
    <col min="5156" max="5156" width="12.5703125" style="9" bestFit="1" customWidth="1"/>
    <col min="5157" max="5158" width="24.42578125" style="9" bestFit="1" customWidth="1"/>
    <col min="5159" max="5159" width="0" style="9" hidden="1" customWidth="1"/>
    <col min="5160" max="5161" width="24.42578125" style="9" bestFit="1" customWidth="1"/>
    <col min="5162" max="5162" width="8.140625" style="9" customWidth="1"/>
    <col min="5163" max="5404" width="9.140625" style="9"/>
    <col min="5405" max="5405" width="11.85546875" style="9" bestFit="1" customWidth="1"/>
    <col min="5406" max="5407" width="10.5703125" style="9" bestFit="1" customWidth="1"/>
    <col min="5408" max="5408" width="9.28515625" style="9" bestFit="1" customWidth="1"/>
    <col min="5409" max="5409" width="7.85546875" style="9" bestFit="1" customWidth="1"/>
    <col min="5410" max="5410" width="8.85546875" style="9" bestFit="1" customWidth="1"/>
    <col min="5411" max="5411" width="10.85546875" style="9" bestFit="1" customWidth="1"/>
    <col min="5412" max="5412" width="12.5703125" style="9" bestFit="1" customWidth="1"/>
    <col min="5413" max="5414" width="24.42578125" style="9" bestFit="1" customWidth="1"/>
    <col min="5415" max="5415" width="0" style="9" hidden="1" customWidth="1"/>
    <col min="5416" max="5417" width="24.42578125" style="9" bestFit="1" customWidth="1"/>
    <col min="5418" max="5418" width="8.140625" style="9" customWidth="1"/>
    <col min="5419" max="5660" width="9.140625" style="9"/>
    <col min="5661" max="5661" width="11.85546875" style="9" bestFit="1" customWidth="1"/>
    <col min="5662" max="5663" width="10.5703125" style="9" bestFit="1" customWidth="1"/>
    <col min="5664" max="5664" width="9.28515625" style="9" bestFit="1" customWidth="1"/>
    <col min="5665" max="5665" width="7.85546875" style="9" bestFit="1" customWidth="1"/>
    <col min="5666" max="5666" width="8.85546875" style="9" bestFit="1" customWidth="1"/>
    <col min="5667" max="5667" width="10.85546875" style="9" bestFit="1" customWidth="1"/>
    <col min="5668" max="5668" width="12.5703125" style="9" bestFit="1" customWidth="1"/>
    <col min="5669" max="5670" width="24.42578125" style="9" bestFit="1" customWidth="1"/>
    <col min="5671" max="5671" width="0" style="9" hidden="1" customWidth="1"/>
    <col min="5672" max="5673" width="24.42578125" style="9" bestFit="1" customWidth="1"/>
    <col min="5674" max="5674" width="8.140625" style="9" customWidth="1"/>
    <col min="5675" max="5916" width="9.140625" style="9"/>
    <col min="5917" max="5917" width="11.85546875" style="9" bestFit="1" customWidth="1"/>
    <col min="5918" max="5919" width="10.5703125" style="9" bestFit="1" customWidth="1"/>
    <col min="5920" max="5920" width="9.28515625" style="9" bestFit="1" customWidth="1"/>
    <col min="5921" max="5921" width="7.85546875" style="9" bestFit="1" customWidth="1"/>
    <col min="5922" max="5922" width="8.85546875" style="9" bestFit="1" customWidth="1"/>
    <col min="5923" max="5923" width="10.85546875" style="9" bestFit="1" customWidth="1"/>
    <col min="5924" max="5924" width="12.5703125" style="9" bestFit="1" customWidth="1"/>
    <col min="5925" max="5926" width="24.42578125" style="9" bestFit="1" customWidth="1"/>
    <col min="5927" max="5927" width="0" style="9" hidden="1" customWidth="1"/>
    <col min="5928" max="5929" width="24.42578125" style="9" bestFit="1" customWidth="1"/>
    <col min="5930" max="5930" width="8.140625" style="9" customWidth="1"/>
    <col min="5931" max="6172" width="9.140625" style="9"/>
    <col min="6173" max="6173" width="11.85546875" style="9" bestFit="1" customWidth="1"/>
    <col min="6174" max="6175" width="10.5703125" style="9" bestFit="1" customWidth="1"/>
    <col min="6176" max="6176" width="9.28515625" style="9" bestFit="1" customWidth="1"/>
    <col min="6177" max="6177" width="7.85546875" style="9" bestFit="1" customWidth="1"/>
    <col min="6178" max="6178" width="8.85546875" style="9" bestFit="1" customWidth="1"/>
    <col min="6179" max="6179" width="10.85546875" style="9" bestFit="1" customWidth="1"/>
    <col min="6180" max="6180" width="12.5703125" style="9" bestFit="1" customWidth="1"/>
    <col min="6181" max="6182" width="24.42578125" style="9" bestFit="1" customWidth="1"/>
    <col min="6183" max="6183" width="0" style="9" hidden="1" customWidth="1"/>
    <col min="6184" max="6185" width="24.42578125" style="9" bestFit="1" customWidth="1"/>
    <col min="6186" max="6186" width="8.140625" style="9" customWidth="1"/>
    <col min="6187" max="6428" width="9.140625" style="9"/>
    <col min="6429" max="6429" width="11.85546875" style="9" bestFit="1" customWidth="1"/>
    <col min="6430" max="6431" width="10.5703125" style="9" bestFit="1" customWidth="1"/>
    <col min="6432" max="6432" width="9.28515625" style="9" bestFit="1" customWidth="1"/>
    <col min="6433" max="6433" width="7.85546875" style="9" bestFit="1" customWidth="1"/>
    <col min="6434" max="6434" width="8.85546875" style="9" bestFit="1" customWidth="1"/>
    <col min="6435" max="6435" width="10.85546875" style="9" bestFit="1" customWidth="1"/>
    <col min="6436" max="6436" width="12.5703125" style="9" bestFit="1" customWidth="1"/>
    <col min="6437" max="6438" width="24.42578125" style="9" bestFit="1" customWidth="1"/>
    <col min="6439" max="6439" width="0" style="9" hidden="1" customWidth="1"/>
    <col min="6440" max="6441" width="24.42578125" style="9" bestFit="1" customWidth="1"/>
    <col min="6442" max="6442" width="8.140625" style="9" customWidth="1"/>
    <col min="6443" max="6684" width="9.140625" style="9"/>
    <col min="6685" max="6685" width="11.85546875" style="9" bestFit="1" customWidth="1"/>
    <col min="6686" max="6687" width="10.5703125" style="9" bestFit="1" customWidth="1"/>
    <col min="6688" max="6688" width="9.28515625" style="9" bestFit="1" customWidth="1"/>
    <col min="6689" max="6689" width="7.85546875" style="9" bestFit="1" customWidth="1"/>
    <col min="6690" max="6690" width="8.85546875" style="9" bestFit="1" customWidth="1"/>
    <col min="6691" max="6691" width="10.85546875" style="9" bestFit="1" customWidth="1"/>
    <col min="6692" max="6692" width="12.5703125" style="9" bestFit="1" customWidth="1"/>
    <col min="6693" max="6694" width="24.42578125" style="9" bestFit="1" customWidth="1"/>
    <col min="6695" max="6695" width="0" style="9" hidden="1" customWidth="1"/>
    <col min="6696" max="6697" width="24.42578125" style="9" bestFit="1" customWidth="1"/>
    <col min="6698" max="6698" width="8.140625" style="9" customWidth="1"/>
    <col min="6699" max="6940" width="9.140625" style="9"/>
    <col min="6941" max="6941" width="11.85546875" style="9" bestFit="1" customWidth="1"/>
    <col min="6942" max="6943" width="10.5703125" style="9" bestFit="1" customWidth="1"/>
    <col min="6944" max="6944" width="9.28515625" style="9" bestFit="1" customWidth="1"/>
    <col min="6945" max="6945" width="7.85546875" style="9" bestFit="1" customWidth="1"/>
    <col min="6946" max="6946" width="8.85546875" style="9" bestFit="1" customWidth="1"/>
    <col min="6947" max="6947" width="10.85546875" style="9" bestFit="1" customWidth="1"/>
    <col min="6948" max="6948" width="12.5703125" style="9" bestFit="1" customWidth="1"/>
    <col min="6949" max="6950" width="24.42578125" style="9" bestFit="1" customWidth="1"/>
    <col min="6951" max="6951" width="0" style="9" hidden="1" customWidth="1"/>
    <col min="6952" max="6953" width="24.42578125" style="9" bestFit="1" customWidth="1"/>
    <col min="6954" max="6954" width="8.140625" style="9" customWidth="1"/>
    <col min="6955" max="7196" width="9.140625" style="9"/>
    <col min="7197" max="7197" width="11.85546875" style="9" bestFit="1" customWidth="1"/>
    <col min="7198" max="7199" width="10.5703125" style="9" bestFit="1" customWidth="1"/>
    <col min="7200" max="7200" width="9.28515625" style="9" bestFit="1" customWidth="1"/>
    <col min="7201" max="7201" width="7.85546875" style="9" bestFit="1" customWidth="1"/>
    <col min="7202" max="7202" width="8.85546875" style="9" bestFit="1" customWidth="1"/>
    <col min="7203" max="7203" width="10.85546875" style="9" bestFit="1" customWidth="1"/>
    <col min="7204" max="7204" width="12.5703125" style="9" bestFit="1" customWidth="1"/>
    <col min="7205" max="7206" width="24.42578125" style="9" bestFit="1" customWidth="1"/>
    <col min="7207" max="7207" width="0" style="9" hidden="1" customWidth="1"/>
    <col min="7208" max="7209" width="24.42578125" style="9" bestFit="1" customWidth="1"/>
    <col min="7210" max="7210" width="8.140625" style="9" customWidth="1"/>
    <col min="7211" max="7452" width="9.140625" style="9"/>
    <col min="7453" max="7453" width="11.85546875" style="9" bestFit="1" customWidth="1"/>
    <col min="7454" max="7455" width="10.5703125" style="9" bestFit="1" customWidth="1"/>
    <col min="7456" max="7456" width="9.28515625" style="9" bestFit="1" customWidth="1"/>
    <col min="7457" max="7457" width="7.85546875" style="9" bestFit="1" customWidth="1"/>
    <col min="7458" max="7458" width="8.85546875" style="9" bestFit="1" customWidth="1"/>
    <col min="7459" max="7459" width="10.85546875" style="9" bestFit="1" customWidth="1"/>
    <col min="7460" max="7460" width="12.5703125" style="9" bestFit="1" customWidth="1"/>
    <col min="7461" max="7462" width="24.42578125" style="9" bestFit="1" customWidth="1"/>
    <col min="7463" max="7463" width="0" style="9" hidden="1" customWidth="1"/>
    <col min="7464" max="7465" width="24.42578125" style="9" bestFit="1" customWidth="1"/>
    <col min="7466" max="7466" width="8.140625" style="9" customWidth="1"/>
    <col min="7467" max="7708" width="9.140625" style="9"/>
    <col min="7709" max="7709" width="11.85546875" style="9" bestFit="1" customWidth="1"/>
    <col min="7710" max="7711" width="10.5703125" style="9" bestFit="1" customWidth="1"/>
    <col min="7712" max="7712" width="9.28515625" style="9" bestFit="1" customWidth="1"/>
    <col min="7713" max="7713" width="7.85546875" style="9" bestFit="1" customWidth="1"/>
    <col min="7714" max="7714" width="8.85546875" style="9" bestFit="1" customWidth="1"/>
    <col min="7715" max="7715" width="10.85546875" style="9" bestFit="1" customWidth="1"/>
    <col min="7716" max="7716" width="12.5703125" style="9" bestFit="1" customWidth="1"/>
    <col min="7717" max="7718" width="24.42578125" style="9" bestFit="1" customWidth="1"/>
    <col min="7719" max="7719" width="0" style="9" hidden="1" customWidth="1"/>
    <col min="7720" max="7721" width="24.42578125" style="9" bestFit="1" customWidth="1"/>
    <col min="7722" max="7722" width="8.140625" style="9" customWidth="1"/>
    <col min="7723" max="7964" width="9.140625" style="9"/>
    <col min="7965" max="7965" width="11.85546875" style="9" bestFit="1" customWidth="1"/>
    <col min="7966" max="7967" width="10.5703125" style="9" bestFit="1" customWidth="1"/>
    <col min="7968" max="7968" width="9.28515625" style="9" bestFit="1" customWidth="1"/>
    <col min="7969" max="7969" width="7.85546875" style="9" bestFit="1" customWidth="1"/>
    <col min="7970" max="7970" width="8.85546875" style="9" bestFit="1" customWidth="1"/>
    <col min="7971" max="7971" width="10.85546875" style="9" bestFit="1" customWidth="1"/>
    <col min="7972" max="7972" width="12.5703125" style="9" bestFit="1" customWidth="1"/>
    <col min="7973" max="7974" width="24.42578125" style="9" bestFit="1" customWidth="1"/>
    <col min="7975" max="7975" width="0" style="9" hidden="1" customWidth="1"/>
    <col min="7976" max="7977" width="24.42578125" style="9" bestFit="1" customWidth="1"/>
    <col min="7978" max="7978" width="8.140625" style="9" customWidth="1"/>
    <col min="7979" max="8220" width="9.140625" style="9"/>
    <col min="8221" max="8221" width="11.85546875" style="9" bestFit="1" customWidth="1"/>
    <col min="8222" max="8223" width="10.5703125" style="9" bestFit="1" customWidth="1"/>
    <col min="8224" max="8224" width="9.28515625" style="9" bestFit="1" customWidth="1"/>
    <col min="8225" max="8225" width="7.85546875" style="9" bestFit="1" customWidth="1"/>
    <col min="8226" max="8226" width="8.85546875" style="9" bestFit="1" customWidth="1"/>
    <col min="8227" max="8227" width="10.85546875" style="9" bestFit="1" customWidth="1"/>
    <col min="8228" max="8228" width="12.5703125" style="9" bestFit="1" customWidth="1"/>
    <col min="8229" max="8230" width="24.42578125" style="9" bestFit="1" customWidth="1"/>
    <col min="8231" max="8231" width="0" style="9" hidden="1" customWidth="1"/>
    <col min="8232" max="8233" width="24.42578125" style="9" bestFit="1" customWidth="1"/>
    <col min="8234" max="8234" width="8.140625" style="9" customWidth="1"/>
    <col min="8235" max="8476" width="9.140625" style="9"/>
    <col min="8477" max="8477" width="11.85546875" style="9" bestFit="1" customWidth="1"/>
    <col min="8478" max="8479" width="10.5703125" style="9" bestFit="1" customWidth="1"/>
    <col min="8480" max="8480" width="9.28515625" style="9" bestFit="1" customWidth="1"/>
    <col min="8481" max="8481" width="7.85546875" style="9" bestFit="1" customWidth="1"/>
    <col min="8482" max="8482" width="8.85546875" style="9" bestFit="1" customWidth="1"/>
    <col min="8483" max="8483" width="10.85546875" style="9" bestFit="1" customWidth="1"/>
    <col min="8484" max="8484" width="12.5703125" style="9" bestFit="1" customWidth="1"/>
    <col min="8485" max="8486" width="24.42578125" style="9" bestFit="1" customWidth="1"/>
    <col min="8487" max="8487" width="0" style="9" hidden="1" customWidth="1"/>
    <col min="8488" max="8489" width="24.42578125" style="9" bestFit="1" customWidth="1"/>
    <col min="8490" max="8490" width="8.140625" style="9" customWidth="1"/>
    <col min="8491" max="8732" width="9.140625" style="9"/>
    <col min="8733" max="8733" width="11.85546875" style="9" bestFit="1" customWidth="1"/>
    <col min="8734" max="8735" width="10.5703125" style="9" bestFit="1" customWidth="1"/>
    <col min="8736" max="8736" width="9.28515625" style="9" bestFit="1" customWidth="1"/>
    <col min="8737" max="8737" width="7.85546875" style="9" bestFit="1" customWidth="1"/>
    <col min="8738" max="8738" width="8.85546875" style="9" bestFit="1" customWidth="1"/>
    <col min="8739" max="8739" width="10.85546875" style="9" bestFit="1" customWidth="1"/>
    <col min="8740" max="8740" width="12.5703125" style="9" bestFit="1" customWidth="1"/>
    <col min="8741" max="8742" width="24.42578125" style="9" bestFit="1" customWidth="1"/>
    <col min="8743" max="8743" width="0" style="9" hidden="1" customWidth="1"/>
    <col min="8744" max="8745" width="24.42578125" style="9" bestFit="1" customWidth="1"/>
    <col min="8746" max="8746" width="8.140625" style="9" customWidth="1"/>
    <col min="8747" max="8988" width="9.140625" style="9"/>
    <col min="8989" max="8989" width="11.85546875" style="9" bestFit="1" customWidth="1"/>
    <col min="8990" max="8991" width="10.5703125" style="9" bestFit="1" customWidth="1"/>
    <col min="8992" max="8992" width="9.28515625" style="9" bestFit="1" customWidth="1"/>
    <col min="8993" max="8993" width="7.85546875" style="9" bestFit="1" customWidth="1"/>
    <col min="8994" max="8994" width="8.85546875" style="9" bestFit="1" customWidth="1"/>
    <col min="8995" max="8995" width="10.85546875" style="9" bestFit="1" customWidth="1"/>
    <col min="8996" max="8996" width="12.5703125" style="9" bestFit="1" customWidth="1"/>
    <col min="8997" max="8998" width="24.42578125" style="9" bestFit="1" customWidth="1"/>
    <col min="8999" max="8999" width="0" style="9" hidden="1" customWidth="1"/>
    <col min="9000" max="9001" width="24.42578125" style="9" bestFit="1" customWidth="1"/>
    <col min="9002" max="9002" width="8.140625" style="9" customWidth="1"/>
    <col min="9003" max="9244" width="9.140625" style="9"/>
    <col min="9245" max="9245" width="11.85546875" style="9" bestFit="1" customWidth="1"/>
    <col min="9246" max="9247" width="10.5703125" style="9" bestFit="1" customWidth="1"/>
    <col min="9248" max="9248" width="9.28515625" style="9" bestFit="1" customWidth="1"/>
    <col min="9249" max="9249" width="7.85546875" style="9" bestFit="1" customWidth="1"/>
    <col min="9250" max="9250" width="8.85546875" style="9" bestFit="1" customWidth="1"/>
    <col min="9251" max="9251" width="10.85546875" style="9" bestFit="1" customWidth="1"/>
    <col min="9252" max="9252" width="12.5703125" style="9" bestFit="1" customWidth="1"/>
    <col min="9253" max="9254" width="24.42578125" style="9" bestFit="1" customWidth="1"/>
    <col min="9255" max="9255" width="0" style="9" hidden="1" customWidth="1"/>
    <col min="9256" max="9257" width="24.42578125" style="9" bestFit="1" customWidth="1"/>
    <col min="9258" max="9258" width="8.140625" style="9" customWidth="1"/>
    <col min="9259" max="9500" width="9.140625" style="9"/>
    <col min="9501" max="9501" width="11.85546875" style="9" bestFit="1" customWidth="1"/>
    <col min="9502" max="9503" width="10.5703125" style="9" bestFit="1" customWidth="1"/>
    <col min="9504" max="9504" width="9.28515625" style="9" bestFit="1" customWidth="1"/>
    <col min="9505" max="9505" width="7.85546875" style="9" bestFit="1" customWidth="1"/>
    <col min="9506" max="9506" width="8.85546875" style="9" bestFit="1" customWidth="1"/>
    <col min="9507" max="9507" width="10.85546875" style="9" bestFit="1" customWidth="1"/>
    <col min="9508" max="9508" width="12.5703125" style="9" bestFit="1" customWidth="1"/>
    <col min="9509" max="9510" width="24.42578125" style="9" bestFit="1" customWidth="1"/>
    <col min="9511" max="9511" width="0" style="9" hidden="1" customWidth="1"/>
    <col min="9512" max="9513" width="24.42578125" style="9" bestFit="1" customWidth="1"/>
    <col min="9514" max="9514" width="8.140625" style="9" customWidth="1"/>
    <col min="9515" max="9756" width="9.140625" style="9"/>
    <col min="9757" max="9757" width="11.85546875" style="9" bestFit="1" customWidth="1"/>
    <col min="9758" max="9759" width="10.5703125" style="9" bestFit="1" customWidth="1"/>
    <col min="9760" max="9760" width="9.28515625" style="9" bestFit="1" customWidth="1"/>
    <col min="9761" max="9761" width="7.85546875" style="9" bestFit="1" customWidth="1"/>
    <col min="9762" max="9762" width="8.85546875" style="9" bestFit="1" customWidth="1"/>
    <col min="9763" max="9763" width="10.85546875" style="9" bestFit="1" customWidth="1"/>
    <col min="9764" max="9764" width="12.5703125" style="9" bestFit="1" customWidth="1"/>
    <col min="9765" max="9766" width="24.42578125" style="9" bestFit="1" customWidth="1"/>
    <col min="9767" max="9767" width="0" style="9" hidden="1" customWidth="1"/>
    <col min="9768" max="9769" width="24.42578125" style="9" bestFit="1" customWidth="1"/>
    <col min="9770" max="9770" width="8.140625" style="9" customWidth="1"/>
    <col min="9771" max="10012" width="9.140625" style="9"/>
    <col min="10013" max="10013" width="11.85546875" style="9" bestFit="1" customWidth="1"/>
    <col min="10014" max="10015" width="10.5703125" style="9" bestFit="1" customWidth="1"/>
    <col min="10016" max="10016" width="9.28515625" style="9" bestFit="1" customWidth="1"/>
    <col min="10017" max="10017" width="7.85546875" style="9" bestFit="1" customWidth="1"/>
    <col min="10018" max="10018" width="8.85546875" style="9" bestFit="1" customWidth="1"/>
    <col min="10019" max="10019" width="10.85546875" style="9" bestFit="1" customWidth="1"/>
    <col min="10020" max="10020" width="12.5703125" style="9" bestFit="1" customWidth="1"/>
    <col min="10021" max="10022" width="24.42578125" style="9" bestFit="1" customWidth="1"/>
    <col min="10023" max="10023" width="0" style="9" hidden="1" customWidth="1"/>
    <col min="10024" max="10025" width="24.42578125" style="9" bestFit="1" customWidth="1"/>
    <col min="10026" max="10026" width="8.140625" style="9" customWidth="1"/>
    <col min="10027" max="10268" width="9.140625" style="9"/>
    <col min="10269" max="10269" width="11.85546875" style="9" bestFit="1" customWidth="1"/>
    <col min="10270" max="10271" width="10.5703125" style="9" bestFit="1" customWidth="1"/>
    <col min="10272" max="10272" width="9.28515625" style="9" bestFit="1" customWidth="1"/>
    <col min="10273" max="10273" width="7.85546875" style="9" bestFit="1" customWidth="1"/>
    <col min="10274" max="10274" width="8.85546875" style="9" bestFit="1" customWidth="1"/>
    <col min="10275" max="10275" width="10.85546875" style="9" bestFit="1" customWidth="1"/>
    <col min="10276" max="10276" width="12.5703125" style="9" bestFit="1" customWidth="1"/>
    <col min="10277" max="10278" width="24.42578125" style="9" bestFit="1" customWidth="1"/>
    <col min="10279" max="10279" width="0" style="9" hidden="1" customWidth="1"/>
    <col min="10280" max="10281" width="24.42578125" style="9" bestFit="1" customWidth="1"/>
    <col min="10282" max="10282" width="8.140625" style="9" customWidth="1"/>
    <col min="10283" max="10524" width="9.140625" style="9"/>
    <col min="10525" max="10525" width="11.85546875" style="9" bestFit="1" customWidth="1"/>
    <col min="10526" max="10527" width="10.5703125" style="9" bestFit="1" customWidth="1"/>
    <col min="10528" max="10528" width="9.28515625" style="9" bestFit="1" customWidth="1"/>
    <col min="10529" max="10529" width="7.85546875" style="9" bestFit="1" customWidth="1"/>
    <col min="10530" max="10530" width="8.85546875" style="9" bestFit="1" customWidth="1"/>
    <col min="10531" max="10531" width="10.85546875" style="9" bestFit="1" customWidth="1"/>
    <col min="10532" max="10532" width="12.5703125" style="9" bestFit="1" customWidth="1"/>
    <col min="10533" max="10534" width="24.42578125" style="9" bestFit="1" customWidth="1"/>
    <col min="10535" max="10535" width="0" style="9" hidden="1" customWidth="1"/>
    <col min="10536" max="10537" width="24.42578125" style="9" bestFit="1" customWidth="1"/>
    <col min="10538" max="10538" width="8.140625" style="9" customWidth="1"/>
    <col min="10539" max="10780" width="9.140625" style="9"/>
    <col min="10781" max="10781" width="11.85546875" style="9" bestFit="1" customWidth="1"/>
    <col min="10782" max="10783" width="10.5703125" style="9" bestFit="1" customWidth="1"/>
    <col min="10784" max="10784" width="9.28515625" style="9" bestFit="1" customWidth="1"/>
    <col min="10785" max="10785" width="7.85546875" style="9" bestFit="1" customWidth="1"/>
    <col min="10786" max="10786" width="8.85546875" style="9" bestFit="1" customWidth="1"/>
    <col min="10787" max="10787" width="10.85546875" style="9" bestFit="1" customWidth="1"/>
    <col min="10788" max="10788" width="12.5703125" style="9" bestFit="1" customWidth="1"/>
    <col min="10789" max="10790" width="24.42578125" style="9" bestFit="1" customWidth="1"/>
    <col min="10791" max="10791" width="0" style="9" hidden="1" customWidth="1"/>
    <col min="10792" max="10793" width="24.42578125" style="9" bestFit="1" customWidth="1"/>
    <col min="10794" max="10794" width="8.140625" style="9" customWidth="1"/>
    <col min="10795" max="11036" width="9.140625" style="9"/>
    <col min="11037" max="11037" width="11.85546875" style="9" bestFit="1" customWidth="1"/>
    <col min="11038" max="11039" width="10.5703125" style="9" bestFit="1" customWidth="1"/>
    <col min="11040" max="11040" width="9.28515625" style="9" bestFit="1" customWidth="1"/>
    <col min="11041" max="11041" width="7.85546875" style="9" bestFit="1" customWidth="1"/>
    <col min="11042" max="11042" width="8.85546875" style="9" bestFit="1" customWidth="1"/>
    <col min="11043" max="11043" width="10.85546875" style="9" bestFit="1" customWidth="1"/>
    <col min="11044" max="11044" width="12.5703125" style="9" bestFit="1" customWidth="1"/>
    <col min="11045" max="11046" width="24.42578125" style="9" bestFit="1" customWidth="1"/>
    <col min="11047" max="11047" width="0" style="9" hidden="1" customWidth="1"/>
    <col min="11048" max="11049" width="24.42578125" style="9" bestFit="1" customWidth="1"/>
    <col min="11050" max="11050" width="8.140625" style="9" customWidth="1"/>
    <col min="11051" max="11292" width="9.140625" style="9"/>
    <col min="11293" max="11293" width="11.85546875" style="9" bestFit="1" customWidth="1"/>
    <col min="11294" max="11295" width="10.5703125" style="9" bestFit="1" customWidth="1"/>
    <col min="11296" max="11296" width="9.28515625" style="9" bestFit="1" customWidth="1"/>
    <col min="11297" max="11297" width="7.85546875" style="9" bestFit="1" customWidth="1"/>
    <col min="11298" max="11298" width="8.85546875" style="9" bestFit="1" customWidth="1"/>
    <col min="11299" max="11299" width="10.85546875" style="9" bestFit="1" customWidth="1"/>
    <col min="11300" max="11300" width="12.5703125" style="9" bestFit="1" customWidth="1"/>
    <col min="11301" max="11302" width="24.42578125" style="9" bestFit="1" customWidth="1"/>
    <col min="11303" max="11303" width="0" style="9" hidden="1" customWidth="1"/>
    <col min="11304" max="11305" width="24.42578125" style="9" bestFit="1" customWidth="1"/>
    <col min="11306" max="11306" width="8.140625" style="9" customWidth="1"/>
    <col min="11307" max="11548" width="9.140625" style="9"/>
    <col min="11549" max="11549" width="11.85546875" style="9" bestFit="1" customWidth="1"/>
    <col min="11550" max="11551" width="10.5703125" style="9" bestFit="1" customWidth="1"/>
    <col min="11552" max="11552" width="9.28515625" style="9" bestFit="1" customWidth="1"/>
    <col min="11553" max="11553" width="7.85546875" style="9" bestFit="1" customWidth="1"/>
    <col min="11554" max="11554" width="8.85546875" style="9" bestFit="1" customWidth="1"/>
    <col min="11555" max="11555" width="10.85546875" style="9" bestFit="1" customWidth="1"/>
    <col min="11556" max="11556" width="12.5703125" style="9" bestFit="1" customWidth="1"/>
    <col min="11557" max="11558" width="24.42578125" style="9" bestFit="1" customWidth="1"/>
    <col min="11559" max="11559" width="0" style="9" hidden="1" customWidth="1"/>
    <col min="11560" max="11561" width="24.42578125" style="9" bestFit="1" customWidth="1"/>
    <col min="11562" max="11562" width="8.140625" style="9" customWidth="1"/>
    <col min="11563" max="11804" width="9.140625" style="9"/>
    <col min="11805" max="11805" width="11.85546875" style="9" bestFit="1" customWidth="1"/>
    <col min="11806" max="11807" width="10.5703125" style="9" bestFit="1" customWidth="1"/>
    <col min="11808" max="11808" width="9.28515625" style="9" bestFit="1" customWidth="1"/>
    <col min="11809" max="11809" width="7.85546875" style="9" bestFit="1" customWidth="1"/>
    <col min="11810" max="11810" width="8.85546875" style="9" bestFit="1" customWidth="1"/>
    <col min="11811" max="11811" width="10.85546875" style="9" bestFit="1" customWidth="1"/>
    <col min="11812" max="11812" width="12.5703125" style="9" bestFit="1" customWidth="1"/>
    <col min="11813" max="11814" width="24.42578125" style="9" bestFit="1" customWidth="1"/>
    <col min="11815" max="11815" width="0" style="9" hidden="1" customWidth="1"/>
    <col min="11816" max="11817" width="24.42578125" style="9" bestFit="1" customWidth="1"/>
    <col min="11818" max="11818" width="8.140625" style="9" customWidth="1"/>
    <col min="11819" max="12060" width="9.140625" style="9"/>
    <col min="12061" max="12061" width="11.85546875" style="9" bestFit="1" customWidth="1"/>
    <col min="12062" max="12063" width="10.5703125" style="9" bestFit="1" customWidth="1"/>
    <col min="12064" max="12064" width="9.28515625" style="9" bestFit="1" customWidth="1"/>
    <col min="12065" max="12065" width="7.85546875" style="9" bestFit="1" customWidth="1"/>
    <col min="12066" max="12066" width="8.85546875" style="9" bestFit="1" customWidth="1"/>
    <col min="12067" max="12067" width="10.85546875" style="9" bestFit="1" customWidth="1"/>
    <col min="12068" max="12068" width="12.5703125" style="9" bestFit="1" customWidth="1"/>
    <col min="12069" max="12070" width="24.42578125" style="9" bestFit="1" customWidth="1"/>
    <col min="12071" max="12071" width="0" style="9" hidden="1" customWidth="1"/>
    <col min="12072" max="12073" width="24.42578125" style="9" bestFit="1" customWidth="1"/>
    <col min="12074" max="12074" width="8.140625" style="9" customWidth="1"/>
    <col min="12075" max="12316" width="9.140625" style="9"/>
    <col min="12317" max="12317" width="11.85546875" style="9" bestFit="1" customWidth="1"/>
    <col min="12318" max="12319" width="10.5703125" style="9" bestFit="1" customWidth="1"/>
    <col min="12320" max="12320" width="9.28515625" style="9" bestFit="1" customWidth="1"/>
    <col min="12321" max="12321" width="7.85546875" style="9" bestFit="1" customWidth="1"/>
    <col min="12322" max="12322" width="8.85546875" style="9" bestFit="1" customWidth="1"/>
    <col min="12323" max="12323" width="10.85546875" style="9" bestFit="1" customWidth="1"/>
    <col min="12324" max="12324" width="12.5703125" style="9" bestFit="1" customWidth="1"/>
    <col min="12325" max="12326" width="24.42578125" style="9" bestFit="1" customWidth="1"/>
    <col min="12327" max="12327" width="0" style="9" hidden="1" customWidth="1"/>
    <col min="12328" max="12329" width="24.42578125" style="9" bestFit="1" customWidth="1"/>
    <col min="12330" max="12330" width="8.140625" style="9" customWidth="1"/>
    <col min="12331" max="12572" width="9.140625" style="9"/>
    <col min="12573" max="12573" width="11.85546875" style="9" bestFit="1" customWidth="1"/>
    <col min="12574" max="12575" width="10.5703125" style="9" bestFit="1" customWidth="1"/>
    <col min="12576" max="12576" width="9.28515625" style="9" bestFit="1" customWidth="1"/>
    <col min="12577" max="12577" width="7.85546875" style="9" bestFit="1" customWidth="1"/>
    <col min="12578" max="12578" width="8.85546875" style="9" bestFit="1" customWidth="1"/>
    <col min="12579" max="12579" width="10.85546875" style="9" bestFit="1" customWidth="1"/>
    <col min="12580" max="12580" width="12.5703125" style="9" bestFit="1" customWidth="1"/>
    <col min="12581" max="12582" width="24.42578125" style="9" bestFit="1" customWidth="1"/>
    <col min="12583" max="12583" width="0" style="9" hidden="1" customWidth="1"/>
    <col min="12584" max="12585" width="24.42578125" style="9" bestFit="1" customWidth="1"/>
    <col min="12586" max="12586" width="8.140625" style="9" customWidth="1"/>
    <col min="12587" max="12828" width="9.140625" style="9"/>
    <col min="12829" max="12829" width="11.85546875" style="9" bestFit="1" customWidth="1"/>
    <col min="12830" max="12831" width="10.5703125" style="9" bestFit="1" customWidth="1"/>
    <col min="12832" max="12832" width="9.28515625" style="9" bestFit="1" customWidth="1"/>
    <col min="12833" max="12833" width="7.85546875" style="9" bestFit="1" customWidth="1"/>
    <col min="12834" max="12834" width="8.85546875" style="9" bestFit="1" customWidth="1"/>
    <col min="12835" max="12835" width="10.85546875" style="9" bestFit="1" customWidth="1"/>
    <col min="12836" max="12836" width="12.5703125" style="9" bestFit="1" customWidth="1"/>
    <col min="12837" max="12838" width="24.42578125" style="9" bestFit="1" customWidth="1"/>
    <col min="12839" max="12839" width="0" style="9" hidden="1" customWidth="1"/>
    <col min="12840" max="12841" width="24.42578125" style="9" bestFit="1" customWidth="1"/>
    <col min="12842" max="12842" width="8.140625" style="9" customWidth="1"/>
    <col min="12843" max="13084" width="9.140625" style="9"/>
    <col min="13085" max="13085" width="11.85546875" style="9" bestFit="1" customWidth="1"/>
    <col min="13086" max="13087" width="10.5703125" style="9" bestFit="1" customWidth="1"/>
    <col min="13088" max="13088" width="9.28515625" style="9" bestFit="1" customWidth="1"/>
    <col min="13089" max="13089" width="7.85546875" style="9" bestFit="1" customWidth="1"/>
    <col min="13090" max="13090" width="8.85546875" style="9" bestFit="1" customWidth="1"/>
    <col min="13091" max="13091" width="10.85546875" style="9" bestFit="1" customWidth="1"/>
    <col min="13092" max="13092" width="12.5703125" style="9" bestFit="1" customWidth="1"/>
    <col min="13093" max="13094" width="24.42578125" style="9" bestFit="1" customWidth="1"/>
    <col min="13095" max="13095" width="0" style="9" hidden="1" customWidth="1"/>
    <col min="13096" max="13097" width="24.42578125" style="9" bestFit="1" customWidth="1"/>
    <col min="13098" max="13098" width="8.140625" style="9" customWidth="1"/>
    <col min="13099" max="13340" width="9.140625" style="9"/>
    <col min="13341" max="13341" width="11.85546875" style="9" bestFit="1" customWidth="1"/>
    <col min="13342" max="13343" width="10.5703125" style="9" bestFit="1" customWidth="1"/>
    <col min="13344" max="13344" width="9.28515625" style="9" bestFit="1" customWidth="1"/>
    <col min="13345" max="13345" width="7.85546875" style="9" bestFit="1" customWidth="1"/>
    <col min="13346" max="13346" width="8.85546875" style="9" bestFit="1" customWidth="1"/>
    <col min="13347" max="13347" width="10.85546875" style="9" bestFit="1" customWidth="1"/>
    <col min="13348" max="13348" width="12.5703125" style="9" bestFit="1" customWidth="1"/>
    <col min="13349" max="13350" width="24.42578125" style="9" bestFit="1" customWidth="1"/>
    <col min="13351" max="13351" width="0" style="9" hidden="1" customWidth="1"/>
    <col min="13352" max="13353" width="24.42578125" style="9" bestFit="1" customWidth="1"/>
    <col min="13354" max="13354" width="8.140625" style="9" customWidth="1"/>
    <col min="13355" max="13596" width="9.140625" style="9"/>
    <col min="13597" max="13597" width="11.85546875" style="9" bestFit="1" customWidth="1"/>
    <col min="13598" max="13599" width="10.5703125" style="9" bestFit="1" customWidth="1"/>
    <col min="13600" max="13600" width="9.28515625" style="9" bestFit="1" customWidth="1"/>
    <col min="13601" max="13601" width="7.85546875" style="9" bestFit="1" customWidth="1"/>
    <col min="13602" max="13602" width="8.85546875" style="9" bestFit="1" customWidth="1"/>
    <col min="13603" max="13603" width="10.85546875" style="9" bestFit="1" customWidth="1"/>
    <col min="13604" max="13604" width="12.5703125" style="9" bestFit="1" customWidth="1"/>
    <col min="13605" max="13606" width="24.42578125" style="9" bestFit="1" customWidth="1"/>
    <col min="13607" max="13607" width="0" style="9" hidden="1" customWidth="1"/>
    <col min="13608" max="13609" width="24.42578125" style="9" bestFit="1" customWidth="1"/>
    <col min="13610" max="13610" width="8.140625" style="9" customWidth="1"/>
    <col min="13611" max="13852" width="9.140625" style="9"/>
    <col min="13853" max="13853" width="11.85546875" style="9" bestFit="1" customWidth="1"/>
    <col min="13854" max="13855" width="10.5703125" style="9" bestFit="1" customWidth="1"/>
    <col min="13856" max="13856" width="9.28515625" style="9" bestFit="1" customWidth="1"/>
    <col min="13857" max="13857" width="7.85546875" style="9" bestFit="1" customWidth="1"/>
    <col min="13858" max="13858" width="8.85546875" style="9" bestFit="1" customWidth="1"/>
    <col min="13859" max="13859" width="10.85546875" style="9" bestFit="1" customWidth="1"/>
    <col min="13860" max="13860" width="12.5703125" style="9" bestFit="1" customWidth="1"/>
    <col min="13861" max="13862" width="24.42578125" style="9" bestFit="1" customWidth="1"/>
    <col min="13863" max="13863" width="0" style="9" hidden="1" customWidth="1"/>
    <col min="13864" max="13865" width="24.42578125" style="9" bestFit="1" customWidth="1"/>
    <col min="13866" max="13866" width="8.140625" style="9" customWidth="1"/>
    <col min="13867" max="14108" width="9.140625" style="9"/>
    <col min="14109" max="14109" width="11.85546875" style="9" bestFit="1" customWidth="1"/>
    <col min="14110" max="14111" width="10.5703125" style="9" bestFit="1" customWidth="1"/>
    <col min="14112" max="14112" width="9.28515625" style="9" bestFit="1" customWidth="1"/>
    <col min="14113" max="14113" width="7.85546875" style="9" bestFit="1" customWidth="1"/>
    <col min="14114" max="14114" width="8.85546875" style="9" bestFit="1" customWidth="1"/>
    <col min="14115" max="14115" width="10.85546875" style="9" bestFit="1" customWidth="1"/>
    <col min="14116" max="14116" width="12.5703125" style="9" bestFit="1" customWidth="1"/>
    <col min="14117" max="14118" width="24.42578125" style="9" bestFit="1" customWidth="1"/>
    <col min="14119" max="14119" width="0" style="9" hidden="1" customWidth="1"/>
    <col min="14120" max="14121" width="24.42578125" style="9" bestFit="1" customWidth="1"/>
    <col min="14122" max="14122" width="8.140625" style="9" customWidth="1"/>
    <col min="14123" max="14364" width="9.140625" style="9"/>
    <col min="14365" max="14365" width="11.85546875" style="9" bestFit="1" customWidth="1"/>
    <col min="14366" max="14367" width="10.5703125" style="9" bestFit="1" customWidth="1"/>
    <col min="14368" max="14368" width="9.28515625" style="9" bestFit="1" customWidth="1"/>
    <col min="14369" max="14369" width="7.85546875" style="9" bestFit="1" customWidth="1"/>
    <col min="14370" max="14370" width="8.85546875" style="9" bestFit="1" customWidth="1"/>
    <col min="14371" max="14371" width="10.85546875" style="9" bestFit="1" customWidth="1"/>
    <col min="14372" max="14372" width="12.5703125" style="9" bestFit="1" customWidth="1"/>
    <col min="14373" max="14374" width="24.42578125" style="9" bestFit="1" customWidth="1"/>
    <col min="14375" max="14375" width="0" style="9" hidden="1" customWidth="1"/>
    <col min="14376" max="14377" width="24.42578125" style="9" bestFit="1" customWidth="1"/>
    <col min="14378" max="14378" width="8.140625" style="9" customWidth="1"/>
    <col min="14379" max="14620" width="9.140625" style="9"/>
    <col min="14621" max="14621" width="11.85546875" style="9" bestFit="1" customWidth="1"/>
    <col min="14622" max="14623" width="10.5703125" style="9" bestFit="1" customWidth="1"/>
    <col min="14624" max="14624" width="9.28515625" style="9" bestFit="1" customWidth="1"/>
    <col min="14625" max="14625" width="7.85546875" style="9" bestFit="1" customWidth="1"/>
    <col min="14626" max="14626" width="8.85546875" style="9" bestFit="1" customWidth="1"/>
    <col min="14627" max="14627" width="10.85546875" style="9" bestFit="1" customWidth="1"/>
    <col min="14628" max="14628" width="12.5703125" style="9" bestFit="1" customWidth="1"/>
    <col min="14629" max="14630" width="24.42578125" style="9" bestFit="1" customWidth="1"/>
    <col min="14631" max="14631" width="0" style="9" hidden="1" customWidth="1"/>
    <col min="14632" max="14633" width="24.42578125" style="9" bestFit="1" customWidth="1"/>
    <col min="14634" max="14634" width="8.140625" style="9" customWidth="1"/>
    <col min="14635" max="14876" width="9.140625" style="9"/>
    <col min="14877" max="14877" width="11.85546875" style="9" bestFit="1" customWidth="1"/>
    <col min="14878" max="14879" width="10.5703125" style="9" bestFit="1" customWidth="1"/>
    <col min="14880" max="14880" width="9.28515625" style="9" bestFit="1" customWidth="1"/>
    <col min="14881" max="14881" width="7.85546875" style="9" bestFit="1" customWidth="1"/>
    <col min="14882" max="14882" width="8.85546875" style="9" bestFit="1" customWidth="1"/>
    <col min="14883" max="14883" width="10.85546875" style="9" bestFit="1" customWidth="1"/>
    <col min="14884" max="14884" width="12.5703125" style="9" bestFit="1" customWidth="1"/>
    <col min="14885" max="14886" width="24.42578125" style="9" bestFit="1" customWidth="1"/>
    <col min="14887" max="14887" width="0" style="9" hidden="1" customWidth="1"/>
    <col min="14888" max="14889" width="24.42578125" style="9" bestFit="1" customWidth="1"/>
    <col min="14890" max="14890" width="8.140625" style="9" customWidth="1"/>
    <col min="14891" max="15132" width="9.140625" style="9"/>
    <col min="15133" max="15133" width="11.85546875" style="9" bestFit="1" customWidth="1"/>
    <col min="15134" max="15135" width="10.5703125" style="9" bestFit="1" customWidth="1"/>
    <col min="15136" max="15136" width="9.28515625" style="9" bestFit="1" customWidth="1"/>
    <col min="15137" max="15137" width="7.85546875" style="9" bestFit="1" customWidth="1"/>
    <col min="15138" max="15138" width="8.85546875" style="9" bestFit="1" customWidth="1"/>
    <col min="15139" max="15139" width="10.85546875" style="9" bestFit="1" customWidth="1"/>
    <col min="15140" max="15140" width="12.5703125" style="9" bestFit="1" customWidth="1"/>
    <col min="15141" max="15142" width="24.42578125" style="9" bestFit="1" customWidth="1"/>
    <col min="15143" max="15143" width="0" style="9" hidden="1" customWidth="1"/>
    <col min="15144" max="15145" width="24.42578125" style="9" bestFit="1" customWidth="1"/>
    <col min="15146" max="15146" width="8.140625" style="9" customWidth="1"/>
    <col min="15147" max="15388" width="9.140625" style="9"/>
    <col min="15389" max="15389" width="11.85546875" style="9" bestFit="1" customWidth="1"/>
    <col min="15390" max="15391" width="10.5703125" style="9" bestFit="1" customWidth="1"/>
    <col min="15392" max="15392" width="9.28515625" style="9" bestFit="1" customWidth="1"/>
    <col min="15393" max="15393" width="7.85546875" style="9" bestFit="1" customWidth="1"/>
    <col min="15394" max="15394" width="8.85546875" style="9" bestFit="1" customWidth="1"/>
    <col min="15395" max="15395" width="10.85546875" style="9" bestFit="1" customWidth="1"/>
    <col min="15396" max="15396" width="12.5703125" style="9" bestFit="1" customWidth="1"/>
    <col min="15397" max="15398" width="24.42578125" style="9" bestFit="1" customWidth="1"/>
    <col min="15399" max="15399" width="0" style="9" hidden="1" customWidth="1"/>
    <col min="15400" max="15401" width="24.42578125" style="9" bestFit="1" customWidth="1"/>
    <col min="15402" max="15402" width="8.140625" style="9" customWidth="1"/>
    <col min="15403" max="15644" width="9.140625" style="9"/>
    <col min="15645" max="15645" width="11.85546875" style="9" bestFit="1" customWidth="1"/>
    <col min="15646" max="15647" width="10.5703125" style="9" bestFit="1" customWidth="1"/>
    <col min="15648" max="15648" width="9.28515625" style="9" bestFit="1" customWidth="1"/>
    <col min="15649" max="15649" width="7.85546875" style="9" bestFit="1" customWidth="1"/>
    <col min="15650" max="15650" width="8.85546875" style="9" bestFit="1" customWidth="1"/>
    <col min="15651" max="15651" width="10.85546875" style="9" bestFit="1" customWidth="1"/>
    <col min="15652" max="15652" width="12.5703125" style="9" bestFit="1" customWidth="1"/>
    <col min="15653" max="15654" width="24.42578125" style="9" bestFit="1" customWidth="1"/>
    <col min="15655" max="15655" width="0" style="9" hidden="1" customWidth="1"/>
    <col min="15656" max="15657" width="24.42578125" style="9" bestFit="1" customWidth="1"/>
    <col min="15658" max="15658" width="8.140625" style="9" customWidth="1"/>
    <col min="15659" max="15900" width="9.140625" style="9"/>
    <col min="15901" max="15901" width="11.85546875" style="9" bestFit="1" customWidth="1"/>
    <col min="15902" max="15903" width="10.5703125" style="9" bestFit="1" customWidth="1"/>
    <col min="15904" max="15904" width="9.28515625" style="9" bestFit="1" customWidth="1"/>
    <col min="15905" max="15905" width="7.85546875" style="9" bestFit="1" customWidth="1"/>
    <col min="15906" max="15906" width="8.85546875" style="9" bestFit="1" customWidth="1"/>
    <col min="15907" max="15907" width="10.85546875" style="9" bestFit="1" customWidth="1"/>
    <col min="15908" max="15908" width="12.5703125" style="9" bestFit="1" customWidth="1"/>
    <col min="15909" max="15910" width="24.42578125" style="9" bestFit="1" customWidth="1"/>
    <col min="15911" max="15911" width="0" style="9" hidden="1" customWidth="1"/>
    <col min="15912" max="15913" width="24.42578125" style="9" bestFit="1" customWidth="1"/>
    <col min="15914" max="15914" width="8.140625" style="9" customWidth="1"/>
    <col min="15915" max="16156" width="9.140625" style="9"/>
    <col min="16157" max="16157" width="11.85546875" style="9" bestFit="1" customWidth="1"/>
    <col min="16158" max="16159" width="10.5703125" style="9" bestFit="1" customWidth="1"/>
    <col min="16160" max="16160" width="9.28515625" style="9" bestFit="1" customWidth="1"/>
    <col min="16161" max="16161" width="7.85546875" style="9" bestFit="1" customWidth="1"/>
    <col min="16162" max="16162" width="8.85546875" style="9" bestFit="1" customWidth="1"/>
    <col min="16163" max="16163" width="10.85546875" style="9" bestFit="1" customWidth="1"/>
    <col min="16164" max="16164" width="12.5703125" style="9" bestFit="1" customWidth="1"/>
    <col min="16165" max="16166" width="24.42578125" style="9" bestFit="1" customWidth="1"/>
    <col min="16167" max="16167" width="0" style="9" hidden="1" customWidth="1"/>
    <col min="16168" max="16169" width="24.42578125" style="9" bestFit="1" customWidth="1"/>
    <col min="16170" max="16170" width="8.140625" style="9" customWidth="1"/>
    <col min="16171" max="16384" width="9.140625" style="9"/>
  </cols>
  <sheetData>
    <row r="1" spans="1:58" x14ac:dyDescent="0.2">
      <c r="B1" s="10" t="s">
        <v>39</v>
      </c>
      <c r="C1" s="10"/>
      <c r="D1" s="10"/>
      <c r="E1" s="10"/>
      <c r="F1" s="10"/>
      <c r="G1" s="10"/>
      <c r="H1" s="10"/>
      <c r="I1" s="10"/>
      <c r="J1" s="10"/>
      <c r="K1" s="10"/>
      <c r="L1" s="10"/>
      <c r="M1" s="10"/>
      <c r="N1" s="10"/>
      <c r="O1" s="10"/>
      <c r="P1" s="10"/>
      <c r="Q1" s="201"/>
      <c r="R1" s="10"/>
      <c r="S1" s="10"/>
      <c r="T1" s="10"/>
      <c r="U1" s="10"/>
      <c r="V1" s="10"/>
      <c r="W1" s="10"/>
      <c r="X1" s="10"/>
      <c r="Y1" s="10"/>
      <c r="Z1" s="10"/>
      <c r="AA1" s="10"/>
      <c r="AB1" s="10"/>
      <c r="AC1" s="10"/>
      <c r="AD1" s="10"/>
      <c r="AE1" s="10"/>
      <c r="AF1" s="10"/>
      <c r="AG1" s="11"/>
      <c r="AH1" s="11"/>
      <c r="AI1" s="11"/>
      <c r="AJ1" s="11"/>
      <c r="AK1" s="10"/>
      <c r="AL1" s="12"/>
      <c r="AM1" s="12"/>
      <c r="AN1" s="12"/>
      <c r="AO1" s="12"/>
      <c r="AP1" s="10"/>
      <c r="AQ1" s="10"/>
      <c r="AR1" s="10"/>
      <c r="AS1" s="10"/>
      <c r="AT1" s="10"/>
      <c r="AU1" s="10"/>
      <c r="AV1" s="10"/>
      <c r="AW1" s="10"/>
      <c r="AX1" s="10"/>
      <c r="AY1" s="10"/>
      <c r="AZ1" s="10"/>
    </row>
    <row r="2" spans="1:58" x14ac:dyDescent="0.2">
      <c r="W2" s="13"/>
      <c r="X2" s="13"/>
      <c r="Y2" s="13"/>
      <c r="Z2" s="13"/>
      <c r="AB2" s="13"/>
      <c r="AC2" s="13"/>
      <c r="AD2" s="13"/>
      <c r="AE2" s="13"/>
      <c r="AG2" s="239" t="s">
        <v>40</v>
      </c>
      <c r="AH2" s="239"/>
      <c r="AI2" s="239"/>
      <c r="AJ2" s="239"/>
      <c r="AL2" s="239" t="s">
        <v>41</v>
      </c>
      <c r="AM2" s="239"/>
      <c r="AN2" s="239"/>
      <c r="AO2" s="239"/>
      <c r="AQ2" s="13"/>
      <c r="AR2" s="13"/>
      <c r="AS2" s="13"/>
      <c r="AT2" s="13"/>
      <c r="AV2" s="13"/>
      <c r="AW2" s="13"/>
      <c r="AX2" s="13"/>
      <c r="AY2" s="13"/>
    </row>
    <row r="3" spans="1:58" s="200" customFormat="1" ht="96.75" customHeight="1" x14ac:dyDescent="0.2">
      <c r="A3" s="199" t="s">
        <v>42</v>
      </c>
      <c r="B3" s="198" t="s">
        <v>43</v>
      </c>
      <c r="C3" s="198" t="s">
        <v>44</v>
      </c>
      <c r="D3" s="198" t="s">
        <v>45</v>
      </c>
      <c r="E3" s="198" t="s">
        <v>46</v>
      </c>
      <c r="F3" s="198" t="s">
        <v>47</v>
      </c>
      <c r="G3" s="198" t="s">
        <v>48</v>
      </c>
      <c r="H3" s="198" t="s">
        <v>49</v>
      </c>
      <c r="I3" s="198" t="s">
        <v>50</v>
      </c>
      <c r="J3" s="198" t="s">
        <v>51</v>
      </c>
      <c r="K3" s="198" t="s">
        <v>52</v>
      </c>
      <c r="L3" s="198" t="s">
        <v>53</v>
      </c>
      <c r="M3" s="198" t="s">
        <v>54</v>
      </c>
      <c r="N3" s="198" t="s">
        <v>55</v>
      </c>
      <c r="O3" s="198" t="s">
        <v>56</v>
      </c>
      <c r="P3" s="198" t="s">
        <v>57</v>
      </c>
      <c r="Q3" s="203" t="s">
        <v>1069</v>
      </c>
      <c r="R3" s="198" t="s">
        <v>58</v>
      </c>
      <c r="S3" s="198" t="s">
        <v>59</v>
      </c>
      <c r="T3" s="198" t="s">
        <v>60</v>
      </c>
      <c r="U3" s="198" t="s">
        <v>61</v>
      </c>
      <c r="V3" s="198" t="s">
        <v>62</v>
      </c>
      <c r="W3" s="198" t="s">
        <v>63</v>
      </c>
      <c r="X3" s="198" t="s">
        <v>64</v>
      </c>
      <c r="Y3" s="198" t="s">
        <v>65</v>
      </c>
      <c r="Z3" s="198" t="s">
        <v>66</v>
      </c>
      <c r="AA3" s="198" t="s">
        <v>67</v>
      </c>
      <c r="AB3" s="198" t="s">
        <v>68</v>
      </c>
      <c r="AC3" s="198" t="s">
        <v>69</v>
      </c>
      <c r="AD3" s="198" t="s">
        <v>70</v>
      </c>
      <c r="AE3" s="198" t="s">
        <v>71</v>
      </c>
      <c r="AF3" s="198" t="s">
        <v>72</v>
      </c>
      <c r="AG3" s="198" t="s">
        <v>73</v>
      </c>
      <c r="AH3" s="198" t="s">
        <v>74</v>
      </c>
      <c r="AI3" s="198" t="s">
        <v>75</v>
      </c>
      <c r="AJ3" s="198" t="s">
        <v>76</v>
      </c>
      <c r="AK3" s="198" t="s">
        <v>77</v>
      </c>
      <c r="AL3" s="198" t="s">
        <v>73</v>
      </c>
      <c r="AM3" s="198" t="s">
        <v>74</v>
      </c>
      <c r="AN3" s="198" t="s">
        <v>75</v>
      </c>
      <c r="AO3" s="198" t="s">
        <v>76</v>
      </c>
      <c r="AP3" s="198" t="s">
        <v>77</v>
      </c>
      <c r="AQ3" s="198" t="s">
        <v>78</v>
      </c>
      <c r="AR3" s="198" t="s">
        <v>79</v>
      </c>
      <c r="AS3" s="198" t="s">
        <v>80</v>
      </c>
      <c r="AT3" s="198" t="s">
        <v>81</v>
      </c>
      <c r="AU3" s="198" t="s">
        <v>82</v>
      </c>
      <c r="AV3" s="198" t="s">
        <v>83</v>
      </c>
      <c r="AW3" s="198" t="s">
        <v>84</v>
      </c>
      <c r="AX3" s="198" t="s">
        <v>85</v>
      </c>
      <c r="AY3" s="198" t="s">
        <v>86</v>
      </c>
      <c r="AZ3" s="198" t="s">
        <v>87</v>
      </c>
      <c r="BA3" s="198" t="s">
        <v>1050</v>
      </c>
      <c r="BB3" s="198" t="s">
        <v>1051</v>
      </c>
      <c r="BC3" s="198" t="s">
        <v>1052</v>
      </c>
      <c r="BD3" s="198" t="s">
        <v>1053</v>
      </c>
      <c r="BE3" s="198" t="s">
        <v>87</v>
      </c>
      <c r="BF3" s="198" t="s">
        <v>1064</v>
      </c>
    </row>
    <row r="4" spans="1:58" s="108" customFormat="1" x14ac:dyDescent="0.2">
      <c r="A4" s="102" t="s">
        <v>13840</v>
      </c>
      <c r="B4" s="102" t="s">
        <v>13841</v>
      </c>
      <c r="C4" s="102" t="s">
        <v>13842</v>
      </c>
      <c r="D4" s="104">
        <v>19.399999999999999</v>
      </c>
      <c r="E4" s="104">
        <v>18.399999999999999</v>
      </c>
      <c r="F4" s="103">
        <f t="shared" ref="F4:F25" si="0">ROUND(D4-E4,2)</f>
        <v>1</v>
      </c>
      <c r="G4" s="104">
        <v>18.5</v>
      </c>
      <c r="H4" s="104">
        <v>17.5</v>
      </c>
      <c r="I4" s="105">
        <f t="shared" ref="I4:I25" si="1">ROUND(G4-H4,2)</f>
        <v>1</v>
      </c>
      <c r="J4" s="106">
        <f t="shared" ref="J4:J25" si="2">ROUND((F4+I4)/2+ROUND(Q4/4,2),2)</f>
        <v>1.1200000000000001</v>
      </c>
      <c r="K4" s="106">
        <f t="shared" ref="K4:K25" si="3">ROUND(($F4 + $I4)/2,2)</f>
        <v>1</v>
      </c>
      <c r="L4" s="102">
        <v>33</v>
      </c>
      <c r="M4" s="107">
        <f t="shared" ref="M4:M5" si="4">IF(Q4&gt;=0.6,Q4+2*0.3 + QUOTIENT(J4,2)*0.1,IF(Q4=0.49,0.9 + QUOTIENT(J4,2)*0.1,"inserir manualmente"))</f>
        <v>0.9</v>
      </c>
      <c r="N4" s="107">
        <f t="shared" ref="N4:N21" si="5">IF(AND(Q4&gt;=0.4,Q4&lt;=0.7),1.2, (1.2 + (Q4 - 0.7)))</f>
        <v>1.2</v>
      </c>
      <c r="O4" s="105">
        <f t="shared" ref="O4:O25" si="6">F4+0.15</f>
        <v>1.1499999999999999</v>
      </c>
      <c r="P4" s="105">
        <f t="shared" ref="P4:P25" si="7">IF(IF(AND(Q4&gt;=0.4,Q4&lt;=0.8),F4- 1.4,F4- (1.4 + (Q4 - 0.8)))&lt;0,0,IF(AND(Q4&gt;=0.4,Q4&lt;=0.8),F4- 1.4,F4- (1.4 + (Q4 - 0.8))))</f>
        <v>0</v>
      </c>
      <c r="Q4" s="204">
        <v>0.49</v>
      </c>
      <c r="R4" s="103" t="str">
        <f t="shared" ref="R4:R25" si="8">IF($M4&lt;=1.5,IF($J4&lt;=1.5,"SINAPI não disponivel",IF($J4&lt;=3,"SINAPI 90084",IF($J4&lt;=4.5,"SINAPI 90086",IF($J4&lt;=6,"SINAPI 90088","SINAPI não disponível")))),IF($M4&lt;=2.5,IF($J4&lt;=1.5,"SINAPI 90082",IF($J4&lt;=3,"SINAPI 90085",IF($J4&lt;=4.5,"SINAPI 90087",IF($J4&lt;=6,"SINAPI 90090","SINAPI não disponível")))),"SINAPI não disponível"))</f>
        <v>SINAPI não disponivel</v>
      </c>
      <c r="S4" s="103" t="str">
        <f t="shared" ref="S4:S25" si="9">IF($M4&lt;=1.5,IF($J4&lt;=1.5,"SINAPI não disponivel",IF($J4&lt;=3,"SINAPI 90092",IF($J4&lt;=4.5,"SINAPI 90094",IF($J4&lt;=6,"SINAPI 90096","SINAPI não disponível")))),IF($M4&lt;=2.5,IF($J4&lt;=1.5,"SINAPI 90091",IF($J4&lt;=3,"SINAPI 90093",IF($J4&lt;=4.5,"SINAPI 90095",IF($J4&lt;=6,"SINAPI 90098","SINAPI não disponível")))),"SINAPI não disponível"))</f>
        <v>SINAPI não disponivel</v>
      </c>
      <c r="T4" s="103" t="str">
        <f t="shared" ref="T4:T25" si="10">IF($M4&lt;=0.8,IF($J4&lt;=1.5,"SINAPI 90099",IF($J4&lt;=3,"SINAPI 90101",IF($J4&lt;=4.5,"SINAPI não disponível",IF($J4&lt;=6,"SINAPI não disponível","SINAPI não disponível")))),IF($M4&lt;=1.5,IF($J4&lt;=1.5,"SINAPI 90100",IF($J4&lt;=3,"SINAPI 90102",IF($J4&lt;=4.5,"SINAPI não disponível",IF($J4&lt;=6,"SINAPI não disponível","SINAPI não disponível")))),"SINAPI não disponível"))</f>
        <v>SINAPI 90100</v>
      </c>
      <c r="U4" s="103" t="str">
        <f t="shared" ref="U4:U25" si="11">IF($M4&lt;=0.8,IF($J4&lt;=1.5,"SINAPI 90105",IF($J4&lt;=3,"SINAPI 90107",IF($J4&lt;=4.5,"SINAPI não disponível",IF($J4&lt;=6,"SINAPI não disponível","SINAPI não disponível")))),IF($M4&lt;=1.5,IF($J4&lt;=1.5,"SINAPI 90106",IF($J4&lt;=3,"SINAPI 90108",IF($J4&lt;=4.5,"SINAPI não disponível",IF($J4&lt;=6,"SINAPI não disponível","SINAPI não disponível")))),"SINAPI não disponível"))</f>
        <v>SINAPI 90106</v>
      </c>
      <c r="V4" s="103">
        <f t="shared" ref="V4:V25" si="12">$J4*$L4*$M4</f>
        <v>33.264000000000003</v>
      </c>
      <c r="W4" s="103" t="str">
        <f t="shared" ref="W4:W25" si="13">IF(($N4+2*0.2+2*0.3)&lt;=1.5,IF($O4&lt;=1.5,"SINAPI não disponivel",IF($O4&lt;=3,"SINAPI 90084",IF($O4&lt;=4.5,"SINAPI 90086",IF($O4&lt;=6,"SINAPI 90088","SINAPI não disponível")))),IF(($N4+2*0.2+2*0.3)&lt;=2.5,IF($O4&lt;=1.5,"SINAPI 90082",IF($O4&lt;=3,"SINAPI 90085",IF($O4&lt;=4.5,"SINAPI 90087",IF($O4&lt;=6,"SINAPI 90090","SINAPI não disponível")))),"SINAPI não disponível"))</f>
        <v>SINAPI 90082</v>
      </c>
      <c r="X4" s="103" t="str">
        <f t="shared" ref="X4:X25" si="14">IF(($N4+2*0.2+2*0.3)&lt;=1.5,IF($O4&lt;=1.5,"SINAPI não disponivel",IF($O4&lt;=3,"SINAPI 90092",IF($O4&lt;=4.5,"SINAPI 90094",IF($O4&lt;=6,"SINAPI 90096","SINAPI não disponível")))),IF(($N4+2*0.2+2*0.3)&lt;=2.5,IF($O4&lt;=1.5,"SINAPI 90091",IF($O4&lt;=3,"SINAPI 90093",IF($O4&lt;=4.5,"SINAPI 90095",IF($O4&lt;=6,"SINAPI 90098","SINAPI não disponível")))),"SINAPI não disponível"))</f>
        <v>SINAPI 90091</v>
      </c>
      <c r="Y4" s="103" t="str">
        <f t="shared" ref="Y4:Y25" si="15">IF(($N4+2*0.2+2*0.3)&lt;=0.8,IF($O4&lt;=1.5,"SINAPI 90099",IF($O4&lt;=3,"SINAPI 90101",IF($O4&lt;=4.5,"SINAPI não disponível",IF($O4&lt;=6,"SINAPI não disponível","SINAPI não disponível")))),IF(($N4+2*0.2+2*0.3)&lt;=1.5,IF($O4&lt;=1.5,"SINAPI 90100",IF($O4&lt;=3,"SINAPI 90102",IF($O4&lt;=4.5,"SINAPI não disponível",IF($O4&lt;=6,"SINAPI não disponível","SINAPI não disponível")))),"SINAPI não disponível"))</f>
        <v>SINAPI não disponível</v>
      </c>
      <c r="Z4" s="103" t="str">
        <f t="shared" ref="Z4:Z25" si="16">IF(($N4+2*0.2+2*0.3)&lt;=0.8,IF($O4&lt;=1.5,"SINAPI 90105",IF($O4&lt;=3,"SINAPI 90107",IF($O4&lt;=4.5,"SINAPI não disponível",IF($O4&lt;=6,"SINAPI não disponível","SINAPI não disponível")))),IF(($N4+2*0.2+2*0.3)&lt;=1.5,IF($O4&lt;=1.5,"SINAPI 90106",IF($O4&lt;=3,"SINAPI 90108",IF($O4&lt;=4.5,"SINAPI não disponível",IF($O4&lt;=6,"SINAPI não disponível","SINAPI não disponível")))),"SINAPI não disponível"))</f>
        <v>SINAPI não disponível</v>
      </c>
      <c r="AA4" s="103">
        <f t="shared" ref="AA4:AA25" si="17">(($N4+2*0.2+2*0.3)^2)*$O4</f>
        <v>5.5660000000000007</v>
      </c>
      <c r="AB4" s="103" t="str">
        <f t="shared" ref="AB4:AB25" si="18">IF($M4&lt;=1.5,IF($K4&lt;=1.5,"SINAPI não disponivel",IF($K4&lt;=3,"SINAPI 94328",IF($K4&lt;=4.5,"SINAPI 94330",IF($K4&lt;=6,"SINAPI 94332","SINAPI não disponível")))),IF($M4&lt;=2.5,IF($K4&lt;=1.5,"SINAPI 94327",IF($K4&lt;=3,"SINAPI 94329",IF($K4&lt;=4.5,"SINAPI 94331",IF($K4&lt;=6,"SINAPI 94333","SINAPI não disponível")))),"SINAPI não disponível"))</f>
        <v>SINAPI não disponivel</v>
      </c>
      <c r="AC4" s="103" t="str">
        <f t="shared" ref="AC4:AC25" si="19">IF($M4&lt;=1.5,IF($K4&lt;=1.5,"SINAPI não disponivel",IF($K4&lt;=3,"SINAPI 94305",IF($K4&lt;=4.5,"SINAPI 94307",IF($K4&lt;=6,"SINAPI 94309","SINAPI não disponível")))),IF($M4&lt;=2.5,IF($K4&lt;=1.5,"SINAPI 994304",IF($K4&lt;=3,"SINAPI 94306",IF($K4&lt;=4.5,"SINAPI 94308",IF($K4&lt;=6,"SINAPI 94310","SINAPI não disponível")))),"SINAPI não disponível"))</f>
        <v>SINAPI não disponivel</v>
      </c>
      <c r="AD4" s="103" t="str">
        <f t="shared" ref="AD4:AD25" si="20">IF($M4&lt;=0.8,IF($K4&lt;=1.5,"SINAPI 94338",IF($K4&lt;=3,"SINAPI 94340",IF($K4&lt;=4.5,"SINAPI não disponível",IF($K4&lt;=6,"SINAPI não disponível","SINAPI não disponível")))),IF($M4&lt;=1.5,IF($K4&lt;=1.5,"SINAPI 94339",IF($K4&lt;=3,"SINAPI 94341",IF($K4&lt;=4.5,"SINAPI não disponível",IF($K4&lt;=6,"SINAPI não disponível","SINAPI não disponível")))),"SINAPI não disponível"))</f>
        <v>SINAPI 94339</v>
      </c>
      <c r="AE4" s="103" t="str">
        <f t="shared" ref="AE4:AE25" si="21">IF($M4&lt;=0.8,IF($K4&lt;=1.5,"SINAPI 94315",IF($K4&lt;=3,"SINAPI 94317",IF($K4&lt;=4.5,"SINAPI não disponível",IF($K4&lt;=6,"SINAPI não disponível","SINAPI não disponível")))),IF($M4&lt;=1.5,IF($K4&lt;=1.5,"SINAPI 94316",IF($K4&lt;=3,"SINAPI 94318",IF($K4&lt;=4.5,"SINAPI não disponível",IF($K4&lt;=6,"SINAPI não disponível","SINAPI não disponível")))),"SINAPI não disponível"))</f>
        <v>SINAPI 94316</v>
      </c>
      <c r="AF4" s="103">
        <f t="shared" ref="AF4:AF25" si="22">$K4*$L4*$M4-(PI()*$Q4*$Q4/4)*$L4</f>
        <v>23.477054731952997</v>
      </c>
      <c r="AG4" s="103" t="str">
        <f t="shared" ref="AG4:AG25" si="23">IF($M4&lt;=1.5,IF($K4&lt;=1.5,"SINAPI não disponivel",IF($K4&lt;=3,"SINAPI 93361",IF($K4&lt;=4.5,"SINAPI 93363",IF($K4&lt;=6,"SINAPI 93365","SINAPI não disponível")))),IF($M4&lt;=2.5,IF($K4&lt;=1.5,"SINAPI 93360",IF($K4&lt;=3,"SINAPI 93362",IF($K4&lt;=4.5,"SINAPI 93364",IF($K4&lt;=6,"SINAPI 93366","SINAPI não disponível")))),"SINAPI não disponível"))</f>
        <v>SINAPI não disponivel</v>
      </c>
      <c r="AH4" s="103" t="str">
        <f t="shared" ref="AH4:AH25" si="24">IF($M4&lt;=1.5,IF($K4&lt;=1.5,"SINAPI não disponivel",IF($K4&lt;=3,"SINAPI 93368",IF($K4&lt;=4.5,"SINAPI 93370",IF($K4&lt;=6,"SINAPI 93372","SINAPI não disponível")))),IF($M4&lt;=2.5,IF($K4&lt;=1.5,"SINAPI 93367",IF($K4&lt;=3,"SINAPI 93369",IF($K4&lt;=4.5,"SINAPI 93371",IF($K4&lt;=6,"SINAPI 93373","SINAPI não disponível")))),"SINAPI não disponível"))</f>
        <v>SINAPI não disponivel</v>
      </c>
      <c r="AI4" s="103" t="str">
        <f t="shared" ref="AI4:AI25" si="25">IF($M4&lt;=0.8,IF($K4&lt;=1.5,"SINAPI 93374",IF($K4&lt;=3,"SINAPI 93376",IF($K4&lt;=4.5,"SINAPI não disponível",IF($K4&lt;=6,"SINAPI não disponível","SINAPI não disponível")))),IF($M4&lt;=1.5,IF($K4&lt;=1.5,"SINAPI 93375",IF($K4&lt;=3,"SINAPI 93377",IF($K4&lt;=4.5,"SINAPI não disponível",IF($K4&lt;=6,"SINAPI não disponível","SINAPI não disponível")))),"SINAPI não disponível"))</f>
        <v>SINAPI 93375</v>
      </c>
      <c r="AJ4" s="103" t="str">
        <f t="shared" ref="AJ4:AJ25" si="26">IF($M4&lt;=0.8,IF($K4&lt;=1.5,"SINAPI 93378",IF($K4&lt;=3,"SINAPI 93380",IF($K4&lt;=4.5,"SINAPI não disponível",IF($K4&lt;=6,"SINAPI não disponível","SINAPI não disponível")))),IF($M4&lt;=1.5,IF($K4&lt;=1.5,"SINAPI 93379",IF($K4&lt;=3,"SINAPI 93381",IF($K4&lt;=4.5,"SINAPI não disponível",IF($K4&lt;=6,"SINAPI não disponível","SINAPI não disponível")))),"SINAPI não disponível"))</f>
        <v>SINAPI 93379</v>
      </c>
      <c r="AK4" s="103">
        <f t="shared" ref="AK4:AK25" si="27">$K4*$L4*$M4-(PI()*$Q4*$Q4/4)*$L4</f>
        <v>23.477054731952997</v>
      </c>
      <c r="AL4" s="103" t="str">
        <f t="shared" ref="AL4:AL25" si="28">IF($N4+2*0.2+2*0.3&lt;=1.5,IF($O4&lt;=1.5,"SINAPI não disponivel",IF($O4&lt;=3,"SINAPI 93361",IF($O4&lt;=4.5,"SINAPI 93363",IF($O4&lt;=6,"SINAPI 93365","SINAPI não disponível")))),IF($N4+2*0.2+2*0.3&lt;=2.5,IF($O4&lt;=1.5,"SINAPI 93360",IF($O4&lt;=3,"SINAPI 93362",IF($O4&lt;=4.5,"SINAPI 93364",IF($O4&lt;=6,"SINAPI 93366","SINAPI não disponível")))),"SINAPI não disponível"))</f>
        <v>SINAPI 93360</v>
      </c>
      <c r="AM4" s="103" t="str">
        <f t="shared" ref="AM4:AM25" si="29">IF($N4+2*0.2+2*0.3&lt;=1.5,IF($O4&lt;=1.5,"SINAPI não disponivel",IF($O4&lt;=3,"SINAPI 93368",IF($O4&lt;=4.5,"SINAPI 93370",IF($O4&lt;=6,"SINAPI 93372","SINAPI não disponível")))),IF($N4+2*0.2+2*0.3&lt;=2.5,IF($O4&lt;=1.5,"SINAPI 93367",IF($O4&lt;=3,"SINAPI 93369",IF($O4&lt;=4.5,"SINAPI 93371",IF($O4&lt;=6,"SINAPI 93373","SINAPI não disponível")))),"SINAPI não disponível"))</f>
        <v>SINAPI 93367</v>
      </c>
      <c r="AN4" s="103" t="str">
        <f t="shared" ref="AN4:AN25" si="30">IF($N4+2*0.2+2*0.3&lt;=0.8,IF($O4&lt;=1.5,"SINAPI 93374",IF($O4&lt;=3,"SINAPI 93376",IF($O4&lt;=4.5,"SINAPI não disponível",IF($O4&lt;=6,"SINAPI não disponível","SINAPI não disponível")))),IF($N4+2*0.2+2*0.3&lt;=1.5,IF($O4&lt;=1.5,"SINAPI 93375",IF($O4&lt;=3,"SINAPI 93377",IF($O4&lt;=4.5,"SINAPI não disponível",IF($O4&lt;=6,"SINAPI não disponível","SINAPI não disponível")))),"SINAPI não disponível"))</f>
        <v>SINAPI não disponível</v>
      </c>
      <c r="AO4" s="103" t="str">
        <f t="shared" ref="AO4:AO25" si="31">IF($N4+2*0.2+2*0.3&lt;=0.8,IF($O4&lt;=1.5,"SINAPI 93378",IF($O4&lt;=3,"SINAPI 93380",IF($O4&lt;=4.5,"SINAPI não disponível",IF($O4&lt;=6,"SINAPI não disponível","SINAPI não disponível")))),IF($N4+2*0.2+2*0.3&lt;=1.5,IF($O4&lt;=1.5,"SINAPI 93379",IF($O4&lt;=3,"SINAPI 93381",IF($O4&lt;=4.5,"SINAPI não disponível",IF($O4&lt;=6,"SINAPI não disponível","SINAPI não disponível")))),"SINAPI não disponível"))</f>
        <v>SINAPI não disponível</v>
      </c>
      <c r="AP4" s="103">
        <f t="shared" ref="AP4:AP25" si="32">(($N4+2*0.2+2*0.3)^2)*$O4-(($N4+2*0.2)^2)*$O4</f>
        <v>2.6220000000000003</v>
      </c>
      <c r="AQ4" s="103" t="str">
        <f t="shared" ref="AQ4:AQ25" si="33">IF($M4&lt;=1.5,IF($J4&lt;=1.5,"SINAPI 94037",IF($J4&lt;=3,"SINAPI 94039",IF($J4&lt;=4.5,"SINAPI 94041",IF($J4&lt;=6,"SINAPI não disponível","SINAPI não disponível")))),IF($M4&lt;=2.5,IF($J4&lt;=1.5,"SINAPI 94038",IF($J4&lt;=3,"SINAPI 94040",IF($J4&lt;=4.6,"SINAPI 94042",IF($J4&lt;=6,"SINAPI não disponível","SINAPI não disponível")))),"SINAPI não disponível"))</f>
        <v>SINAPI 94037</v>
      </c>
      <c r="AR4" s="103" t="str">
        <f t="shared" ref="AR4:AR25" si="34">IF($M4&lt;=1.5,IF($J4&lt;=1.5,"SINAPI 94043",IF($J4&lt;=3,"SINAPI 94045",IF($J4&lt;=4.5,"SINAPI 94047",IF($J4&lt;=6,"SINAPI não disponível ","SINAPI não disponível")))),IF($M4&lt;=2.5,IF($J4&lt;=1.5,"SINAPI 94044",IF($J4&lt;=3,"SINAPI 94046",IF($J4&lt;=4.5,"SINAPI 94048",IF($J4&lt;=6,"SINAPI não disponível ","SINAPI não disponível")))),"SINAPI não disponível"))</f>
        <v>SINAPI 94043</v>
      </c>
      <c r="AS4" s="103" t="str">
        <f t="shared" ref="AS4:AS25" si="35">IF($M4&lt;=1.5,IF($J4&lt;=1.5,"SINAPI 94049",IF($J4&lt;=3,"SINAPI 94051",IF($J4&lt;=4.5,"SINAPI 94053",IF($J4&lt;=6,"SINAPI não disponível","SINAPI não disponível")))),IF($M4&lt;=2.5,IF($J4&lt;=1.5,"SINAPI 94050",IF($J4&lt;=3,"SINAPI 94052",IF($J4&lt;=4.5,"SINAPI 94054",IF($J4&lt;=6,"SINAPI não disponível","SINAPI não disponível")))),"SINAPI não disponível"))</f>
        <v>SINAPI 94049</v>
      </c>
      <c r="AT4" s="103" t="str">
        <f t="shared" ref="AT4:AT25" si="36">IF($M4&lt;=1.5,IF($J4&lt;=1.5,"SINAPI 94055",IF($J4&lt;=3,"SINAPI 94057",IF($J4&lt;=4.5,"SINAPI 94059",IF($J4&lt;=6,"SINAPI não disponível","SINAPI não disponível")))),IF($M4&lt;=2.5,IF($J4&lt;=1.5,"SINAPI 94056",IF($J4&lt;=3,"SINAPI 94058",IF($J4&lt;=4.5,"SINAPI 94060",IF($J4&lt;=6,"SINAPI não disponível","SINAPI não disponível")))),"SINAPI não disponível"))</f>
        <v>SINAPI 94055</v>
      </c>
      <c r="AU4" s="103">
        <f t="shared" ref="AU4:AU25" si="37">2*($J4*$L4)</f>
        <v>73.92</v>
      </c>
      <c r="AV4" s="103" t="str">
        <f t="shared" ref="AV4:AV25" si="38">IF($M4&lt;=1.5,"SINAPI 94102","SINAPI 94106")</f>
        <v>SINAPI 94102</v>
      </c>
      <c r="AW4" s="103" t="str">
        <f t="shared" ref="AW4:AW25" si="39">IF($M4&lt;=1.5,"SINAPI 94104","SINAPI 94108")</f>
        <v>SINAPI 94104</v>
      </c>
      <c r="AX4" s="103" t="str">
        <f t="shared" ref="AX4:AX25" si="40">IF($M4&lt;=1.5,"SINAPI 94103","SINAPI 94107")</f>
        <v>SINAPI 94103</v>
      </c>
      <c r="AY4" s="103" t="str">
        <f t="shared" ref="AY4:AY25" si="41">IF($M4&lt;=1.5,"SINAPI 94105","SINAPI 94110")</f>
        <v>SINAPI 94105</v>
      </c>
      <c r="AZ4" s="106">
        <f t="shared" ref="AZ4:AZ25" si="42">ROUND((ROUND($Q4/4,2)*$M4*$L4),2)</f>
        <v>3.56</v>
      </c>
      <c r="BA4" s="103" t="str">
        <f t="shared" ref="BA4:BA25" si="43">IF($M4&lt;=1.5,"SINAPI 94111","SINAPI 94115")</f>
        <v>SINAPI 94111</v>
      </c>
      <c r="BB4" s="103" t="str">
        <f t="shared" ref="BB4:BB25" si="44">IF($M4&lt;=1.5,"SINAPI 94113","SINAPI 94117")</f>
        <v>SINAPI 94113</v>
      </c>
      <c r="BC4" s="103" t="str">
        <f t="shared" ref="BC4:BC25" si="45">IF($M4&lt;=1.5,"SINAPI 94112","SINAPI 94116")</f>
        <v>SINAPI 94112</v>
      </c>
      <c r="BD4" s="103" t="str">
        <f t="shared" ref="BD4:BD25" si="46">IF($M4&lt;=1.5,"SINAPI 94114","SINAPI 94118")</f>
        <v>SINAPI 94114</v>
      </c>
      <c r="BE4" s="107">
        <f t="shared" ref="BE4:BE25" si="47">ROUND((ROUND($Q4/4,2)*$M4*$L4),2)</f>
        <v>3.56</v>
      </c>
      <c r="BF4" s="106">
        <f t="shared" ref="BF4:BF25" si="48">(Q4+0.3)*$L4*$M4-(PI()*$Q4*$Q4/4)*$L4</f>
        <v>17.240054731952998</v>
      </c>
    </row>
    <row r="5" spans="1:58" s="108" customFormat="1" x14ac:dyDescent="0.2">
      <c r="A5" s="102" t="s">
        <v>13840</v>
      </c>
      <c r="B5" s="102" t="s">
        <v>13842</v>
      </c>
      <c r="C5" s="102" t="s">
        <v>13843</v>
      </c>
      <c r="D5" s="104">
        <v>18.5</v>
      </c>
      <c r="E5" s="104">
        <v>17.251999999999999</v>
      </c>
      <c r="F5" s="103">
        <f t="shared" si="0"/>
        <v>1.25</v>
      </c>
      <c r="G5" s="104">
        <v>17.66</v>
      </c>
      <c r="H5" s="104">
        <v>16.411999999999999</v>
      </c>
      <c r="I5" s="105">
        <f t="shared" si="1"/>
        <v>1.25</v>
      </c>
      <c r="J5" s="106">
        <f t="shared" si="2"/>
        <v>1.37</v>
      </c>
      <c r="K5" s="106">
        <f t="shared" si="3"/>
        <v>1.25</v>
      </c>
      <c r="L5" s="102">
        <v>35.299999999999997</v>
      </c>
      <c r="M5" s="107">
        <f t="shared" si="4"/>
        <v>0.9</v>
      </c>
      <c r="N5" s="107">
        <f t="shared" si="5"/>
        <v>1.2</v>
      </c>
      <c r="O5" s="105">
        <f t="shared" si="6"/>
        <v>1.4</v>
      </c>
      <c r="P5" s="105">
        <f t="shared" si="7"/>
        <v>0</v>
      </c>
      <c r="Q5" s="204">
        <v>0.49</v>
      </c>
      <c r="R5" s="103" t="str">
        <f t="shared" si="8"/>
        <v>SINAPI não disponivel</v>
      </c>
      <c r="S5" s="103" t="str">
        <f t="shared" si="9"/>
        <v>SINAPI não disponivel</v>
      </c>
      <c r="T5" s="103" t="str">
        <f t="shared" si="10"/>
        <v>SINAPI 90100</v>
      </c>
      <c r="U5" s="103" t="str">
        <f t="shared" si="11"/>
        <v>SINAPI 90106</v>
      </c>
      <c r="V5" s="103">
        <f t="shared" si="12"/>
        <v>43.524899999999995</v>
      </c>
      <c r="W5" s="103" t="str">
        <f t="shared" si="13"/>
        <v>SINAPI 90082</v>
      </c>
      <c r="X5" s="103" t="str">
        <f t="shared" si="14"/>
        <v>SINAPI 90091</v>
      </c>
      <c r="Y5" s="103" t="str">
        <f t="shared" si="15"/>
        <v>SINAPI não disponível</v>
      </c>
      <c r="Z5" s="103" t="str">
        <f t="shared" si="16"/>
        <v>SINAPI não disponível</v>
      </c>
      <c r="AA5" s="103">
        <f t="shared" si="17"/>
        <v>6.7760000000000007</v>
      </c>
      <c r="AB5" s="103" t="str">
        <f t="shared" si="18"/>
        <v>SINAPI não disponivel</v>
      </c>
      <c r="AC5" s="103" t="str">
        <f t="shared" si="19"/>
        <v>SINAPI não disponivel</v>
      </c>
      <c r="AD5" s="103" t="str">
        <f t="shared" si="20"/>
        <v>SINAPI 94339</v>
      </c>
      <c r="AE5" s="103" t="str">
        <f t="shared" si="21"/>
        <v>SINAPI 94316</v>
      </c>
      <c r="AF5" s="103">
        <f t="shared" si="22"/>
        <v>33.055834304180024</v>
      </c>
      <c r="AG5" s="103" t="str">
        <f t="shared" si="23"/>
        <v>SINAPI não disponivel</v>
      </c>
      <c r="AH5" s="103" t="str">
        <f t="shared" si="24"/>
        <v>SINAPI não disponivel</v>
      </c>
      <c r="AI5" s="103" t="str">
        <f t="shared" si="25"/>
        <v>SINAPI 93375</v>
      </c>
      <c r="AJ5" s="103" t="str">
        <f t="shared" si="26"/>
        <v>SINAPI 93379</v>
      </c>
      <c r="AK5" s="103">
        <f t="shared" si="27"/>
        <v>33.055834304180024</v>
      </c>
      <c r="AL5" s="103" t="str">
        <f t="shared" si="28"/>
        <v>SINAPI 93360</v>
      </c>
      <c r="AM5" s="103" t="str">
        <f t="shared" si="29"/>
        <v>SINAPI 93367</v>
      </c>
      <c r="AN5" s="103" t="str">
        <f t="shared" si="30"/>
        <v>SINAPI não disponível</v>
      </c>
      <c r="AO5" s="103" t="str">
        <f t="shared" si="31"/>
        <v>SINAPI não disponível</v>
      </c>
      <c r="AP5" s="103">
        <f t="shared" si="32"/>
        <v>3.1920000000000002</v>
      </c>
      <c r="AQ5" s="103" t="str">
        <f t="shared" si="33"/>
        <v>SINAPI 94037</v>
      </c>
      <c r="AR5" s="103" t="str">
        <f t="shared" si="34"/>
        <v>SINAPI 94043</v>
      </c>
      <c r="AS5" s="103" t="str">
        <f t="shared" si="35"/>
        <v>SINAPI 94049</v>
      </c>
      <c r="AT5" s="103" t="str">
        <f t="shared" si="36"/>
        <v>SINAPI 94055</v>
      </c>
      <c r="AU5" s="103">
        <f t="shared" si="37"/>
        <v>96.721999999999994</v>
      </c>
      <c r="AV5" s="103" t="str">
        <f t="shared" si="38"/>
        <v>SINAPI 94102</v>
      </c>
      <c r="AW5" s="103" t="str">
        <f t="shared" si="39"/>
        <v>SINAPI 94104</v>
      </c>
      <c r="AX5" s="103" t="str">
        <f t="shared" si="40"/>
        <v>SINAPI 94103</v>
      </c>
      <c r="AY5" s="103" t="str">
        <f t="shared" si="41"/>
        <v>SINAPI 94105</v>
      </c>
      <c r="AZ5" s="106">
        <f t="shared" si="42"/>
        <v>3.81</v>
      </c>
      <c r="BA5" s="103" t="str">
        <f t="shared" si="43"/>
        <v>SINAPI 94111</v>
      </c>
      <c r="BB5" s="103" t="str">
        <f t="shared" si="44"/>
        <v>SINAPI 94113</v>
      </c>
      <c r="BC5" s="103" t="str">
        <f t="shared" si="45"/>
        <v>SINAPI 94112</v>
      </c>
      <c r="BD5" s="103" t="str">
        <f t="shared" si="46"/>
        <v>SINAPI 94114</v>
      </c>
      <c r="BE5" s="107">
        <f t="shared" si="47"/>
        <v>3.81</v>
      </c>
      <c r="BF5" s="106">
        <f t="shared" si="48"/>
        <v>18.441634304180027</v>
      </c>
    </row>
    <row r="6" spans="1:58" s="108" customFormat="1" x14ac:dyDescent="0.2">
      <c r="A6" s="102" t="s">
        <v>13840</v>
      </c>
      <c r="B6" s="102" t="s">
        <v>13843</v>
      </c>
      <c r="C6" s="102" t="s">
        <v>13844</v>
      </c>
      <c r="D6" s="104">
        <v>17.66</v>
      </c>
      <c r="E6" s="104">
        <v>16.411999999999999</v>
      </c>
      <c r="F6" s="103">
        <f t="shared" si="0"/>
        <v>1.25</v>
      </c>
      <c r="G6" s="104">
        <v>16.8</v>
      </c>
      <c r="H6" s="104">
        <v>15.701999999999998</v>
      </c>
      <c r="I6" s="105">
        <f t="shared" si="1"/>
        <v>1.1000000000000001</v>
      </c>
      <c r="J6" s="106">
        <f t="shared" si="2"/>
        <v>1.33</v>
      </c>
      <c r="K6" s="106">
        <f t="shared" si="3"/>
        <v>1.18</v>
      </c>
      <c r="L6" s="102">
        <v>35.5</v>
      </c>
      <c r="M6" s="107">
        <f t="shared" ref="M6:M25" si="49">IF(Q6&gt;=0.5,Q6+2*0.3 + QUOTIENT(J6,2)*0.1,IF(Q6=0.4,0.9 + QUOTIENT(J6,2)*0.1,"inserir manualmente"))</f>
        <v>1.2</v>
      </c>
      <c r="N6" s="107">
        <f t="shared" si="5"/>
        <v>1.2</v>
      </c>
      <c r="O6" s="105">
        <f t="shared" si="6"/>
        <v>1.4</v>
      </c>
      <c r="P6" s="105">
        <f t="shared" si="7"/>
        <v>0</v>
      </c>
      <c r="Q6" s="204">
        <v>0.6</v>
      </c>
      <c r="R6" s="103" t="str">
        <f t="shared" si="8"/>
        <v>SINAPI não disponivel</v>
      </c>
      <c r="S6" s="103" t="str">
        <f t="shared" si="9"/>
        <v>SINAPI não disponivel</v>
      </c>
      <c r="T6" s="103" t="str">
        <f t="shared" si="10"/>
        <v>SINAPI 90100</v>
      </c>
      <c r="U6" s="103" t="str">
        <f t="shared" si="11"/>
        <v>SINAPI 90106</v>
      </c>
      <c r="V6" s="103">
        <f t="shared" si="12"/>
        <v>56.658000000000001</v>
      </c>
      <c r="W6" s="103" t="str">
        <f t="shared" si="13"/>
        <v>SINAPI 90082</v>
      </c>
      <c r="X6" s="103" t="str">
        <f t="shared" si="14"/>
        <v>SINAPI 90091</v>
      </c>
      <c r="Y6" s="103" t="str">
        <f t="shared" si="15"/>
        <v>SINAPI não disponível</v>
      </c>
      <c r="Z6" s="103" t="str">
        <f t="shared" si="16"/>
        <v>SINAPI não disponível</v>
      </c>
      <c r="AA6" s="103">
        <f t="shared" si="17"/>
        <v>6.7760000000000007</v>
      </c>
      <c r="AB6" s="103" t="str">
        <f t="shared" si="18"/>
        <v>SINAPI não disponivel</v>
      </c>
      <c r="AC6" s="103" t="str">
        <f t="shared" si="19"/>
        <v>SINAPI não disponivel</v>
      </c>
      <c r="AD6" s="103" t="str">
        <f t="shared" si="20"/>
        <v>SINAPI 94339</v>
      </c>
      <c r="AE6" s="103" t="str">
        <f t="shared" si="21"/>
        <v>SINAPI 94316</v>
      </c>
      <c r="AF6" s="103">
        <f t="shared" si="22"/>
        <v>40.230611471780612</v>
      </c>
      <c r="AG6" s="103" t="str">
        <f t="shared" si="23"/>
        <v>SINAPI não disponivel</v>
      </c>
      <c r="AH6" s="103" t="str">
        <f t="shared" si="24"/>
        <v>SINAPI não disponivel</v>
      </c>
      <c r="AI6" s="103" t="str">
        <f t="shared" si="25"/>
        <v>SINAPI 93375</v>
      </c>
      <c r="AJ6" s="103" t="str">
        <f t="shared" si="26"/>
        <v>SINAPI 93379</v>
      </c>
      <c r="AK6" s="103">
        <f t="shared" si="27"/>
        <v>40.230611471780612</v>
      </c>
      <c r="AL6" s="103" t="str">
        <f t="shared" si="28"/>
        <v>SINAPI 93360</v>
      </c>
      <c r="AM6" s="103" t="str">
        <f t="shared" si="29"/>
        <v>SINAPI 93367</v>
      </c>
      <c r="AN6" s="103" t="str">
        <f t="shared" si="30"/>
        <v>SINAPI não disponível</v>
      </c>
      <c r="AO6" s="103" t="str">
        <f t="shared" si="31"/>
        <v>SINAPI não disponível</v>
      </c>
      <c r="AP6" s="103">
        <f t="shared" si="32"/>
        <v>3.1920000000000002</v>
      </c>
      <c r="AQ6" s="103" t="str">
        <f t="shared" si="33"/>
        <v>SINAPI 94037</v>
      </c>
      <c r="AR6" s="103" t="str">
        <f t="shared" si="34"/>
        <v>SINAPI 94043</v>
      </c>
      <c r="AS6" s="103" t="str">
        <f t="shared" si="35"/>
        <v>SINAPI 94049</v>
      </c>
      <c r="AT6" s="103" t="str">
        <f t="shared" si="36"/>
        <v>SINAPI 94055</v>
      </c>
      <c r="AU6" s="103">
        <f t="shared" si="37"/>
        <v>94.43</v>
      </c>
      <c r="AV6" s="103" t="str">
        <f t="shared" si="38"/>
        <v>SINAPI 94102</v>
      </c>
      <c r="AW6" s="103" t="str">
        <f t="shared" si="39"/>
        <v>SINAPI 94104</v>
      </c>
      <c r="AX6" s="103" t="str">
        <f t="shared" si="40"/>
        <v>SINAPI 94103</v>
      </c>
      <c r="AY6" s="103" t="str">
        <f t="shared" si="41"/>
        <v>SINAPI 94105</v>
      </c>
      <c r="AZ6" s="106">
        <f t="shared" si="42"/>
        <v>6.39</v>
      </c>
      <c r="BA6" s="103" t="str">
        <f t="shared" si="43"/>
        <v>SINAPI 94111</v>
      </c>
      <c r="BB6" s="103" t="str">
        <f t="shared" si="44"/>
        <v>SINAPI 94113</v>
      </c>
      <c r="BC6" s="103" t="str">
        <f t="shared" si="45"/>
        <v>SINAPI 94112</v>
      </c>
      <c r="BD6" s="103" t="str">
        <f t="shared" si="46"/>
        <v>SINAPI 94114</v>
      </c>
      <c r="BE6" s="107">
        <f t="shared" si="47"/>
        <v>6.39</v>
      </c>
      <c r="BF6" s="106">
        <f t="shared" si="48"/>
        <v>28.302611471780608</v>
      </c>
    </row>
    <row r="7" spans="1:58" s="108" customFormat="1" x14ac:dyDescent="0.2">
      <c r="A7" s="102" t="s">
        <v>13840</v>
      </c>
      <c r="B7" s="102" t="s">
        <v>13844</v>
      </c>
      <c r="C7" s="102" t="s">
        <v>13845</v>
      </c>
      <c r="D7" s="104">
        <v>16.8</v>
      </c>
      <c r="E7" s="104">
        <v>15.646999999999998</v>
      </c>
      <c r="F7" s="103">
        <f t="shared" si="0"/>
        <v>1.1499999999999999</v>
      </c>
      <c r="G7" s="104">
        <v>16.32</v>
      </c>
      <c r="H7" s="104">
        <v>15.166999999999998</v>
      </c>
      <c r="I7" s="105">
        <f t="shared" si="1"/>
        <v>1.1499999999999999</v>
      </c>
      <c r="J7" s="106">
        <f t="shared" si="2"/>
        <v>1.3</v>
      </c>
      <c r="K7" s="106">
        <f t="shared" si="3"/>
        <v>1.1499999999999999</v>
      </c>
      <c r="L7" s="102">
        <v>31.5</v>
      </c>
      <c r="M7" s="107">
        <f t="shared" si="49"/>
        <v>1.2</v>
      </c>
      <c r="N7" s="107">
        <f t="shared" si="5"/>
        <v>1.2</v>
      </c>
      <c r="O7" s="105">
        <f t="shared" si="6"/>
        <v>1.2999999999999998</v>
      </c>
      <c r="P7" s="105">
        <f t="shared" si="7"/>
        <v>0</v>
      </c>
      <c r="Q7" s="204">
        <v>0.6</v>
      </c>
      <c r="R7" s="103" t="str">
        <f t="shared" si="8"/>
        <v>SINAPI não disponivel</v>
      </c>
      <c r="S7" s="103" t="str">
        <f t="shared" si="9"/>
        <v>SINAPI não disponivel</v>
      </c>
      <c r="T7" s="103" t="str">
        <f t="shared" si="10"/>
        <v>SINAPI 90100</v>
      </c>
      <c r="U7" s="103" t="str">
        <f t="shared" si="11"/>
        <v>SINAPI 90106</v>
      </c>
      <c r="V7" s="103">
        <f t="shared" si="12"/>
        <v>49.14</v>
      </c>
      <c r="W7" s="103" t="str">
        <f t="shared" si="13"/>
        <v>SINAPI 90082</v>
      </c>
      <c r="X7" s="103" t="str">
        <f t="shared" si="14"/>
        <v>SINAPI 90091</v>
      </c>
      <c r="Y7" s="103" t="str">
        <f t="shared" si="15"/>
        <v>SINAPI não disponível</v>
      </c>
      <c r="Z7" s="103" t="str">
        <f t="shared" si="16"/>
        <v>SINAPI não disponível</v>
      </c>
      <c r="AA7" s="103">
        <f t="shared" si="17"/>
        <v>6.2919999999999998</v>
      </c>
      <c r="AB7" s="103" t="str">
        <f t="shared" si="18"/>
        <v>SINAPI não disponivel</v>
      </c>
      <c r="AC7" s="103" t="str">
        <f t="shared" si="19"/>
        <v>SINAPI não disponivel</v>
      </c>
      <c r="AD7" s="103" t="str">
        <f t="shared" si="20"/>
        <v>SINAPI 94339</v>
      </c>
      <c r="AE7" s="103" t="str">
        <f t="shared" si="21"/>
        <v>SINAPI 94316</v>
      </c>
      <c r="AF7" s="103">
        <f t="shared" si="22"/>
        <v>34.56358482707293</v>
      </c>
      <c r="AG7" s="103" t="str">
        <f t="shared" si="23"/>
        <v>SINAPI não disponivel</v>
      </c>
      <c r="AH7" s="103" t="str">
        <f t="shared" si="24"/>
        <v>SINAPI não disponivel</v>
      </c>
      <c r="AI7" s="103" t="str">
        <f t="shared" si="25"/>
        <v>SINAPI 93375</v>
      </c>
      <c r="AJ7" s="103" t="str">
        <f t="shared" si="26"/>
        <v>SINAPI 93379</v>
      </c>
      <c r="AK7" s="103">
        <f t="shared" si="27"/>
        <v>34.56358482707293</v>
      </c>
      <c r="AL7" s="103" t="str">
        <f t="shared" si="28"/>
        <v>SINAPI 93360</v>
      </c>
      <c r="AM7" s="103" t="str">
        <f t="shared" si="29"/>
        <v>SINAPI 93367</v>
      </c>
      <c r="AN7" s="103" t="str">
        <f t="shared" si="30"/>
        <v>SINAPI não disponível</v>
      </c>
      <c r="AO7" s="103" t="str">
        <f t="shared" si="31"/>
        <v>SINAPI não disponível</v>
      </c>
      <c r="AP7" s="103">
        <f t="shared" si="32"/>
        <v>2.9639999999999995</v>
      </c>
      <c r="AQ7" s="103" t="str">
        <f t="shared" si="33"/>
        <v>SINAPI 94037</v>
      </c>
      <c r="AR7" s="103" t="str">
        <f t="shared" si="34"/>
        <v>SINAPI 94043</v>
      </c>
      <c r="AS7" s="103" t="str">
        <f t="shared" si="35"/>
        <v>SINAPI 94049</v>
      </c>
      <c r="AT7" s="103" t="str">
        <f t="shared" si="36"/>
        <v>SINAPI 94055</v>
      </c>
      <c r="AU7" s="103">
        <f t="shared" si="37"/>
        <v>81.900000000000006</v>
      </c>
      <c r="AV7" s="103" t="str">
        <f t="shared" si="38"/>
        <v>SINAPI 94102</v>
      </c>
      <c r="AW7" s="103" t="str">
        <f t="shared" si="39"/>
        <v>SINAPI 94104</v>
      </c>
      <c r="AX7" s="103" t="str">
        <f t="shared" si="40"/>
        <v>SINAPI 94103</v>
      </c>
      <c r="AY7" s="103" t="str">
        <f t="shared" si="41"/>
        <v>SINAPI 94105</v>
      </c>
      <c r="AZ7" s="106">
        <f t="shared" si="42"/>
        <v>5.67</v>
      </c>
      <c r="BA7" s="103" t="str">
        <f t="shared" si="43"/>
        <v>SINAPI 94111</v>
      </c>
      <c r="BB7" s="103" t="str">
        <f t="shared" si="44"/>
        <v>SINAPI 94113</v>
      </c>
      <c r="BC7" s="103" t="str">
        <f t="shared" si="45"/>
        <v>SINAPI 94112</v>
      </c>
      <c r="BD7" s="103" t="str">
        <f t="shared" si="46"/>
        <v>SINAPI 94114</v>
      </c>
      <c r="BE7" s="107">
        <f t="shared" si="47"/>
        <v>5.67</v>
      </c>
      <c r="BF7" s="106">
        <f t="shared" si="48"/>
        <v>25.113584827072934</v>
      </c>
    </row>
    <row r="8" spans="1:58" s="108" customFormat="1" x14ac:dyDescent="0.2">
      <c r="A8" s="102" t="s">
        <v>13840</v>
      </c>
      <c r="B8" s="102" t="s">
        <v>13845</v>
      </c>
      <c r="C8" s="102" t="s">
        <v>13846</v>
      </c>
      <c r="D8" s="104">
        <v>16.32</v>
      </c>
      <c r="E8" s="104">
        <v>15.166999999999998</v>
      </c>
      <c r="F8" s="103">
        <f t="shared" si="0"/>
        <v>1.1499999999999999</v>
      </c>
      <c r="G8" s="104">
        <v>15.401999999999999</v>
      </c>
      <c r="H8" s="104">
        <v>14.446999999999997</v>
      </c>
      <c r="I8" s="105">
        <f t="shared" si="1"/>
        <v>0.96</v>
      </c>
      <c r="J8" s="106">
        <f t="shared" si="2"/>
        <v>1.21</v>
      </c>
      <c r="K8" s="106">
        <f t="shared" si="3"/>
        <v>1.06</v>
      </c>
      <c r="L8" s="102">
        <v>36</v>
      </c>
      <c r="M8" s="107">
        <f t="shared" si="49"/>
        <v>1.2</v>
      </c>
      <c r="N8" s="107">
        <f t="shared" si="5"/>
        <v>1.2</v>
      </c>
      <c r="O8" s="105">
        <f t="shared" si="6"/>
        <v>1.2999999999999998</v>
      </c>
      <c r="P8" s="105">
        <f t="shared" si="7"/>
        <v>0</v>
      </c>
      <c r="Q8" s="204">
        <v>0.6</v>
      </c>
      <c r="R8" s="103" t="str">
        <f t="shared" si="8"/>
        <v>SINAPI não disponivel</v>
      </c>
      <c r="S8" s="103" t="str">
        <f t="shared" si="9"/>
        <v>SINAPI não disponivel</v>
      </c>
      <c r="T8" s="103" t="str">
        <f t="shared" si="10"/>
        <v>SINAPI 90100</v>
      </c>
      <c r="U8" s="103" t="str">
        <f t="shared" si="11"/>
        <v>SINAPI 90106</v>
      </c>
      <c r="V8" s="103">
        <f t="shared" si="12"/>
        <v>52.271999999999998</v>
      </c>
      <c r="W8" s="103" t="str">
        <f t="shared" si="13"/>
        <v>SINAPI 90082</v>
      </c>
      <c r="X8" s="103" t="str">
        <f t="shared" si="14"/>
        <v>SINAPI 90091</v>
      </c>
      <c r="Y8" s="103" t="str">
        <f t="shared" si="15"/>
        <v>SINAPI não disponível</v>
      </c>
      <c r="Z8" s="103" t="str">
        <f t="shared" si="16"/>
        <v>SINAPI não disponível</v>
      </c>
      <c r="AA8" s="103">
        <f t="shared" si="17"/>
        <v>6.2919999999999998</v>
      </c>
      <c r="AB8" s="103" t="str">
        <f t="shared" si="18"/>
        <v>SINAPI não disponivel</v>
      </c>
      <c r="AC8" s="103" t="str">
        <f t="shared" si="19"/>
        <v>SINAPI não disponivel</v>
      </c>
      <c r="AD8" s="103" t="str">
        <f t="shared" si="20"/>
        <v>SINAPI 94339</v>
      </c>
      <c r="AE8" s="103" t="str">
        <f t="shared" si="21"/>
        <v>SINAPI 94316</v>
      </c>
      <c r="AF8" s="103">
        <f t="shared" si="22"/>
        <v>35.613239802369073</v>
      </c>
      <c r="AG8" s="103" t="str">
        <f t="shared" si="23"/>
        <v>SINAPI não disponivel</v>
      </c>
      <c r="AH8" s="103" t="str">
        <f t="shared" si="24"/>
        <v>SINAPI não disponivel</v>
      </c>
      <c r="AI8" s="103" t="str">
        <f t="shared" si="25"/>
        <v>SINAPI 93375</v>
      </c>
      <c r="AJ8" s="103" t="str">
        <f t="shared" si="26"/>
        <v>SINAPI 93379</v>
      </c>
      <c r="AK8" s="103">
        <f t="shared" si="27"/>
        <v>35.613239802369073</v>
      </c>
      <c r="AL8" s="103" t="str">
        <f t="shared" si="28"/>
        <v>SINAPI 93360</v>
      </c>
      <c r="AM8" s="103" t="str">
        <f t="shared" si="29"/>
        <v>SINAPI 93367</v>
      </c>
      <c r="AN8" s="103" t="str">
        <f t="shared" si="30"/>
        <v>SINAPI não disponível</v>
      </c>
      <c r="AO8" s="103" t="str">
        <f t="shared" si="31"/>
        <v>SINAPI não disponível</v>
      </c>
      <c r="AP8" s="103">
        <f t="shared" si="32"/>
        <v>2.9639999999999995</v>
      </c>
      <c r="AQ8" s="103" t="str">
        <f t="shared" si="33"/>
        <v>SINAPI 94037</v>
      </c>
      <c r="AR8" s="103" t="str">
        <f t="shared" si="34"/>
        <v>SINAPI 94043</v>
      </c>
      <c r="AS8" s="103" t="str">
        <f t="shared" si="35"/>
        <v>SINAPI 94049</v>
      </c>
      <c r="AT8" s="103" t="str">
        <f t="shared" si="36"/>
        <v>SINAPI 94055</v>
      </c>
      <c r="AU8" s="103">
        <f t="shared" si="37"/>
        <v>87.12</v>
      </c>
      <c r="AV8" s="103" t="str">
        <f t="shared" si="38"/>
        <v>SINAPI 94102</v>
      </c>
      <c r="AW8" s="103" t="str">
        <f t="shared" si="39"/>
        <v>SINAPI 94104</v>
      </c>
      <c r="AX8" s="103" t="str">
        <f t="shared" si="40"/>
        <v>SINAPI 94103</v>
      </c>
      <c r="AY8" s="103" t="str">
        <f t="shared" si="41"/>
        <v>SINAPI 94105</v>
      </c>
      <c r="AZ8" s="106">
        <f t="shared" si="42"/>
        <v>6.48</v>
      </c>
      <c r="BA8" s="103" t="str">
        <f t="shared" si="43"/>
        <v>SINAPI 94111</v>
      </c>
      <c r="BB8" s="103" t="str">
        <f t="shared" si="44"/>
        <v>SINAPI 94113</v>
      </c>
      <c r="BC8" s="103" t="str">
        <f t="shared" si="45"/>
        <v>SINAPI 94112</v>
      </c>
      <c r="BD8" s="103" t="str">
        <f t="shared" si="46"/>
        <v>SINAPI 94114</v>
      </c>
      <c r="BE8" s="107">
        <f t="shared" si="47"/>
        <v>6.48</v>
      </c>
      <c r="BF8" s="106">
        <f t="shared" si="48"/>
        <v>28.701239802369066</v>
      </c>
    </row>
    <row r="9" spans="1:58" s="108" customFormat="1" x14ac:dyDescent="0.2">
      <c r="A9" s="102" t="s">
        <v>13840</v>
      </c>
      <c r="B9" s="102" t="s">
        <v>13846</v>
      </c>
      <c r="C9" s="102" t="s">
        <v>13847</v>
      </c>
      <c r="D9" s="104">
        <v>15.401999999999999</v>
      </c>
      <c r="E9" s="104">
        <v>13.861999999999997</v>
      </c>
      <c r="F9" s="103">
        <f t="shared" si="0"/>
        <v>1.54</v>
      </c>
      <c r="G9" s="104">
        <v>14.888999999999999</v>
      </c>
      <c r="H9" s="104">
        <v>13.537199999999997</v>
      </c>
      <c r="I9" s="105">
        <f t="shared" si="1"/>
        <v>1.35</v>
      </c>
      <c r="J9" s="106">
        <f t="shared" si="2"/>
        <v>1.73</v>
      </c>
      <c r="K9" s="106">
        <f t="shared" si="3"/>
        <v>1.45</v>
      </c>
      <c r="L9" s="102">
        <v>28</v>
      </c>
      <c r="M9" s="107">
        <f t="shared" si="49"/>
        <v>1.7200000000000002</v>
      </c>
      <c r="N9" s="107">
        <f t="shared" si="5"/>
        <v>1.62</v>
      </c>
      <c r="O9" s="105">
        <f t="shared" si="6"/>
        <v>1.69</v>
      </c>
      <c r="P9" s="105">
        <f t="shared" si="7"/>
        <v>0</v>
      </c>
      <c r="Q9" s="204">
        <v>1.1200000000000001</v>
      </c>
      <c r="R9" s="103" t="str">
        <f t="shared" si="8"/>
        <v>SINAPI 90085</v>
      </c>
      <c r="S9" s="103" t="str">
        <f t="shared" si="9"/>
        <v>SINAPI 90093</v>
      </c>
      <c r="T9" s="103" t="str">
        <f t="shared" si="10"/>
        <v>SINAPI não disponível</v>
      </c>
      <c r="U9" s="103" t="str">
        <f t="shared" si="11"/>
        <v>SINAPI não disponível</v>
      </c>
      <c r="V9" s="103">
        <f t="shared" si="12"/>
        <v>83.316800000000001</v>
      </c>
      <c r="W9" s="103" t="str">
        <f t="shared" si="13"/>
        <v>SINAPI não disponível</v>
      </c>
      <c r="X9" s="103" t="str">
        <f t="shared" si="14"/>
        <v>SINAPI não disponível</v>
      </c>
      <c r="Y9" s="103" t="str">
        <f t="shared" si="15"/>
        <v>SINAPI não disponível</v>
      </c>
      <c r="Z9" s="103" t="str">
        <f t="shared" si="16"/>
        <v>SINAPI não disponível</v>
      </c>
      <c r="AA9" s="103">
        <f t="shared" si="17"/>
        <v>11.600836000000001</v>
      </c>
      <c r="AB9" s="103" t="str">
        <f t="shared" si="18"/>
        <v>SINAPI 94327</v>
      </c>
      <c r="AC9" s="103" t="str">
        <f t="shared" si="19"/>
        <v>SINAPI 994304</v>
      </c>
      <c r="AD9" s="103" t="str">
        <f t="shared" si="20"/>
        <v>SINAPI não disponível</v>
      </c>
      <c r="AE9" s="103" t="str">
        <f t="shared" si="21"/>
        <v>SINAPI não disponível</v>
      </c>
      <c r="AF9" s="103">
        <f t="shared" si="22"/>
        <v>42.246303227358752</v>
      </c>
      <c r="AG9" s="103" t="str">
        <f t="shared" si="23"/>
        <v>SINAPI 93360</v>
      </c>
      <c r="AH9" s="103" t="str">
        <f t="shared" si="24"/>
        <v>SINAPI 93367</v>
      </c>
      <c r="AI9" s="103" t="str">
        <f t="shared" si="25"/>
        <v>SINAPI não disponível</v>
      </c>
      <c r="AJ9" s="103" t="str">
        <f t="shared" si="26"/>
        <v>SINAPI não disponível</v>
      </c>
      <c r="AK9" s="103">
        <f t="shared" si="27"/>
        <v>42.246303227358752</v>
      </c>
      <c r="AL9" s="103" t="str">
        <f t="shared" si="28"/>
        <v>SINAPI não disponível</v>
      </c>
      <c r="AM9" s="103" t="str">
        <f t="shared" si="29"/>
        <v>SINAPI não disponível</v>
      </c>
      <c r="AN9" s="103" t="str">
        <f t="shared" si="30"/>
        <v>SINAPI não disponível</v>
      </c>
      <c r="AO9" s="103" t="str">
        <f t="shared" si="31"/>
        <v>SINAPI não disponível</v>
      </c>
      <c r="AP9" s="103">
        <f t="shared" si="32"/>
        <v>4.7049600000000016</v>
      </c>
      <c r="AQ9" s="103" t="str">
        <f t="shared" si="33"/>
        <v>SINAPI 94040</v>
      </c>
      <c r="AR9" s="103" t="str">
        <f t="shared" si="34"/>
        <v>SINAPI 94046</v>
      </c>
      <c r="AS9" s="103" t="str">
        <f t="shared" si="35"/>
        <v>SINAPI 94052</v>
      </c>
      <c r="AT9" s="103" t="str">
        <f t="shared" si="36"/>
        <v>SINAPI 94058</v>
      </c>
      <c r="AU9" s="103">
        <f t="shared" si="37"/>
        <v>96.88</v>
      </c>
      <c r="AV9" s="103" t="str">
        <f t="shared" si="38"/>
        <v>SINAPI 94106</v>
      </c>
      <c r="AW9" s="103" t="str">
        <f t="shared" si="39"/>
        <v>SINAPI 94108</v>
      </c>
      <c r="AX9" s="103" t="str">
        <f t="shared" si="40"/>
        <v>SINAPI 94107</v>
      </c>
      <c r="AY9" s="103" t="str">
        <f t="shared" si="41"/>
        <v>SINAPI 94110</v>
      </c>
      <c r="AZ9" s="106">
        <f t="shared" si="42"/>
        <v>13.48</v>
      </c>
      <c r="BA9" s="103" t="str">
        <f t="shared" si="43"/>
        <v>SINAPI 94115</v>
      </c>
      <c r="BB9" s="103" t="str">
        <f t="shared" si="44"/>
        <v>SINAPI 94117</v>
      </c>
      <c r="BC9" s="103" t="str">
        <f t="shared" si="45"/>
        <v>SINAPI 94116</v>
      </c>
      <c r="BD9" s="103" t="str">
        <f t="shared" si="46"/>
        <v>SINAPI 94118</v>
      </c>
      <c r="BE9" s="107">
        <f t="shared" si="47"/>
        <v>13.48</v>
      </c>
      <c r="BF9" s="106">
        <f t="shared" si="48"/>
        <v>40.801503227358765</v>
      </c>
    </row>
    <row r="10" spans="1:58" s="108" customFormat="1" x14ac:dyDescent="0.2">
      <c r="A10" s="102" t="s">
        <v>13840</v>
      </c>
      <c r="B10" s="102" t="s">
        <v>13847</v>
      </c>
      <c r="C10" s="102" t="s">
        <v>13848</v>
      </c>
      <c r="D10" s="104">
        <v>14.888999999999999</v>
      </c>
      <c r="E10" s="104">
        <v>13.537199999999997</v>
      </c>
      <c r="F10" s="103">
        <f t="shared" si="0"/>
        <v>1.35</v>
      </c>
      <c r="G10" s="104">
        <v>14.574</v>
      </c>
      <c r="H10" s="104">
        <v>13.194999999999997</v>
      </c>
      <c r="I10" s="105">
        <f t="shared" si="1"/>
        <v>1.38</v>
      </c>
      <c r="J10" s="106">
        <f t="shared" si="2"/>
        <v>1.65</v>
      </c>
      <c r="K10" s="106">
        <f t="shared" si="3"/>
        <v>1.37</v>
      </c>
      <c r="L10" s="102">
        <v>29</v>
      </c>
      <c r="M10" s="107">
        <f t="shared" si="49"/>
        <v>1.7200000000000002</v>
      </c>
      <c r="N10" s="107">
        <f t="shared" si="5"/>
        <v>1.62</v>
      </c>
      <c r="O10" s="105">
        <f t="shared" si="6"/>
        <v>1.5</v>
      </c>
      <c r="P10" s="105">
        <f t="shared" si="7"/>
        <v>0</v>
      </c>
      <c r="Q10" s="204">
        <v>1.1200000000000001</v>
      </c>
      <c r="R10" s="103" t="str">
        <f t="shared" si="8"/>
        <v>SINAPI 90085</v>
      </c>
      <c r="S10" s="103" t="str">
        <f t="shared" si="9"/>
        <v>SINAPI 90093</v>
      </c>
      <c r="T10" s="103" t="str">
        <f t="shared" si="10"/>
        <v>SINAPI não disponível</v>
      </c>
      <c r="U10" s="103" t="str">
        <f t="shared" si="11"/>
        <v>SINAPI não disponível</v>
      </c>
      <c r="V10" s="103">
        <f t="shared" si="12"/>
        <v>82.301999999999992</v>
      </c>
      <c r="W10" s="103" t="str">
        <f t="shared" si="13"/>
        <v>SINAPI não disponível</v>
      </c>
      <c r="X10" s="103" t="str">
        <f t="shared" si="14"/>
        <v>SINAPI não disponível</v>
      </c>
      <c r="Y10" s="103" t="str">
        <f t="shared" si="15"/>
        <v>SINAPI não disponível</v>
      </c>
      <c r="Z10" s="103" t="str">
        <f t="shared" si="16"/>
        <v>SINAPI não disponível</v>
      </c>
      <c r="AA10" s="103">
        <f t="shared" si="17"/>
        <v>10.296600000000002</v>
      </c>
      <c r="AB10" s="103" t="str">
        <f t="shared" si="18"/>
        <v>SINAPI 94327</v>
      </c>
      <c r="AC10" s="103" t="str">
        <f t="shared" si="19"/>
        <v>SINAPI 994304</v>
      </c>
      <c r="AD10" s="103" t="str">
        <f t="shared" si="20"/>
        <v>SINAPI não disponível</v>
      </c>
      <c r="AE10" s="103" t="str">
        <f t="shared" si="21"/>
        <v>SINAPI não disponível</v>
      </c>
      <c r="AF10" s="103">
        <f t="shared" si="22"/>
        <v>39.764699771192994</v>
      </c>
      <c r="AG10" s="103" t="str">
        <f t="shared" si="23"/>
        <v>SINAPI 93360</v>
      </c>
      <c r="AH10" s="103" t="str">
        <f t="shared" si="24"/>
        <v>SINAPI 93367</v>
      </c>
      <c r="AI10" s="103" t="str">
        <f t="shared" si="25"/>
        <v>SINAPI não disponível</v>
      </c>
      <c r="AJ10" s="103" t="str">
        <f t="shared" si="26"/>
        <v>SINAPI não disponível</v>
      </c>
      <c r="AK10" s="103">
        <f t="shared" si="27"/>
        <v>39.764699771192994</v>
      </c>
      <c r="AL10" s="103" t="str">
        <f t="shared" si="28"/>
        <v>SINAPI não disponível</v>
      </c>
      <c r="AM10" s="103" t="str">
        <f t="shared" si="29"/>
        <v>SINAPI não disponível</v>
      </c>
      <c r="AN10" s="103" t="str">
        <f t="shared" si="30"/>
        <v>SINAPI não disponível</v>
      </c>
      <c r="AO10" s="103" t="str">
        <f t="shared" si="31"/>
        <v>SINAPI não disponível</v>
      </c>
      <c r="AP10" s="103">
        <f t="shared" si="32"/>
        <v>4.1760000000000019</v>
      </c>
      <c r="AQ10" s="103" t="str">
        <f t="shared" si="33"/>
        <v>SINAPI 94040</v>
      </c>
      <c r="AR10" s="103" t="str">
        <f t="shared" si="34"/>
        <v>SINAPI 94046</v>
      </c>
      <c r="AS10" s="103" t="str">
        <f t="shared" si="35"/>
        <v>SINAPI 94052</v>
      </c>
      <c r="AT10" s="103" t="str">
        <f t="shared" si="36"/>
        <v>SINAPI 94058</v>
      </c>
      <c r="AU10" s="103">
        <f t="shared" si="37"/>
        <v>95.699999999999989</v>
      </c>
      <c r="AV10" s="103" t="str">
        <f t="shared" si="38"/>
        <v>SINAPI 94106</v>
      </c>
      <c r="AW10" s="103" t="str">
        <f t="shared" si="39"/>
        <v>SINAPI 94108</v>
      </c>
      <c r="AX10" s="103" t="str">
        <f t="shared" si="40"/>
        <v>SINAPI 94107</v>
      </c>
      <c r="AY10" s="103" t="str">
        <f t="shared" si="41"/>
        <v>SINAPI 94110</v>
      </c>
      <c r="AZ10" s="106">
        <f t="shared" si="42"/>
        <v>13.97</v>
      </c>
      <c r="BA10" s="103" t="str">
        <f t="shared" si="43"/>
        <v>SINAPI 94115</v>
      </c>
      <c r="BB10" s="103" t="str">
        <f t="shared" si="44"/>
        <v>SINAPI 94117</v>
      </c>
      <c r="BC10" s="103" t="str">
        <f t="shared" si="45"/>
        <v>SINAPI 94116</v>
      </c>
      <c r="BD10" s="103" t="str">
        <f t="shared" si="46"/>
        <v>SINAPI 94118</v>
      </c>
      <c r="BE10" s="107">
        <f t="shared" si="47"/>
        <v>13.97</v>
      </c>
      <c r="BF10" s="106">
        <f t="shared" si="48"/>
        <v>42.258699771192994</v>
      </c>
    </row>
    <row r="11" spans="1:58" s="108" customFormat="1" x14ac:dyDescent="0.2">
      <c r="A11" s="102" t="s">
        <v>13840</v>
      </c>
      <c r="B11" s="102" t="s">
        <v>13848</v>
      </c>
      <c r="C11" s="102" t="s">
        <v>13849</v>
      </c>
      <c r="D11" s="104">
        <v>14.574</v>
      </c>
      <c r="E11" s="104">
        <v>13.194999999999997</v>
      </c>
      <c r="F11" s="103">
        <f t="shared" si="0"/>
        <v>1.38</v>
      </c>
      <c r="G11" s="104">
        <v>14.2</v>
      </c>
      <c r="H11" s="104">
        <v>12.596599999999997</v>
      </c>
      <c r="I11" s="105">
        <f t="shared" si="1"/>
        <v>1.6</v>
      </c>
      <c r="J11" s="106">
        <f t="shared" si="2"/>
        <v>1.77</v>
      </c>
      <c r="K11" s="106">
        <f t="shared" si="3"/>
        <v>1.49</v>
      </c>
      <c r="L11" s="102">
        <v>34</v>
      </c>
      <c r="M11" s="107">
        <f t="shared" si="49"/>
        <v>1.7200000000000002</v>
      </c>
      <c r="N11" s="107">
        <f t="shared" si="5"/>
        <v>1.62</v>
      </c>
      <c r="O11" s="105">
        <f t="shared" si="6"/>
        <v>1.5299999999999998</v>
      </c>
      <c r="P11" s="105">
        <f t="shared" si="7"/>
        <v>0</v>
      </c>
      <c r="Q11" s="204">
        <v>1.1200000000000001</v>
      </c>
      <c r="R11" s="103" t="str">
        <f t="shared" si="8"/>
        <v>SINAPI 90085</v>
      </c>
      <c r="S11" s="103" t="str">
        <f t="shared" si="9"/>
        <v>SINAPI 90093</v>
      </c>
      <c r="T11" s="103" t="str">
        <f t="shared" si="10"/>
        <v>SINAPI não disponível</v>
      </c>
      <c r="U11" s="103" t="str">
        <f t="shared" si="11"/>
        <v>SINAPI não disponível</v>
      </c>
      <c r="V11" s="103">
        <f t="shared" si="12"/>
        <v>103.50960000000001</v>
      </c>
      <c r="W11" s="103" t="str">
        <f t="shared" si="13"/>
        <v>SINAPI não disponível</v>
      </c>
      <c r="X11" s="103" t="str">
        <f t="shared" si="14"/>
        <v>SINAPI não disponível</v>
      </c>
      <c r="Y11" s="103" t="str">
        <f t="shared" si="15"/>
        <v>SINAPI não disponível</v>
      </c>
      <c r="Z11" s="103" t="str">
        <f t="shared" si="16"/>
        <v>SINAPI não disponível</v>
      </c>
      <c r="AA11" s="103">
        <f t="shared" si="17"/>
        <v>10.502532</v>
      </c>
      <c r="AB11" s="103" t="str">
        <f t="shared" si="18"/>
        <v>SINAPI 94327</v>
      </c>
      <c r="AC11" s="103" t="str">
        <f t="shared" si="19"/>
        <v>SINAPI 994304</v>
      </c>
      <c r="AD11" s="103" t="str">
        <f t="shared" si="20"/>
        <v>SINAPI não disponível</v>
      </c>
      <c r="AE11" s="103" t="str">
        <f t="shared" si="21"/>
        <v>SINAPI não disponível</v>
      </c>
      <c r="AF11" s="103">
        <f t="shared" si="22"/>
        <v>53.638282490364183</v>
      </c>
      <c r="AG11" s="103" t="str">
        <f t="shared" si="23"/>
        <v>SINAPI 93360</v>
      </c>
      <c r="AH11" s="103" t="str">
        <f t="shared" si="24"/>
        <v>SINAPI 93367</v>
      </c>
      <c r="AI11" s="103" t="str">
        <f t="shared" si="25"/>
        <v>SINAPI não disponível</v>
      </c>
      <c r="AJ11" s="103" t="str">
        <f t="shared" si="26"/>
        <v>SINAPI não disponível</v>
      </c>
      <c r="AK11" s="103">
        <f t="shared" si="27"/>
        <v>53.638282490364183</v>
      </c>
      <c r="AL11" s="103" t="str">
        <f t="shared" si="28"/>
        <v>SINAPI não disponível</v>
      </c>
      <c r="AM11" s="103" t="str">
        <f t="shared" si="29"/>
        <v>SINAPI não disponível</v>
      </c>
      <c r="AN11" s="103" t="str">
        <f t="shared" si="30"/>
        <v>SINAPI não disponível</v>
      </c>
      <c r="AO11" s="103" t="str">
        <f t="shared" si="31"/>
        <v>SINAPI não disponível</v>
      </c>
      <c r="AP11" s="103">
        <f t="shared" si="32"/>
        <v>4.2595200000000011</v>
      </c>
      <c r="AQ11" s="103" t="str">
        <f t="shared" si="33"/>
        <v>SINAPI 94040</v>
      </c>
      <c r="AR11" s="103" t="str">
        <f t="shared" si="34"/>
        <v>SINAPI 94046</v>
      </c>
      <c r="AS11" s="103" t="str">
        <f t="shared" si="35"/>
        <v>SINAPI 94052</v>
      </c>
      <c r="AT11" s="103" t="str">
        <f t="shared" si="36"/>
        <v>SINAPI 94058</v>
      </c>
      <c r="AU11" s="103">
        <f t="shared" si="37"/>
        <v>120.36</v>
      </c>
      <c r="AV11" s="103" t="str">
        <f t="shared" si="38"/>
        <v>SINAPI 94106</v>
      </c>
      <c r="AW11" s="103" t="str">
        <f t="shared" si="39"/>
        <v>SINAPI 94108</v>
      </c>
      <c r="AX11" s="103" t="str">
        <f t="shared" si="40"/>
        <v>SINAPI 94107</v>
      </c>
      <c r="AY11" s="103" t="str">
        <f t="shared" si="41"/>
        <v>SINAPI 94110</v>
      </c>
      <c r="AZ11" s="106">
        <f t="shared" si="42"/>
        <v>16.37</v>
      </c>
      <c r="BA11" s="103" t="str">
        <f t="shared" si="43"/>
        <v>SINAPI 94115</v>
      </c>
      <c r="BB11" s="103" t="str">
        <f t="shared" si="44"/>
        <v>SINAPI 94117</v>
      </c>
      <c r="BC11" s="103" t="str">
        <f t="shared" si="45"/>
        <v>SINAPI 94116</v>
      </c>
      <c r="BD11" s="103" t="str">
        <f t="shared" si="46"/>
        <v>SINAPI 94118</v>
      </c>
      <c r="BE11" s="107">
        <f t="shared" si="47"/>
        <v>16.37</v>
      </c>
      <c r="BF11" s="106">
        <f t="shared" si="48"/>
        <v>49.544682490364202</v>
      </c>
    </row>
    <row r="12" spans="1:58" s="108" customFormat="1" x14ac:dyDescent="0.2">
      <c r="A12" s="102" t="s">
        <v>13840</v>
      </c>
      <c r="B12" s="102" t="s">
        <v>13849</v>
      </c>
      <c r="C12" s="102" t="s">
        <v>13850</v>
      </c>
      <c r="D12" s="104">
        <v>14.2</v>
      </c>
      <c r="E12" s="104">
        <v>12.596599999999997</v>
      </c>
      <c r="F12" s="103">
        <f t="shared" si="0"/>
        <v>1.6</v>
      </c>
      <c r="G12" s="104">
        <v>13.811</v>
      </c>
      <c r="H12" s="104">
        <v>11.895</v>
      </c>
      <c r="I12" s="105">
        <f t="shared" si="1"/>
        <v>1.92</v>
      </c>
      <c r="J12" s="106">
        <f t="shared" si="2"/>
        <v>2.04</v>
      </c>
      <c r="K12" s="106">
        <f t="shared" si="3"/>
        <v>1.76</v>
      </c>
      <c r="L12" s="102">
        <v>39</v>
      </c>
      <c r="M12" s="107">
        <f t="shared" si="49"/>
        <v>1.8200000000000003</v>
      </c>
      <c r="N12" s="107">
        <f t="shared" si="5"/>
        <v>1.62</v>
      </c>
      <c r="O12" s="105">
        <f t="shared" si="6"/>
        <v>1.75</v>
      </c>
      <c r="P12" s="105">
        <f t="shared" si="7"/>
        <v>0</v>
      </c>
      <c r="Q12" s="204">
        <v>1.1200000000000001</v>
      </c>
      <c r="R12" s="103" t="str">
        <f t="shared" si="8"/>
        <v>SINAPI 90085</v>
      </c>
      <c r="S12" s="103" t="str">
        <f t="shared" si="9"/>
        <v>SINAPI 90093</v>
      </c>
      <c r="T12" s="103" t="str">
        <f t="shared" si="10"/>
        <v>SINAPI não disponível</v>
      </c>
      <c r="U12" s="103" t="str">
        <f t="shared" si="11"/>
        <v>SINAPI não disponível</v>
      </c>
      <c r="V12" s="103">
        <f t="shared" si="12"/>
        <v>144.79920000000001</v>
      </c>
      <c r="W12" s="103" t="str">
        <f t="shared" si="13"/>
        <v>SINAPI não disponível</v>
      </c>
      <c r="X12" s="103" t="str">
        <f t="shared" si="14"/>
        <v>SINAPI não disponível</v>
      </c>
      <c r="Y12" s="103" t="str">
        <f t="shared" si="15"/>
        <v>SINAPI não disponível</v>
      </c>
      <c r="Z12" s="103" t="str">
        <f t="shared" si="16"/>
        <v>SINAPI não disponível</v>
      </c>
      <c r="AA12" s="103">
        <f t="shared" si="17"/>
        <v>12.012700000000001</v>
      </c>
      <c r="AB12" s="103" t="str">
        <f t="shared" si="18"/>
        <v>SINAPI 94329</v>
      </c>
      <c r="AC12" s="103" t="str">
        <f t="shared" si="19"/>
        <v>SINAPI 94306</v>
      </c>
      <c r="AD12" s="103" t="str">
        <f t="shared" si="20"/>
        <v>SINAPI não disponível</v>
      </c>
      <c r="AE12" s="103" t="str">
        <f t="shared" si="21"/>
        <v>SINAPI não disponível</v>
      </c>
      <c r="AF12" s="103">
        <f t="shared" si="22"/>
        <v>86.501865209535396</v>
      </c>
      <c r="AG12" s="103" t="str">
        <f t="shared" si="23"/>
        <v>SINAPI 93362</v>
      </c>
      <c r="AH12" s="103" t="str">
        <f t="shared" si="24"/>
        <v>SINAPI 93369</v>
      </c>
      <c r="AI12" s="103" t="str">
        <f t="shared" si="25"/>
        <v>SINAPI não disponível</v>
      </c>
      <c r="AJ12" s="103" t="str">
        <f t="shared" si="26"/>
        <v>SINAPI não disponível</v>
      </c>
      <c r="AK12" s="103">
        <f t="shared" si="27"/>
        <v>86.501865209535396</v>
      </c>
      <c r="AL12" s="103" t="str">
        <f t="shared" si="28"/>
        <v>SINAPI não disponível</v>
      </c>
      <c r="AM12" s="103" t="str">
        <f t="shared" si="29"/>
        <v>SINAPI não disponível</v>
      </c>
      <c r="AN12" s="103" t="str">
        <f t="shared" si="30"/>
        <v>SINAPI não disponível</v>
      </c>
      <c r="AO12" s="103" t="str">
        <f t="shared" si="31"/>
        <v>SINAPI não disponível</v>
      </c>
      <c r="AP12" s="103">
        <f t="shared" si="32"/>
        <v>4.8720000000000008</v>
      </c>
      <c r="AQ12" s="103" t="str">
        <f t="shared" si="33"/>
        <v>SINAPI 94040</v>
      </c>
      <c r="AR12" s="103" t="str">
        <f t="shared" si="34"/>
        <v>SINAPI 94046</v>
      </c>
      <c r="AS12" s="103" t="str">
        <f t="shared" si="35"/>
        <v>SINAPI 94052</v>
      </c>
      <c r="AT12" s="103" t="str">
        <f t="shared" si="36"/>
        <v>SINAPI 94058</v>
      </c>
      <c r="AU12" s="103">
        <f t="shared" si="37"/>
        <v>159.12</v>
      </c>
      <c r="AV12" s="103" t="str">
        <f t="shared" si="38"/>
        <v>SINAPI 94106</v>
      </c>
      <c r="AW12" s="103" t="str">
        <f t="shared" si="39"/>
        <v>SINAPI 94108</v>
      </c>
      <c r="AX12" s="103" t="str">
        <f t="shared" si="40"/>
        <v>SINAPI 94107</v>
      </c>
      <c r="AY12" s="103" t="str">
        <f t="shared" si="41"/>
        <v>SINAPI 94110</v>
      </c>
      <c r="AZ12" s="106">
        <f t="shared" si="42"/>
        <v>19.87</v>
      </c>
      <c r="BA12" s="103" t="str">
        <f t="shared" si="43"/>
        <v>SINAPI 94115</v>
      </c>
      <c r="BB12" s="103" t="str">
        <f t="shared" si="44"/>
        <v>SINAPI 94117</v>
      </c>
      <c r="BC12" s="103" t="str">
        <f t="shared" si="45"/>
        <v>SINAPI 94116</v>
      </c>
      <c r="BD12" s="103" t="str">
        <f t="shared" si="46"/>
        <v>SINAPI 94118</v>
      </c>
      <c r="BE12" s="107">
        <f t="shared" si="47"/>
        <v>19.87</v>
      </c>
      <c r="BF12" s="106">
        <f t="shared" si="48"/>
        <v>62.368665209535401</v>
      </c>
    </row>
    <row r="13" spans="1:58" s="108" customFormat="1" x14ac:dyDescent="0.2">
      <c r="A13" s="102" t="s">
        <v>13851</v>
      </c>
      <c r="B13" s="102" t="s">
        <v>13852</v>
      </c>
      <c r="C13" s="102" t="s">
        <v>13853</v>
      </c>
      <c r="D13" s="104">
        <v>24.12</v>
      </c>
      <c r="E13" s="104">
        <v>22.969999900000001</v>
      </c>
      <c r="F13" s="103">
        <f t="shared" si="0"/>
        <v>1.1499999999999999</v>
      </c>
      <c r="G13" s="104">
        <v>23.039000000000001</v>
      </c>
      <c r="H13" s="104">
        <v>21.888999900000002</v>
      </c>
      <c r="I13" s="105">
        <f t="shared" si="1"/>
        <v>1.1499999999999999</v>
      </c>
      <c r="J13" s="106">
        <f t="shared" si="2"/>
        <v>1.3</v>
      </c>
      <c r="K13" s="106">
        <f t="shared" si="3"/>
        <v>1.1499999999999999</v>
      </c>
      <c r="L13" s="102">
        <v>32</v>
      </c>
      <c r="M13" s="107">
        <f t="shared" si="49"/>
        <v>1.2</v>
      </c>
      <c r="N13" s="107">
        <f t="shared" si="5"/>
        <v>1.2</v>
      </c>
      <c r="O13" s="105">
        <f t="shared" si="6"/>
        <v>1.2999999999999998</v>
      </c>
      <c r="P13" s="105">
        <f t="shared" si="7"/>
        <v>0</v>
      </c>
      <c r="Q13" s="204">
        <v>0.6</v>
      </c>
      <c r="R13" s="103" t="str">
        <f t="shared" si="8"/>
        <v>SINAPI não disponivel</v>
      </c>
      <c r="S13" s="103" t="str">
        <f t="shared" si="9"/>
        <v>SINAPI não disponivel</v>
      </c>
      <c r="T13" s="103" t="str">
        <f t="shared" si="10"/>
        <v>SINAPI 90100</v>
      </c>
      <c r="U13" s="103" t="str">
        <f t="shared" si="11"/>
        <v>SINAPI 90106</v>
      </c>
      <c r="V13" s="103">
        <f t="shared" si="12"/>
        <v>49.92</v>
      </c>
      <c r="W13" s="103" t="str">
        <f t="shared" si="13"/>
        <v>SINAPI 90082</v>
      </c>
      <c r="X13" s="103" t="str">
        <f t="shared" si="14"/>
        <v>SINAPI 90091</v>
      </c>
      <c r="Y13" s="103" t="str">
        <f t="shared" si="15"/>
        <v>SINAPI não disponível</v>
      </c>
      <c r="Z13" s="103" t="str">
        <f t="shared" si="16"/>
        <v>SINAPI não disponível</v>
      </c>
      <c r="AA13" s="103">
        <f t="shared" si="17"/>
        <v>6.2919999999999998</v>
      </c>
      <c r="AB13" s="103" t="str">
        <f t="shared" si="18"/>
        <v>SINAPI não disponivel</v>
      </c>
      <c r="AC13" s="103" t="str">
        <f t="shared" si="19"/>
        <v>SINAPI não disponivel</v>
      </c>
      <c r="AD13" s="103" t="str">
        <f t="shared" si="20"/>
        <v>SINAPI 94339</v>
      </c>
      <c r="AE13" s="103" t="str">
        <f t="shared" si="21"/>
        <v>SINAPI 94316</v>
      </c>
      <c r="AF13" s="103">
        <f t="shared" si="22"/>
        <v>35.112213157661394</v>
      </c>
      <c r="AG13" s="103" t="str">
        <f t="shared" si="23"/>
        <v>SINAPI não disponivel</v>
      </c>
      <c r="AH13" s="103" t="str">
        <f t="shared" si="24"/>
        <v>SINAPI não disponivel</v>
      </c>
      <c r="AI13" s="103" t="str">
        <f t="shared" si="25"/>
        <v>SINAPI 93375</v>
      </c>
      <c r="AJ13" s="103" t="str">
        <f t="shared" si="26"/>
        <v>SINAPI 93379</v>
      </c>
      <c r="AK13" s="103">
        <f t="shared" si="27"/>
        <v>35.112213157661394</v>
      </c>
      <c r="AL13" s="103" t="str">
        <f t="shared" si="28"/>
        <v>SINAPI 93360</v>
      </c>
      <c r="AM13" s="103" t="str">
        <f t="shared" si="29"/>
        <v>SINAPI 93367</v>
      </c>
      <c r="AN13" s="103" t="str">
        <f t="shared" si="30"/>
        <v>SINAPI não disponível</v>
      </c>
      <c r="AO13" s="103" t="str">
        <f t="shared" si="31"/>
        <v>SINAPI não disponível</v>
      </c>
      <c r="AP13" s="103">
        <f t="shared" si="32"/>
        <v>2.9639999999999995</v>
      </c>
      <c r="AQ13" s="103" t="str">
        <f t="shared" si="33"/>
        <v>SINAPI 94037</v>
      </c>
      <c r="AR13" s="103" t="str">
        <f t="shared" si="34"/>
        <v>SINAPI 94043</v>
      </c>
      <c r="AS13" s="103" t="str">
        <f t="shared" si="35"/>
        <v>SINAPI 94049</v>
      </c>
      <c r="AT13" s="103" t="str">
        <f t="shared" si="36"/>
        <v>SINAPI 94055</v>
      </c>
      <c r="AU13" s="103">
        <f t="shared" si="37"/>
        <v>83.2</v>
      </c>
      <c r="AV13" s="103" t="str">
        <f t="shared" si="38"/>
        <v>SINAPI 94102</v>
      </c>
      <c r="AW13" s="103" t="str">
        <f t="shared" si="39"/>
        <v>SINAPI 94104</v>
      </c>
      <c r="AX13" s="103" t="str">
        <f t="shared" si="40"/>
        <v>SINAPI 94103</v>
      </c>
      <c r="AY13" s="103" t="str">
        <f t="shared" si="41"/>
        <v>SINAPI 94105</v>
      </c>
      <c r="AZ13" s="106">
        <f t="shared" si="42"/>
        <v>5.76</v>
      </c>
      <c r="BA13" s="103" t="str">
        <f t="shared" si="43"/>
        <v>SINAPI 94111</v>
      </c>
      <c r="BB13" s="103" t="str">
        <f t="shared" si="44"/>
        <v>SINAPI 94113</v>
      </c>
      <c r="BC13" s="103" t="str">
        <f t="shared" si="45"/>
        <v>SINAPI 94112</v>
      </c>
      <c r="BD13" s="103" t="str">
        <f t="shared" si="46"/>
        <v>SINAPI 94114</v>
      </c>
      <c r="BE13" s="107">
        <f t="shared" si="47"/>
        <v>5.76</v>
      </c>
      <c r="BF13" s="106">
        <f t="shared" si="48"/>
        <v>25.512213157661392</v>
      </c>
    </row>
    <row r="14" spans="1:58" s="108" customFormat="1" x14ac:dyDescent="0.2">
      <c r="A14" s="102" t="s">
        <v>13851</v>
      </c>
      <c r="B14" s="102" t="s">
        <v>13853</v>
      </c>
      <c r="C14" s="102" t="s">
        <v>13854</v>
      </c>
      <c r="D14" s="104">
        <v>23.039000000000001</v>
      </c>
      <c r="E14" s="104">
        <v>21.888999900000002</v>
      </c>
      <c r="F14" s="103">
        <f t="shared" si="0"/>
        <v>1.1499999999999999</v>
      </c>
      <c r="G14" s="104">
        <v>21.695</v>
      </c>
      <c r="H14" s="104">
        <v>20.544999900000001</v>
      </c>
      <c r="I14" s="105">
        <f t="shared" si="1"/>
        <v>1.1499999999999999</v>
      </c>
      <c r="J14" s="106">
        <f t="shared" si="2"/>
        <v>1.3</v>
      </c>
      <c r="K14" s="106">
        <f t="shared" si="3"/>
        <v>1.1499999999999999</v>
      </c>
      <c r="L14" s="102">
        <v>40</v>
      </c>
      <c r="M14" s="107">
        <f t="shared" si="49"/>
        <v>1.2</v>
      </c>
      <c r="N14" s="107">
        <f t="shared" si="5"/>
        <v>1.2</v>
      </c>
      <c r="O14" s="105">
        <f t="shared" si="6"/>
        <v>1.2999999999999998</v>
      </c>
      <c r="P14" s="105">
        <f t="shared" si="7"/>
        <v>0</v>
      </c>
      <c r="Q14" s="204">
        <v>0.6</v>
      </c>
      <c r="R14" s="103" t="str">
        <f t="shared" si="8"/>
        <v>SINAPI não disponivel</v>
      </c>
      <c r="S14" s="103" t="str">
        <f t="shared" si="9"/>
        <v>SINAPI não disponivel</v>
      </c>
      <c r="T14" s="103" t="str">
        <f t="shared" si="10"/>
        <v>SINAPI 90100</v>
      </c>
      <c r="U14" s="103" t="str">
        <f t="shared" si="11"/>
        <v>SINAPI 90106</v>
      </c>
      <c r="V14" s="103">
        <f t="shared" si="12"/>
        <v>62.4</v>
      </c>
      <c r="W14" s="103" t="str">
        <f t="shared" si="13"/>
        <v>SINAPI 90082</v>
      </c>
      <c r="X14" s="103" t="str">
        <f t="shared" si="14"/>
        <v>SINAPI 90091</v>
      </c>
      <c r="Y14" s="103" t="str">
        <f t="shared" si="15"/>
        <v>SINAPI não disponível</v>
      </c>
      <c r="Z14" s="103" t="str">
        <f t="shared" si="16"/>
        <v>SINAPI não disponível</v>
      </c>
      <c r="AA14" s="103">
        <f t="shared" si="17"/>
        <v>6.2919999999999998</v>
      </c>
      <c r="AB14" s="103" t="str">
        <f t="shared" si="18"/>
        <v>SINAPI não disponivel</v>
      </c>
      <c r="AC14" s="103" t="str">
        <f t="shared" si="19"/>
        <v>SINAPI não disponivel</v>
      </c>
      <c r="AD14" s="103" t="str">
        <f t="shared" si="20"/>
        <v>SINAPI 94339</v>
      </c>
      <c r="AE14" s="103" t="str">
        <f t="shared" si="21"/>
        <v>SINAPI 94316</v>
      </c>
      <c r="AF14" s="103">
        <f t="shared" si="22"/>
        <v>43.890266447076741</v>
      </c>
      <c r="AG14" s="103" t="str">
        <f t="shared" si="23"/>
        <v>SINAPI não disponivel</v>
      </c>
      <c r="AH14" s="103" t="str">
        <f t="shared" si="24"/>
        <v>SINAPI não disponivel</v>
      </c>
      <c r="AI14" s="103" t="str">
        <f t="shared" si="25"/>
        <v>SINAPI 93375</v>
      </c>
      <c r="AJ14" s="103" t="str">
        <f t="shared" si="26"/>
        <v>SINAPI 93379</v>
      </c>
      <c r="AK14" s="103">
        <f t="shared" si="27"/>
        <v>43.890266447076741</v>
      </c>
      <c r="AL14" s="103" t="str">
        <f t="shared" si="28"/>
        <v>SINAPI 93360</v>
      </c>
      <c r="AM14" s="103" t="str">
        <f t="shared" si="29"/>
        <v>SINAPI 93367</v>
      </c>
      <c r="AN14" s="103" t="str">
        <f t="shared" si="30"/>
        <v>SINAPI não disponível</v>
      </c>
      <c r="AO14" s="103" t="str">
        <f t="shared" si="31"/>
        <v>SINAPI não disponível</v>
      </c>
      <c r="AP14" s="103">
        <f t="shared" si="32"/>
        <v>2.9639999999999995</v>
      </c>
      <c r="AQ14" s="103" t="str">
        <f t="shared" si="33"/>
        <v>SINAPI 94037</v>
      </c>
      <c r="AR14" s="103" t="str">
        <f t="shared" si="34"/>
        <v>SINAPI 94043</v>
      </c>
      <c r="AS14" s="103" t="str">
        <f t="shared" si="35"/>
        <v>SINAPI 94049</v>
      </c>
      <c r="AT14" s="103" t="str">
        <f t="shared" si="36"/>
        <v>SINAPI 94055</v>
      </c>
      <c r="AU14" s="103">
        <f t="shared" si="37"/>
        <v>104</v>
      </c>
      <c r="AV14" s="103" t="str">
        <f t="shared" si="38"/>
        <v>SINAPI 94102</v>
      </c>
      <c r="AW14" s="103" t="str">
        <f t="shared" si="39"/>
        <v>SINAPI 94104</v>
      </c>
      <c r="AX14" s="103" t="str">
        <f t="shared" si="40"/>
        <v>SINAPI 94103</v>
      </c>
      <c r="AY14" s="103" t="str">
        <f t="shared" si="41"/>
        <v>SINAPI 94105</v>
      </c>
      <c r="AZ14" s="106">
        <f t="shared" si="42"/>
        <v>7.2</v>
      </c>
      <c r="BA14" s="103" t="str">
        <f t="shared" si="43"/>
        <v>SINAPI 94111</v>
      </c>
      <c r="BB14" s="103" t="str">
        <f t="shared" si="44"/>
        <v>SINAPI 94113</v>
      </c>
      <c r="BC14" s="103" t="str">
        <f t="shared" si="45"/>
        <v>SINAPI 94112</v>
      </c>
      <c r="BD14" s="103" t="str">
        <f t="shared" si="46"/>
        <v>SINAPI 94114</v>
      </c>
      <c r="BE14" s="107">
        <f t="shared" si="47"/>
        <v>7.2</v>
      </c>
      <c r="BF14" s="106">
        <f t="shared" si="48"/>
        <v>31.890266447076741</v>
      </c>
    </row>
    <row r="15" spans="1:58" s="108" customFormat="1" x14ac:dyDescent="0.2">
      <c r="A15" s="102" t="s">
        <v>13851</v>
      </c>
      <c r="B15" s="102" t="s">
        <v>13854</v>
      </c>
      <c r="C15" s="102" t="s">
        <v>13855</v>
      </c>
      <c r="D15" s="104">
        <v>21.695</v>
      </c>
      <c r="E15" s="104">
        <v>19.094999900000001</v>
      </c>
      <c r="F15" s="103">
        <f t="shared" si="0"/>
        <v>2.6</v>
      </c>
      <c r="G15" s="104">
        <v>17.334</v>
      </c>
      <c r="H15" s="104">
        <v>16.296549900000002</v>
      </c>
      <c r="I15" s="105">
        <f t="shared" si="1"/>
        <v>1.04</v>
      </c>
      <c r="J15" s="106">
        <f t="shared" si="2"/>
        <v>1.97</v>
      </c>
      <c r="K15" s="106">
        <f t="shared" si="3"/>
        <v>1.82</v>
      </c>
      <c r="L15" s="102">
        <v>48.5</v>
      </c>
      <c r="M15" s="107">
        <f t="shared" si="49"/>
        <v>1.2</v>
      </c>
      <c r="N15" s="107">
        <f t="shared" si="5"/>
        <v>1.2</v>
      </c>
      <c r="O15" s="105">
        <f t="shared" si="6"/>
        <v>2.75</v>
      </c>
      <c r="P15" s="105">
        <f t="shared" si="7"/>
        <v>1.2000000000000002</v>
      </c>
      <c r="Q15" s="204">
        <v>0.6</v>
      </c>
      <c r="R15" s="103" t="str">
        <f t="shared" si="8"/>
        <v>SINAPI 90084</v>
      </c>
      <c r="S15" s="103" t="str">
        <f t="shared" si="9"/>
        <v>SINAPI 90092</v>
      </c>
      <c r="T15" s="103" t="str">
        <f t="shared" si="10"/>
        <v>SINAPI 90102</v>
      </c>
      <c r="U15" s="103" t="str">
        <f t="shared" si="11"/>
        <v>SINAPI 90108</v>
      </c>
      <c r="V15" s="103">
        <f t="shared" si="12"/>
        <v>114.654</v>
      </c>
      <c r="W15" s="103" t="str">
        <f t="shared" si="13"/>
        <v>SINAPI 90085</v>
      </c>
      <c r="X15" s="103" t="str">
        <f t="shared" si="14"/>
        <v>SINAPI 90093</v>
      </c>
      <c r="Y15" s="103" t="str">
        <f t="shared" si="15"/>
        <v>SINAPI não disponível</v>
      </c>
      <c r="Z15" s="103" t="str">
        <f t="shared" si="16"/>
        <v>SINAPI não disponível</v>
      </c>
      <c r="AA15" s="103">
        <f t="shared" si="17"/>
        <v>13.310000000000002</v>
      </c>
      <c r="AB15" s="103" t="str">
        <f t="shared" si="18"/>
        <v>SINAPI 94328</v>
      </c>
      <c r="AC15" s="103" t="str">
        <f t="shared" si="19"/>
        <v>SINAPI 94305</v>
      </c>
      <c r="AD15" s="103" t="str">
        <f t="shared" si="20"/>
        <v>SINAPI 94341</v>
      </c>
      <c r="AE15" s="103" t="str">
        <f t="shared" si="21"/>
        <v>SINAPI 94318</v>
      </c>
      <c r="AF15" s="103">
        <f t="shared" si="22"/>
        <v>92.210948067080551</v>
      </c>
      <c r="AG15" s="103" t="str">
        <f t="shared" si="23"/>
        <v>SINAPI 93361</v>
      </c>
      <c r="AH15" s="103" t="str">
        <f t="shared" si="24"/>
        <v>SINAPI 93368</v>
      </c>
      <c r="AI15" s="103" t="str">
        <f t="shared" si="25"/>
        <v>SINAPI 93377</v>
      </c>
      <c r="AJ15" s="103" t="str">
        <f t="shared" si="26"/>
        <v>SINAPI 93381</v>
      </c>
      <c r="AK15" s="103">
        <f t="shared" si="27"/>
        <v>92.210948067080551</v>
      </c>
      <c r="AL15" s="103" t="str">
        <f t="shared" si="28"/>
        <v>SINAPI 93362</v>
      </c>
      <c r="AM15" s="103" t="str">
        <f t="shared" si="29"/>
        <v>SINAPI 93369</v>
      </c>
      <c r="AN15" s="103" t="str">
        <f t="shared" si="30"/>
        <v>SINAPI não disponível</v>
      </c>
      <c r="AO15" s="103" t="str">
        <f t="shared" si="31"/>
        <v>SINAPI não disponível</v>
      </c>
      <c r="AP15" s="103">
        <f t="shared" si="32"/>
        <v>6.2700000000000014</v>
      </c>
      <c r="AQ15" s="103" t="str">
        <f t="shared" si="33"/>
        <v>SINAPI 94039</v>
      </c>
      <c r="AR15" s="103" t="str">
        <f t="shared" si="34"/>
        <v>SINAPI 94045</v>
      </c>
      <c r="AS15" s="103" t="str">
        <f t="shared" si="35"/>
        <v>SINAPI 94051</v>
      </c>
      <c r="AT15" s="103" t="str">
        <f t="shared" si="36"/>
        <v>SINAPI 94057</v>
      </c>
      <c r="AU15" s="103">
        <f t="shared" si="37"/>
        <v>191.09</v>
      </c>
      <c r="AV15" s="103" t="str">
        <f t="shared" si="38"/>
        <v>SINAPI 94102</v>
      </c>
      <c r="AW15" s="103" t="str">
        <f t="shared" si="39"/>
        <v>SINAPI 94104</v>
      </c>
      <c r="AX15" s="103" t="str">
        <f t="shared" si="40"/>
        <v>SINAPI 94103</v>
      </c>
      <c r="AY15" s="103" t="str">
        <f t="shared" si="41"/>
        <v>SINAPI 94105</v>
      </c>
      <c r="AZ15" s="106">
        <f t="shared" si="42"/>
        <v>8.73</v>
      </c>
      <c r="BA15" s="103" t="str">
        <f t="shared" si="43"/>
        <v>SINAPI 94111</v>
      </c>
      <c r="BB15" s="103" t="str">
        <f t="shared" si="44"/>
        <v>SINAPI 94113</v>
      </c>
      <c r="BC15" s="103" t="str">
        <f t="shared" si="45"/>
        <v>SINAPI 94112</v>
      </c>
      <c r="BD15" s="103" t="str">
        <f t="shared" si="46"/>
        <v>SINAPI 94114</v>
      </c>
      <c r="BE15" s="107">
        <f t="shared" si="47"/>
        <v>8.73</v>
      </c>
      <c r="BF15" s="106">
        <f t="shared" si="48"/>
        <v>38.666948067080547</v>
      </c>
    </row>
    <row r="16" spans="1:58" s="108" customFormat="1" x14ac:dyDescent="0.2">
      <c r="A16" s="102" t="s">
        <v>13851</v>
      </c>
      <c r="B16" s="102" t="s">
        <v>13855</v>
      </c>
      <c r="C16" s="102" t="s">
        <v>13856</v>
      </c>
      <c r="D16" s="104">
        <v>17.334</v>
      </c>
      <c r="E16" s="104">
        <v>16.031549900000002</v>
      </c>
      <c r="F16" s="103">
        <f t="shared" si="0"/>
        <v>1.3</v>
      </c>
      <c r="G16" s="104">
        <v>16.128</v>
      </c>
      <c r="H16" s="104">
        <v>14.825549900000002</v>
      </c>
      <c r="I16" s="105">
        <f t="shared" si="1"/>
        <v>1.3</v>
      </c>
      <c r="J16" s="106">
        <f t="shared" si="2"/>
        <v>1.48</v>
      </c>
      <c r="K16" s="106">
        <f t="shared" si="3"/>
        <v>1.3</v>
      </c>
      <c r="L16" s="102">
        <v>47.5</v>
      </c>
      <c r="M16" s="107">
        <f t="shared" si="49"/>
        <v>1.3199999999999998</v>
      </c>
      <c r="N16" s="107">
        <f t="shared" si="5"/>
        <v>1.22</v>
      </c>
      <c r="O16" s="105">
        <f t="shared" si="6"/>
        <v>1.45</v>
      </c>
      <c r="P16" s="105">
        <f t="shared" si="7"/>
        <v>0</v>
      </c>
      <c r="Q16" s="204">
        <v>0.72</v>
      </c>
      <c r="R16" s="103" t="str">
        <f t="shared" si="8"/>
        <v>SINAPI não disponivel</v>
      </c>
      <c r="S16" s="103" t="str">
        <f t="shared" si="9"/>
        <v>SINAPI não disponivel</v>
      </c>
      <c r="T16" s="103" t="str">
        <f t="shared" si="10"/>
        <v>SINAPI 90100</v>
      </c>
      <c r="U16" s="103" t="str">
        <f t="shared" si="11"/>
        <v>SINAPI 90106</v>
      </c>
      <c r="V16" s="103">
        <f t="shared" si="12"/>
        <v>92.795999999999978</v>
      </c>
      <c r="W16" s="103" t="str">
        <f t="shared" si="13"/>
        <v>SINAPI 90082</v>
      </c>
      <c r="X16" s="103" t="str">
        <f t="shared" si="14"/>
        <v>SINAPI 90091</v>
      </c>
      <c r="Y16" s="103" t="str">
        <f t="shared" si="15"/>
        <v>SINAPI não disponível</v>
      </c>
      <c r="Z16" s="103" t="str">
        <f t="shared" si="16"/>
        <v>SINAPI não disponível</v>
      </c>
      <c r="AA16" s="103">
        <f t="shared" si="17"/>
        <v>7.1461800000000011</v>
      </c>
      <c r="AB16" s="103" t="str">
        <f t="shared" si="18"/>
        <v>SINAPI não disponivel</v>
      </c>
      <c r="AC16" s="103" t="str">
        <f t="shared" si="19"/>
        <v>SINAPI não disponivel</v>
      </c>
      <c r="AD16" s="103" t="str">
        <f t="shared" si="20"/>
        <v>SINAPI 94339</v>
      </c>
      <c r="AE16" s="103" t="str">
        <f t="shared" si="21"/>
        <v>SINAPI 94316</v>
      </c>
      <c r="AF16" s="103">
        <f t="shared" si="22"/>
        <v>62.170355624501227</v>
      </c>
      <c r="AG16" s="103" t="str">
        <f t="shared" si="23"/>
        <v>SINAPI não disponivel</v>
      </c>
      <c r="AH16" s="103" t="str">
        <f t="shared" si="24"/>
        <v>SINAPI não disponivel</v>
      </c>
      <c r="AI16" s="103" t="str">
        <f t="shared" si="25"/>
        <v>SINAPI 93375</v>
      </c>
      <c r="AJ16" s="103" t="str">
        <f t="shared" si="26"/>
        <v>SINAPI 93379</v>
      </c>
      <c r="AK16" s="103">
        <f t="shared" si="27"/>
        <v>62.170355624501227</v>
      </c>
      <c r="AL16" s="103" t="str">
        <f t="shared" si="28"/>
        <v>SINAPI 93360</v>
      </c>
      <c r="AM16" s="103" t="str">
        <f t="shared" si="29"/>
        <v>SINAPI 93367</v>
      </c>
      <c r="AN16" s="103" t="str">
        <f t="shared" si="30"/>
        <v>SINAPI não disponível</v>
      </c>
      <c r="AO16" s="103" t="str">
        <f t="shared" si="31"/>
        <v>SINAPI não disponível</v>
      </c>
      <c r="AP16" s="103">
        <f t="shared" si="32"/>
        <v>3.3408000000000007</v>
      </c>
      <c r="AQ16" s="103" t="str">
        <f t="shared" si="33"/>
        <v>SINAPI 94037</v>
      </c>
      <c r="AR16" s="103" t="str">
        <f t="shared" si="34"/>
        <v>SINAPI 94043</v>
      </c>
      <c r="AS16" s="103" t="str">
        <f t="shared" si="35"/>
        <v>SINAPI 94049</v>
      </c>
      <c r="AT16" s="103" t="str">
        <f t="shared" si="36"/>
        <v>SINAPI 94055</v>
      </c>
      <c r="AU16" s="103">
        <f t="shared" si="37"/>
        <v>140.6</v>
      </c>
      <c r="AV16" s="103" t="str">
        <f t="shared" si="38"/>
        <v>SINAPI 94102</v>
      </c>
      <c r="AW16" s="103" t="str">
        <f t="shared" si="39"/>
        <v>SINAPI 94104</v>
      </c>
      <c r="AX16" s="103" t="str">
        <f t="shared" si="40"/>
        <v>SINAPI 94103</v>
      </c>
      <c r="AY16" s="103" t="str">
        <f t="shared" si="41"/>
        <v>SINAPI 94105</v>
      </c>
      <c r="AZ16" s="106">
        <f t="shared" si="42"/>
        <v>11.29</v>
      </c>
      <c r="BA16" s="103" t="str">
        <f t="shared" si="43"/>
        <v>SINAPI 94111</v>
      </c>
      <c r="BB16" s="103" t="str">
        <f t="shared" si="44"/>
        <v>SINAPI 94113</v>
      </c>
      <c r="BC16" s="103" t="str">
        <f t="shared" si="45"/>
        <v>SINAPI 94112</v>
      </c>
      <c r="BD16" s="103" t="str">
        <f t="shared" si="46"/>
        <v>SINAPI 94114</v>
      </c>
      <c r="BE16" s="107">
        <f t="shared" si="47"/>
        <v>11.29</v>
      </c>
      <c r="BF16" s="106">
        <f t="shared" si="48"/>
        <v>44.614355624501229</v>
      </c>
    </row>
    <row r="17" spans="1:58" s="108" customFormat="1" x14ac:dyDescent="0.2">
      <c r="A17" s="102" t="s">
        <v>13851</v>
      </c>
      <c r="B17" s="102" t="s">
        <v>13856</v>
      </c>
      <c r="C17" s="102" t="s">
        <v>13857</v>
      </c>
      <c r="D17" s="104">
        <v>16.128</v>
      </c>
      <c r="E17" s="104">
        <v>14.723549900000002</v>
      </c>
      <c r="F17" s="103">
        <f t="shared" si="0"/>
        <v>1.4</v>
      </c>
      <c r="G17" s="104">
        <v>15.563000000000001</v>
      </c>
      <c r="H17" s="104">
        <v>14.158549900000002</v>
      </c>
      <c r="I17" s="105">
        <f t="shared" si="1"/>
        <v>1.4</v>
      </c>
      <c r="J17" s="106">
        <f t="shared" si="2"/>
        <v>1.58</v>
      </c>
      <c r="K17" s="106">
        <f t="shared" si="3"/>
        <v>1.4</v>
      </c>
      <c r="L17" s="102">
        <v>34</v>
      </c>
      <c r="M17" s="107">
        <f t="shared" si="49"/>
        <v>1.3199999999999998</v>
      </c>
      <c r="N17" s="107">
        <f t="shared" si="5"/>
        <v>1.22</v>
      </c>
      <c r="O17" s="105">
        <f t="shared" si="6"/>
        <v>1.5499999999999998</v>
      </c>
      <c r="P17" s="105">
        <f t="shared" si="7"/>
        <v>0</v>
      </c>
      <c r="Q17" s="204">
        <v>0.72</v>
      </c>
      <c r="R17" s="103" t="str">
        <f t="shared" si="8"/>
        <v>SINAPI 90084</v>
      </c>
      <c r="S17" s="103" t="str">
        <f t="shared" si="9"/>
        <v>SINAPI 90092</v>
      </c>
      <c r="T17" s="103" t="str">
        <f t="shared" si="10"/>
        <v>SINAPI 90102</v>
      </c>
      <c r="U17" s="103" t="str">
        <f t="shared" si="11"/>
        <v>SINAPI 90108</v>
      </c>
      <c r="V17" s="103">
        <f t="shared" si="12"/>
        <v>70.910399999999996</v>
      </c>
      <c r="W17" s="103" t="str">
        <f t="shared" si="13"/>
        <v>SINAPI 90085</v>
      </c>
      <c r="X17" s="103" t="str">
        <f t="shared" si="14"/>
        <v>SINAPI 90093</v>
      </c>
      <c r="Y17" s="103" t="str">
        <f t="shared" si="15"/>
        <v>SINAPI não disponível</v>
      </c>
      <c r="Z17" s="103" t="str">
        <f t="shared" si="16"/>
        <v>SINAPI não disponível</v>
      </c>
      <c r="AA17" s="103">
        <f t="shared" si="17"/>
        <v>7.6390200000000004</v>
      </c>
      <c r="AB17" s="103" t="str">
        <f t="shared" si="18"/>
        <v>SINAPI não disponivel</v>
      </c>
      <c r="AC17" s="103" t="str">
        <f t="shared" si="19"/>
        <v>SINAPI não disponivel</v>
      </c>
      <c r="AD17" s="103" t="str">
        <f t="shared" si="20"/>
        <v>SINAPI 94339</v>
      </c>
      <c r="AE17" s="103" t="str">
        <f t="shared" si="21"/>
        <v>SINAPI 94316</v>
      </c>
      <c r="AF17" s="103">
        <f t="shared" si="22"/>
        <v>48.988886131221918</v>
      </c>
      <c r="AG17" s="103" t="str">
        <f t="shared" si="23"/>
        <v>SINAPI não disponivel</v>
      </c>
      <c r="AH17" s="103" t="str">
        <f t="shared" si="24"/>
        <v>SINAPI não disponivel</v>
      </c>
      <c r="AI17" s="103" t="str">
        <f t="shared" si="25"/>
        <v>SINAPI 93375</v>
      </c>
      <c r="AJ17" s="103" t="str">
        <f t="shared" si="26"/>
        <v>SINAPI 93379</v>
      </c>
      <c r="AK17" s="103">
        <f t="shared" si="27"/>
        <v>48.988886131221918</v>
      </c>
      <c r="AL17" s="103" t="str">
        <f t="shared" si="28"/>
        <v>SINAPI 93362</v>
      </c>
      <c r="AM17" s="103" t="str">
        <f t="shared" si="29"/>
        <v>SINAPI 93369</v>
      </c>
      <c r="AN17" s="103" t="str">
        <f t="shared" si="30"/>
        <v>SINAPI não disponível</v>
      </c>
      <c r="AO17" s="103" t="str">
        <f t="shared" si="31"/>
        <v>SINAPI não disponível</v>
      </c>
      <c r="AP17" s="103">
        <f t="shared" si="32"/>
        <v>3.5712000000000002</v>
      </c>
      <c r="AQ17" s="103" t="str">
        <f t="shared" si="33"/>
        <v>SINAPI 94039</v>
      </c>
      <c r="AR17" s="103" t="str">
        <f t="shared" si="34"/>
        <v>SINAPI 94045</v>
      </c>
      <c r="AS17" s="103" t="str">
        <f t="shared" si="35"/>
        <v>SINAPI 94051</v>
      </c>
      <c r="AT17" s="103" t="str">
        <f t="shared" si="36"/>
        <v>SINAPI 94057</v>
      </c>
      <c r="AU17" s="103">
        <f t="shared" si="37"/>
        <v>107.44</v>
      </c>
      <c r="AV17" s="103" t="str">
        <f t="shared" si="38"/>
        <v>SINAPI 94102</v>
      </c>
      <c r="AW17" s="103" t="str">
        <f t="shared" si="39"/>
        <v>SINAPI 94104</v>
      </c>
      <c r="AX17" s="103" t="str">
        <f t="shared" si="40"/>
        <v>SINAPI 94103</v>
      </c>
      <c r="AY17" s="103" t="str">
        <f t="shared" si="41"/>
        <v>SINAPI 94105</v>
      </c>
      <c r="AZ17" s="106">
        <f t="shared" si="42"/>
        <v>8.08</v>
      </c>
      <c r="BA17" s="103" t="str">
        <f t="shared" si="43"/>
        <v>SINAPI 94111</v>
      </c>
      <c r="BB17" s="103" t="str">
        <f t="shared" si="44"/>
        <v>SINAPI 94113</v>
      </c>
      <c r="BC17" s="103" t="str">
        <f t="shared" si="45"/>
        <v>SINAPI 94112</v>
      </c>
      <c r="BD17" s="103" t="str">
        <f t="shared" si="46"/>
        <v>SINAPI 94114</v>
      </c>
      <c r="BE17" s="107">
        <f t="shared" si="47"/>
        <v>8.08</v>
      </c>
      <c r="BF17" s="106">
        <f t="shared" si="48"/>
        <v>31.934486131221927</v>
      </c>
    </row>
    <row r="18" spans="1:58" s="108" customFormat="1" x14ac:dyDescent="0.2">
      <c r="A18" s="102" t="s">
        <v>13851</v>
      </c>
      <c r="B18" s="102" t="s">
        <v>13857</v>
      </c>
      <c r="C18" s="102" t="s">
        <v>13858</v>
      </c>
      <c r="D18" s="104">
        <v>15.563000000000001</v>
      </c>
      <c r="E18" s="104">
        <v>14.158549900000002</v>
      </c>
      <c r="F18" s="103">
        <f t="shared" si="0"/>
        <v>1.4</v>
      </c>
      <c r="G18" s="104">
        <v>14.988</v>
      </c>
      <c r="H18" s="104">
        <v>13.520149900000002</v>
      </c>
      <c r="I18" s="105">
        <f t="shared" si="1"/>
        <v>1.47</v>
      </c>
      <c r="J18" s="106">
        <f t="shared" si="2"/>
        <v>1.62</v>
      </c>
      <c r="K18" s="106">
        <f t="shared" si="3"/>
        <v>1.44</v>
      </c>
      <c r="L18" s="102">
        <v>38</v>
      </c>
      <c r="M18" s="107">
        <f t="shared" si="49"/>
        <v>1.3199999999999998</v>
      </c>
      <c r="N18" s="107">
        <f t="shared" si="5"/>
        <v>1.22</v>
      </c>
      <c r="O18" s="105">
        <f t="shared" si="6"/>
        <v>1.5499999999999998</v>
      </c>
      <c r="P18" s="105">
        <f t="shared" si="7"/>
        <v>0</v>
      </c>
      <c r="Q18" s="204">
        <v>0.72</v>
      </c>
      <c r="R18" s="103" t="str">
        <f t="shared" si="8"/>
        <v>SINAPI 90084</v>
      </c>
      <c r="S18" s="103" t="str">
        <f t="shared" si="9"/>
        <v>SINAPI 90092</v>
      </c>
      <c r="T18" s="103" t="str">
        <f t="shared" si="10"/>
        <v>SINAPI 90102</v>
      </c>
      <c r="U18" s="103" t="str">
        <f t="shared" si="11"/>
        <v>SINAPI 90108</v>
      </c>
      <c r="V18" s="103">
        <f t="shared" si="12"/>
        <v>81.259199999999993</v>
      </c>
      <c r="W18" s="103" t="str">
        <f t="shared" si="13"/>
        <v>SINAPI 90085</v>
      </c>
      <c r="X18" s="103" t="str">
        <f t="shared" si="14"/>
        <v>SINAPI 90093</v>
      </c>
      <c r="Y18" s="103" t="str">
        <f t="shared" si="15"/>
        <v>SINAPI não disponível</v>
      </c>
      <c r="Z18" s="103" t="str">
        <f t="shared" si="16"/>
        <v>SINAPI não disponível</v>
      </c>
      <c r="AA18" s="103">
        <f t="shared" si="17"/>
        <v>7.6390200000000004</v>
      </c>
      <c r="AB18" s="103" t="str">
        <f t="shared" si="18"/>
        <v>SINAPI não disponivel</v>
      </c>
      <c r="AC18" s="103" t="str">
        <f t="shared" si="19"/>
        <v>SINAPI não disponivel</v>
      </c>
      <c r="AD18" s="103" t="str">
        <f t="shared" si="20"/>
        <v>SINAPI 94339</v>
      </c>
      <c r="AE18" s="103" t="str">
        <f t="shared" si="21"/>
        <v>SINAPI 94316</v>
      </c>
      <c r="AF18" s="103">
        <f t="shared" si="22"/>
        <v>56.758684499600975</v>
      </c>
      <c r="AG18" s="103" t="str">
        <f t="shared" si="23"/>
        <v>SINAPI não disponivel</v>
      </c>
      <c r="AH18" s="103" t="str">
        <f t="shared" si="24"/>
        <v>SINAPI não disponivel</v>
      </c>
      <c r="AI18" s="103" t="str">
        <f t="shared" si="25"/>
        <v>SINAPI 93375</v>
      </c>
      <c r="AJ18" s="103" t="str">
        <f t="shared" si="26"/>
        <v>SINAPI 93379</v>
      </c>
      <c r="AK18" s="103">
        <f t="shared" si="27"/>
        <v>56.758684499600975</v>
      </c>
      <c r="AL18" s="103" t="str">
        <f t="shared" si="28"/>
        <v>SINAPI 93362</v>
      </c>
      <c r="AM18" s="103" t="str">
        <f t="shared" si="29"/>
        <v>SINAPI 93369</v>
      </c>
      <c r="AN18" s="103" t="str">
        <f t="shared" si="30"/>
        <v>SINAPI não disponível</v>
      </c>
      <c r="AO18" s="103" t="str">
        <f t="shared" si="31"/>
        <v>SINAPI não disponível</v>
      </c>
      <c r="AP18" s="103">
        <f t="shared" si="32"/>
        <v>3.5712000000000002</v>
      </c>
      <c r="AQ18" s="103" t="str">
        <f t="shared" si="33"/>
        <v>SINAPI 94039</v>
      </c>
      <c r="AR18" s="103" t="str">
        <f t="shared" si="34"/>
        <v>SINAPI 94045</v>
      </c>
      <c r="AS18" s="103" t="str">
        <f t="shared" si="35"/>
        <v>SINAPI 94051</v>
      </c>
      <c r="AT18" s="103" t="str">
        <f t="shared" si="36"/>
        <v>SINAPI 94057</v>
      </c>
      <c r="AU18" s="103">
        <f t="shared" si="37"/>
        <v>123.12</v>
      </c>
      <c r="AV18" s="103" t="str">
        <f t="shared" si="38"/>
        <v>SINAPI 94102</v>
      </c>
      <c r="AW18" s="103" t="str">
        <f t="shared" si="39"/>
        <v>SINAPI 94104</v>
      </c>
      <c r="AX18" s="103" t="str">
        <f t="shared" si="40"/>
        <v>SINAPI 94103</v>
      </c>
      <c r="AY18" s="103" t="str">
        <f t="shared" si="41"/>
        <v>SINAPI 94105</v>
      </c>
      <c r="AZ18" s="106">
        <f t="shared" si="42"/>
        <v>9.0299999999999994</v>
      </c>
      <c r="BA18" s="103" t="str">
        <f t="shared" si="43"/>
        <v>SINAPI 94111</v>
      </c>
      <c r="BB18" s="103" t="str">
        <f t="shared" si="44"/>
        <v>SINAPI 94113</v>
      </c>
      <c r="BC18" s="103" t="str">
        <f t="shared" si="45"/>
        <v>SINAPI 94112</v>
      </c>
      <c r="BD18" s="103" t="str">
        <f t="shared" si="46"/>
        <v>SINAPI 94114</v>
      </c>
      <c r="BE18" s="107">
        <f t="shared" si="47"/>
        <v>9.0299999999999994</v>
      </c>
      <c r="BF18" s="106">
        <f t="shared" si="48"/>
        <v>35.691484499600975</v>
      </c>
    </row>
    <row r="19" spans="1:58" s="108" customFormat="1" x14ac:dyDescent="0.2">
      <c r="A19" s="102" t="s">
        <v>13851</v>
      </c>
      <c r="B19" s="102" t="s">
        <v>13858</v>
      </c>
      <c r="C19" s="102" t="s">
        <v>13859</v>
      </c>
      <c r="D19" s="104">
        <v>14.988</v>
      </c>
      <c r="E19" s="104">
        <v>13.420149900000002</v>
      </c>
      <c r="F19" s="103">
        <f t="shared" si="0"/>
        <v>1.57</v>
      </c>
      <c r="G19" s="104">
        <v>14.478</v>
      </c>
      <c r="H19" s="104">
        <v>12.910149900000002</v>
      </c>
      <c r="I19" s="105">
        <f t="shared" si="1"/>
        <v>1.57</v>
      </c>
      <c r="J19" s="106">
        <f t="shared" si="2"/>
        <v>1.8</v>
      </c>
      <c r="K19" s="106">
        <f t="shared" si="3"/>
        <v>1.57</v>
      </c>
      <c r="L19" s="102">
        <v>40</v>
      </c>
      <c r="M19" s="107">
        <f t="shared" si="49"/>
        <v>1.52</v>
      </c>
      <c r="N19" s="107">
        <f t="shared" si="5"/>
        <v>1.42</v>
      </c>
      <c r="O19" s="105">
        <f t="shared" si="6"/>
        <v>1.72</v>
      </c>
      <c r="P19" s="105">
        <f t="shared" si="7"/>
        <v>5.0000000000000044E-2</v>
      </c>
      <c r="Q19" s="204">
        <v>0.92</v>
      </c>
      <c r="R19" s="103" t="str">
        <f t="shared" si="8"/>
        <v>SINAPI 90085</v>
      </c>
      <c r="S19" s="103" t="str">
        <f t="shared" si="9"/>
        <v>SINAPI 90093</v>
      </c>
      <c r="T19" s="103" t="str">
        <f t="shared" si="10"/>
        <v>SINAPI não disponível</v>
      </c>
      <c r="U19" s="103" t="str">
        <f t="shared" si="11"/>
        <v>SINAPI não disponível</v>
      </c>
      <c r="V19" s="103">
        <f t="shared" si="12"/>
        <v>109.44</v>
      </c>
      <c r="W19" s="103" t="str">
        <f t="shared" si="13"/>
        <v>SINAPI 90085</v>
      </c>
      <c r="X19" s="103" t="str">
        <f t="shared" si="14"/>
        <v>SINAPI 90093</v>
      </c>
      <c r="Y19" s="103" t="str">
        <f t="shared" si="15"/>
        <v>SINAPI não disponível</v>
      </c>
      <c r="Z19" s="103" t="str">
        <f t="shared" si="16"/>
        <v>SINAPI não disponível</v>
      </c>
      <c r="AA19" s="103">
        <f t="shared" si="17"/>
        <v>10.073008</v>
      </c>
      <c r="AB19" s="103" t="str">
        <f t="shared" si="18"/>
        <v>SINAPI 94329</v>
      </c>
      <c r="AC19" s="103" t="str">
        <f t="shared" si="19"/>
        <v>SINAPI 94306</v>
      </c>
      <c r="AD19" s="103" t="str">
        <f t="shared" si="20"/>
        <v>SINAPI não disponível</v>
      </c>
      <c r="AE19" s="103" t="str">
        <f t="shared" si="21"/>
        <v>SINAPI não disponível</v>
      </c>
      <c r="AF19" s="103">
        <f t="shared" si="22"/>
        <v>68.865559780015985</v>
      </c>
      <c r="AG19" s="103" t="str">
        <f t="shared" si="23"/>
        <v>SINAPI 93362</v>
      </c>
      <c r="AH19" s="103" t="str">
        <f t="shared" si="24"/>
        <v>SINAPI 93369</v>
      </c>
      <c r="AI19" s="103" t="str">
        <f t="shared" si="25"/>
        <v>SINAPI não disponível</v>
      </c>
      <c r="AJ19" s="103" t="str">
        <f t="shared" si="26"/>
        <v>SINAPI não disponível</v>
      </c>
      <c r="AK19" s="103">
        <f t="shared" si="27"/>
        <v>68.865559780015985</v>
      </c>
      <c r="AL19" s="103" t="str">
        <f t="shared" si="28"/>
        <v>SINAPI 93362</v>
      </c>
      <c r="AM19" s="103" t="str">
        <f t="shared" si="29"/>
        <v>SINAPI 93369</v>
      </c>
      <c r="AN19" s="103" t="str">
        <f t="shared" si="30"/>
        <v>SINAPI não disponível</v>
      </c>
      <c r="AO19" s="103" t="str">
        <f t="shared" si="31"/>
        <v>SINAPI não disponível</v>
      </c>
      <c r="AP19" s="103">
        <f t="shared" si="32"/>
        <v>4.3756800000000009</v>
      </c>
      <c r="AQ19" s="103" t="str">
        <f t="shared" si="33"/>
        <v>SINAPI 94040</v>
      </c>
      <c r="AR19" s="103" t="str">
        <f t="shared" si="34"/>
        <v>SINAPI 94046</v>
      </c>
      <c r="AS19" s="103" t="str">
        <f t="shared" si="35"/>
        <v>SINAPI 94052</v>
      </c>
      <c r="AT19" s="103" t="str">
        <f t="shared" si="36"/>
        <v>SINAPI 94058</v>
      </c>
      <c r="AU19" s="103">
        <f t="shared" si="37"/>
        <v>144</v>
      </c>
      <c r="AV19" s="103" t="str">
        <f t="shared" si="38"/>
        <v>SINAPI 94106</v>
      </c>
      <c r="AW19" s="103" t="str">
        <f t="shared" si="39"/>
        <v>SINAPI 94108</v>
      </c>
      <c r="AX19" s="103" t="str">
        <f t="shared" si="40"/>
        <v>SINAPI 94107</v>
      </c>
      <c r="AY19" s="103" t="str">
        <f t="shared" si="41"/>
        <v>SINAPI 94110</v>
      </c>
      <c r="AZ19" s="106">
        <f t="shared" si="42"/>
        <v>13.98</v>
      </c>
      <c r="BA19" s="103" t="str">
        <f t="shared" si="43"/>
        <v>SINAPI 94115</v>
      </c>
      <c r="BB19" s="103" t="str">
        <f t="shared" si="44"/>
        <v>SINAPI 94117</v>
      </c>
      <c r="BC19" s="103" t="str">
        <f t="shared" si="45"/>
        <v>SINAPI 94116</v>
      </c>
      <c r="BD19" s="103" t="str">
        <f t="shared" si="46"/>
        <v>SINAPI 94118</v>
      </c>
      <c r="BE19" s="107">
        <f t="shared" si="47"/>
        <v>13.98</v>
      </c>
      <c r="BF19" s="106">
        <f t="shared" si="48"/>
        <v>47.585559780015991</v>
      </c>
    </row>
    <row r="20" spans="1:58" s="108" customFormat="1" x14ac:dyDescent="0.2">
      <c r="A20" s="102" t="s">
        <v>13851</v>
      </c>
      <c r="B20" s="102" t="s">
        <v>13859</v>
      </c>
      <c r="C20" s="102" t="s">
        <v>13860</v>
      </c>
      <c r="D20" s="104">
        <v>14.478</v>
      </c>
      <c r="E20" s="104">
        <v>12.910149900000002</v>
      </c>
      <c r="F20" s="103">
        <f t="shared" si="0"/>
        <v>1.57</v>
      </c>
      <c r="G20" s="104">
        <v>14.032999999999999</v>
      </c>
      <c r="H20" s="104">
        <v>12.465149900000002</v>
      </c>
      <c r="I20" s="105">
        <f t="shared" si="1"/>
        <v>1.57</v>
      </c>
      <c r="J20" s="106">
        <f t="shared" si="2"/>
        <v>1.8</v>
      </c>
      <c r="K20" s="106">
        <f t="shared" si="3"/>
        <v>1.57</v>
      </c>
      <c r="L20" s="102">
        <v>40</v>
      </c>
      <c r="M20" s="107">
        <f t="shared" si="49"/>
        <v>1.52</v>
      </c>
      <c r="N20" s="107">
        <f t="shared" si="5"/>
        <v>1.42</v>
      </c>
      <c r="O20" s="105">
        <f t="shared" si="6"/>
        <v>1.72</v>
      </c>
      <c r="P20" s="105">
        <f t="shared" si="7"/>
        <v>5.0000000000000044E-2</v>
      </c>
      <c r="Q20" s="204">
        <v>0.92</v>
      </c>
      <c r="R20" s="103" t="str">
        <f t="shared" si="8"/>
        <v>SINAPI 90085</v>
      </c>
      <c r="S20" s="103" t="str">
        <f t="shared" si="9"/>
        <v>SINAPI 90093</v>
      </c>
      <c r="T20" s="103" t="str">
        <f t="shared" si="10"/>
        <v>SINAPI não disponível</v>
      </c>
      <c r="U20" s="103" t="str">
        <f t="shared" si="11"/>
        <v>SINAPI não disponível</v>
      </c>
      <c r="V20" s="103">
        <f t="shared" si="12"/>
        <v>109.44</v>
      </c>
      <c r="W20" s="103" t="str">
        <f t="shared" si="13"/>
        <v>SINAPI 90085</v>
      </c>
      <c r="X20" s="103" t="str">
        <f t="shared" si="14"/>
        <v>SINAPI 90093</v>
      </c>
      <c r="Y20" s="103" t="str">
        <f t="shared" si="15"/>
        <v>SINAPI não disponível</v>
      </c>
      <c r="Z20" s="103" t="str">
        <f t="shared" si="16"/>
        <v>SINAPI não disponível</v>
      </c>
      <c r="AA20" s="103">
        <f t="shared" si="17"/>
        <v>10.073008</v>
      </c>
      <c r="AB20" s="103" t="str">
        <f t="shared" si="18"/>
        <v>SINAPI 94329</v>
      </c>
      <c r="AC20" s="103" t="str">
        <f t="shared" si="19"/>
        <v>SINAPI 94306</v>
      </c>
      <c r="AD20" s="103" t="str">
        <f t="shared" si="20"/>
        <v>SINAPI não disponível</v>
      </c>
      <c r="AE20" s="103" t="str">
        <f t="shared" si="21"/>
        <v>SINAPI não disponível</v>
      </c>
      <c r="AF20" s="103">
        <f t="shared" si="22"/>
        <v>68.865559780015985</v>
      </c>
      <c r="AG20" s="103" t="str">
        <f t="shared" si="23"/>
        <v>SINAPI 93362</v>
      </c>
      <c r="AH20" s="103" t="str">
        <f t="shared" si="24"/>
        <v>SINAPI 93369</v>
      </c>
      <c r="AI20" s="103" t="str">
        <f t="shared" si="25"/>
        <v>SINAPI não disponível</v>
      </c>
      <c r="AJ20" s="103" t="str">
        <f t="shared" si="26"/>
        <v>SINAPI não disponível</v>
      </c>
      <c r="AK20" s="103">
        <f t="shared" si="27"/>
        <v>68.865559780015985</v>
      </c>
      <c r="AL20" s="103" t="str">
        <f t="shared" si="28"/>
        <v>SINAPI 93362</v>
      </c>
      <c r="AM20" s="103" t="str">
        <f t="shared" si="29"/>
        <v>SINAPI 93369</v>
      </c>
      <c r="AN20" s="103" t="str">
        <f t="shared" si="30"/>
        <v>SINAPI não disponível</v>
      </c>
      <c r="AO20" s="103" t="str">
        <f t="shared" si="31"/>
        <v>SINAPI não disponível</v>
      </c>
      <c r="AP20" s="103">
        <f t="shared" si="32"/>
        <v>4.3756800000000009</v>
      </c>
      <c r="AQ20" s="103" t="str">
        <f t="shared" si="33"/>
        <v>SINAPI 94040</v>
      </c>
      <c r="AR20" s="103" t="str">
        <f t="shared" si="34"/>
        <v>SINAPI 94046</v>
      </c>
      <c r="AS20" s="103" t="str">
        <f t="shared" si="35"/>
        <v>SINAPI 94052</v>
      </c>
      <c r="AT20" s="103" t="str">
        <f t="shared" si="36"/>
        <v>SINAPI 94058</v>
      </c>
      <c r="AU20" s="103">
        <f t="shared" si="37"/>
        <v>144</v>
      </c>
      <c r="AV20" s="103" t="str">
        <f t="shared" si="38"/>
        <v>SINAPI 94106</v>
      </c>
      <c r="AW20" s="103" t="str">
        <f t="shared" si="39"/>
        <v>SINAPI 94108</v>
      </c>
      <c r="AX20" s="103" t="str">
        <f t="shared" si="40"/>
        <v>SINAPI 94107</v>
      </c>
      <c r="AY20" s="103" t="str">
        <f t="shared" si="41"/>
        <v>SINAPI 94110</v>
      </c>
      <c r="AZ20" s="106">
        <f t="shared" si="42"/>
        <v>13.98</v>
      </c>
      <c r="BA20" s="103" t="str">
        <f t="shared" si="43"/>
        <v>SINAPI 94115</v>
      </c>
      <c r="BB20" s="103" t="str">
        <f t="shared" si="44"/>
        <v>SINAPI 94117</v>
      </c>
      <c r="BC20" s="103" t="str">
        <f t="shared" si="45"/>
        <v>SINAPI 94116</v>
      </c>
      <c r="BD20" s="103" t="str">
        <f t="shared" si="46"/>
        <v>SINAPI 94118</v>
      </c>
      <c r="BE20" s="107">
        <f t="shared" si="47"/>
        <v>13.98</v>
      </c>
      <c r="BF20" s="106">
        <f t="shared" si="48"/>
        <v>47.585559780015991</v>
      </c>
    </row>
    <row r="21" spans="1:58" s="108" customFormat="1" x14ac:dyDescent="0.2">
      <c r="A21" s="102" t="s">
        <v>13851</v>
      </c>
      <c r="B21" s="102" t="s">
        <v>13860</v>
      </c>
      <c r="C21" s="102" t="s">
        <v>13850</v>
      </c>
      <c r="D21" s="104">
        <v>14.032999999999999</v>
      </c>
      <c r="E21" s="104">
        <v>12.249149900000003</v>
      </c>
      <c r="F21" s="103">
        <f t="shared" si="0"/>
        <v>1.78</v>
      </c>
      <c r="G21" s="104">
        <v>13.811</v>
      </c>
      <c r="H21" s="104">
        <v>12.154849900000002</v>
      </c>
      <c r="I21" s="105">
        <f t="shared" si="1"/>
        <v>1.66</v>
      </c>
      <c r="J21" s="106">
        <f t="shared" si="2"/>
        <v>1.95</v>
      </c>
      <c r="K21" s="106">
        <f t="shared" si="3"/>
        <v>1.72</v>
      </c>
      <c r="L21" s="102">
        <v>20.5</v>
      </c>
      <c r="M21" s="107">
        <f t="shared" si="49"/>
        <v>1.52</v>
      </c>
      <c r="N21" s="107">
        <f t="shared" si="5"/>
        <v>1.42</v>
      </c>
      <c r="O21" s="105">
        <f t="shared" si="6"/>
        <v>1.93</v>
      </c>
      <c r="P21" s="105">
        <f t="shared" si="7"/>
        <v>0.26</v>
      </c>
      <c r="Q21" s="204">
        <v>0.92</v>
      </c>
      <c r="R21" s="103" t="str">
        <f t="shared" si="8"/>
        <v>SINAPI 90085</v>
      </c>
      <c r="S21" s="103" t="str">
        <f t="shared" si="9"/>
        <v>SINAPI 90093</v>
      </c>
      <c r="T21" s="103" t="str">
        <f t="shared" si="10"/>
        <v>SINAPI não disponível</v>
      </c>
      <c r="U21" s="103" t="str">
        <f t="shared" si="11"/>
        <v>SINAPI não disponível</v>
      </c>
      <c r="V21" s="103">
        <f t="shared" si="12"/>
        <v>60.762</v>
      </c>
      <c r="W21" s="103" t="str">
        <f t="shared" si="13"/>
        <v>SINAPI 90085</v>
      </c>
      <c r="X21" s="103" t="str">
        <f t="shared" si="14"/>
        <v>SINAPI 90093</v>
      </c>
      <c r="Y21" s="103" t="str">
        <f t="shared" si="15"/>
        <v>SINAPI não disponível</v>
      </c>
      <c r="Z21" s="103" t="str">
        <f t="shared" si="16"/>
        <v>SINAPI não disponível</v>
      </c>
      <c r="AA21" s="103">
        <f t="shared" si="17"/>
        <v>11.302852</v>
      </c>
      <c r="AB21" s="103" t="str">
        <f t="shared" si="18"/>
        <v>SINAPI 94329</v>
      </c>
      <c r="AC21" s="103" t="str">
        <f t="shared" si="19"/>
        <v>SINAPI 94306</v>
      </c>
      <c r="AD21" s="103" t="str">
        <f t="shared" si="20"/>
        <v>SINAPI não disponível</v>
      </c>
      <c r="AE21" s="103" t="str">
        <f t="shared" si="21"/>
        <v>SINAPI não disponível</v>
      </c>
      <c r="AF21" s="103">
        <f t="shared" si="22"/>
        <v>39.96759938725819</v>
      </c>
      <c r="AG21" s="103" t="str">
        <f t="shared" si="23"/>
        <v>SINAPI 93362</v>
      </c>
      <c r="AH21" s="103" t="str">
        <f t="shared" si="24"/>
        <v>SINAPI 93369</v>
      </c>
      <c r="AI21" s="103" t="str">
        <f t="shared" si="25"/>
        <v>SINAPI não disponível</v>
      </c>
      <c r="AJ21" s="103" t="str">
        <f t="shared" si="26"/>
        <v>SINAPI não disponível</v>
      </c>
      <c r="AK21" s="103">
        <f t="shared" si="27"/>
        <v>39.96759938725819</v>
      </c>
      <c r="AL21" s="103" t="str">
        <f t="shared" si="28"/>
        <v>SINAPI 93362</v>
      </c>
      <c r="AM21" s="103" t="str">
        <f t="shared" si="29"/>
        <v>SINAPI 93369</v>
      </c>
      <c r="AN21" s="103" t="str">
        <f t="shared" si="30"/>
        <v>SINAPI não disponível</v>
      </c>
      <c r="AO21" s="103" t="str">
        <f t="shared" si="31"/>
        <v>SINAPI não disponível</v>
      </c>
      <c r="AP21" s="103">
        <f t="shared" si="32"/>
        <v>4.9099200000000014</v>
      </c>
      <c r="AQ21" s="103" t="str">
        <f t="shared" si="33"/>
        <v>SINAPI 94040</v>
      </c>
      <c r="AR21" s="103" t="str">
        <f t="shared" si="34"/>
        <v>SINAPI 94046</v>
      </c>
      <c r="AS21" s="103" t="str">
        <f t="shared" si="35"/>
        <v>SINAPI 94052</v>
      </c>
      <c r="AT21" s="103" t="str">
        <f t="shared" si="36"/>
        <v>SINAPI 94058</v>
      </c>
      <c r="AU21" s="103">
        <f t="shared" si="37"/>
        <v>79.95</v>
      </c>
      <c r="AV21" s="103" t="str">
        <f t="shared" si="38"/>
        <v>SINAPI 94106</v>
      </c>
      <c r="AW21" s="103" t="str">
        <f t="shared" si="39"/>
        <v>SINAPI 94108</v>
      </c>
      <c r="AX21" s="103" t="str">
        <f t="shared" si="40"/>
        <v>SINAPI 94107</v>
      </c>
      <c r="AY21" s="103" t="str">
        <f t="shared" si="41"/>
        <v>SINAPI 94110</v>
      </c>
      <c r="AZ21" s="106">
        <f t="shared" si="42"/>
        <v>7.17</v>
      </c>
      <c r="BA21" s="103" t="str">
        <f t="shared" si="43"/>
        <v>SINAPI 94115</v>
      </c>
      <c r="BB21" s="103" t="str">
        <f t="shared" si="44"/>
        <v>SINAPI 94117</v>
      </c>
      <c r="BC21" s="103" t="str">
        <f t="shared" si="45"/>
        <v>SINAPI 94116</v>
      </c>
      <c r="BD21" s="103" t="str">
        <f t="shared" si="46"/>
        <v>SINAPI 94118</v>
      </c>
      <c r="BE21" s="107">
        <f t="shared" si="47"/>
        <v>7.17</v>
      </c>
      <c r="BF21" s="106">
        <f t="shared" si="48"/>
        <v>24.387599387258195</v>
      </c>
    </row>
    <row r="22" spans="1:58" s="108" customFormat="1" x14ac:dyDescent="0.2">
      <c r="A22" s="102" t="s">
        <v>13851</v>
      </c>
      <c r="B22" s="102" t="s">
        <v>13850</v>
      </c>
      <c r="C22" s="102" t="s">
        <v>13861</v>
      </c>
      <c r="D22" s="104">
        <v>13.811</v>
      </c>
      <c r="E22" s="104">
        <v>11.714849900000003</v>
      </c>
      <c r="F22" s="103">
        <f t="shared" si="0"/>
        <v>2.1</v>
      </c>
      <c r="G22" s="104">
        <v>13.417999999999999</v>
      </c>
      <c r="H22" s="104">
        <v>11.358599900000003</v>
      </c>
      <c r="I22" s="105">
        <f t="shared" si="1"/>
        <v>2.06</v>
      </c>
      <c r="J22" s="106">
        <f t="shared" si="2"/>
        <v>2.41</v>
      </c>
      <c r="K22" s="106">
        <f t="shared" si="3"/>
        <v>2.08</v>
      </c>
      <c r="L22" s="102">
        <v>37.5</v>
      </c>
      <c r="M22" s="107">
        <f t="shared" si="49"/>
        <v>2.02</v>
      </c>
      <c r="N22" s="107">
        <f>IF(AND(Q22&gt;=0.4,Q22&lt;=0.7),1.2, (1.2 + (Q22 - 0.9)))</f>
        <v>1.62</v>
      </c>
      <c r="O22" s="105">
        <f t="shared" si="6"/>
        <v>2.25</v>
      </c>
      <c r="P22" s="105">
        <f t="shared" si="7"/>
        <v>0.18000000000000016</v>
      </c>
      <c r="Q22" s="204">
        <v>1.32</v>
      </c>
      <c r="R22" s="103" t="str">
        <f t="shared" si="8"/>
        <v>SINAPI 90085</v>
      </c>
      <c r="S22" s="103" t="str">
        <f t="shared" si="9"/>
        <v>SINAPI 90093</v>
      </c>
      <c r="T22" s="103" t="str">
        <f t="shared" si="10"/>
        <v>SINAPI não disponível</v>
      </c>
      <c r="U22" s="103" t="str">
        <f>IF($M22&lt;=0.8,IF($J22&lt;=1.5,"SINAPI 90105",IF($J22&lt;=3,"SINAPI 90107",IF($J22&lt;=4.5,"SINAPI não disponível",IF($J22&lt;=6,"SINAPI não disponível","SINAPI não disponível")))),IF($M22&lt;=1.5,IF($J22&lt;=1.5,"SINAPI 90106",IF($J22&lt;=3,"SINAPI 90108",IF($J22&lt;=4.5,"SINAPI não disponível",IF($J22&lt;=6,"SINAPI não disponível","SINAPI não disponível")))),"SINAPI não disponível"))</f>
        <v>SINAPI não disponível</v>
      </c>
      <c r="V22" s="103">
        <f t="shared" si="12"/>
        <v>182.5575</v>
      </c>
      <c r="W22" s="103" t="str">
        <f>IF(($N22+2*0.2+2*0.3)&lt;=1.5,IF($O22&lt;=1.5,"SINAPI não disponivel",IF($O22&lt;=3,"SINAPI 90084",IF($O22&lt;=4.5,"SINAPI 90086",IF($O22&lt;=6,"SINAPI 90088","SINAPI não disponível")))),IF(($N22+2*0.2+2*0.3)&lt;=2.5,IF($O22&lt;=1.5,"SINAPI 90082",IF($O22&lt;=3,"SINAPI 90085",IF($O22&lt;=4.5,"SINAPI 90087",IF($O22&lt;=6,"SINAPI 90090","SINAPI não disponível")))),"SINAPI não disponível"))</f>
        <v>SINAPI não disponível</v>
      </c>
      <c r="X22" s="103" t="str">
        <f t="shared" si="14"/>
        <v>SINAPI não disponível</v>
      </c>
      <c r="Y22" s="103" t="str">
        <f t="shared" si="15"/>
        <v>SINAPI não disponível</v>
      </c>
      <c r="Z22" s="103" t="str">
        <f t="shared" si="16"/>
        <v>SINAPI não disponível</v>
      </c>
      <c r="AA22" s="103">
        <f t="shared" si="17"/>
        <v>15.444900000000002</v>
      </c>
      <c r="AB22" s="103" t="str">
        <f t="shared" si="18"/>
        <v>SINAPI 94329</v>
      </c>
      <c r="AC22" s="103" t="str">
        <f t="shared" si="19"/>
        <v>SINAPI 94306</v>
      </c>
      <c r="AD22" s="103" t="str">
        <f t="shared" si="20"/>
        <v>SINAPI não disponível</v>
      </c>
      <c r="AE22" s="103" t="str">
        <f t="shared" si="21"/>
        <v>SINAPI não disponível</v>
      </c>
      <c r="AF22" s="103">
        <f t="shared" si="22"/>
        <v>106.24208400361073</v>
      </c>
      <c r="AG22" s="103" t="str">
        <f t="shared" si="23"/>
        <v>SINAPI 93362</v>
      </c>
      <c r="AH22" s="103" t="str">
        <f t="shared" si="24"/>
        <v>SINAPI 93369</v>
      </c>
      <c r="AI22" s="103" t="str">
        <f t="shared" si="25"/>
        <v>SINAPI não disponível</v>
      </c>
      <c r="AJ22" s="103" t="str">
        <f t="shared" si="26"/>
        <v>SINAPI não disponível</v>
      </c>
      <c r="AK22" s="103">
        <f t="shared" si="27"/>
        <v>106.24208400361073</v>
      </c>
      <c r="AL22" s="103" t="str">
        <f t="shared" si="28"/>
        <v>SINAPI não disponível</v>
      </c>
      <c r="AM22" s="103" t="str">
        <f t="shared" si="29"/>
        <v>SINAPI não disponível</v>
      </c>
      <c r="AN22" s="103" t="str">
        <f t="shared" si="30"/>
        <v>SINAPI não disponível</v>
      </c>
      <c r="AO22" s="103" t="str">
        <f t="shared" si="31"/>
        <v>SINAPI não disponível</v>
      </c>
      <c r="AP22" s="103">
        <f t="shared" si="32"/>
        <v>6.2640000000000029</v>
      </c>
      <c r="AQ22" s="103" t="str">
        <f t="shared" si="33"/>
        <v>SINAPI 94040</v>
      </c>
      <c r="AR22" s="103" t="str">
        <f t="shared" si="34"/>
        <v>SINAPI 94046</v>
      </c>
      <c r="AS22" s="103" t="str">
        <f t="shared" si="35"/>
        <v>SINAPI 94052</v>
      </c>
      <c r="AT22" s="103" t="str">
        <f t="shared" si="36"/>
        <v>SINAPI 94058</v>
      </c>
      <c r="AU22" s="103">
        <f t="shared" si="37"/>
        <v>180.75</v>
      </c>
      <c r="AV22" s="103" t="str">
        <f t="shared" si="38"/>
        <v>SINAPI 94106</v>
      </c>
      <c r="AW22" s="103" t="str">
        <f t="shared" si="39"/>
        <v>SINAPI 94108</v>
      </c>
      <c r="AX22" s="103" t="str">
        <f t="shared" si="40"/>
        <v>SINAPI 94107</v>
      </c>
      <c r="AY22" s="103" t="str">
        <f t="shared" si="41"/>
        <v>SINAPI 94110</v>
      </c>
      <c r="AZ22" s="106">
        <f t="shared" si="42"/>
        <v>25</v>
      </c>
      <c r="BA22" s="103" t="str">
        <f t="shared" si="43"/>
        <v>SINAPI 94115</v>
      </c>
      <c r="BB22" s="103" t="str">
        <f t="shared" si="44"/>
        <v>SINAPI 94117</v>
      </c>
      <c r="BC22" s="103" t="str">
        <f t="shared" si="45"/>
        <v>SINAPI 94116</v>
      </c>
      <c r="BD22" s="103" t="str">
        <f t="shared" si="46"/>
        <v>SINAPI 94118</v>
      </c>
      <c r="BE22" s="107">
        <f t="shared" si="47"/>
        <v>25</v>
      </c>
      <c r="BF22" s="106">
        <f t="shared" si="48"/>
        <v>71.397084003610729</v>
      </c>
    </row>
    <row r="23" spans="1:58" s="108" customFormat="1" x14ac:dyDescent="0.2">
      <c r="A23" s="102" t="s">
        <v>13851</v>
      </c>
      <c r="B23" s="102" t="s">
        <v>13861</v>
      </c>
      <c r="C23" s="102" t="s">
        <v>13862</v>
      </c>
      <c r="D23" s="104">
        <v>13.417999999999999</v>
      </c>
      <c r="E23" s="104">
        <v>11.358599900000003</v>
      </c>
      <c r="F23" s="103">
        <f t="shared" si="0"/>
        <v>2.06</v>
      </c>
      <c r="G23" s="104">
        <v>13.031000000000001</v>
      </c>
      <c r="H23" s="104">
        <v>11.002349900000004</v>
      </c>
      <c r="I23" s="105">
        <f t="shared" si="1"/>
        <v>2.0299999999999998</v>
      </c>
      <c r="J23" s="106">
        <f t="shared" si="2"/>
        <v>2.38</v>
      </c>
      <c r="K23" s="106">
        <f t="shared" si="3"/>
        <v>2.0499999999999998</v>
      </c>
      <c r="L23" s="102">
        <v>37.5</v>
      </c>
      <c r="M23" s="107">
        <f t="shared" si="49"/>
        <v>2.02</v>
      </c>
      <c r="N23" s="107">
        <f t="shared" ref="N23:N25" si="50">IF(AND(Q23&gt;=0.4,Q23&lt;=0.7),1.2, (1.2 + (Q23 - 0.9)))</f>
        <v>1.62</v>
      </c>
      <c r="O23" s="105">
        <f t="shared" si="6"/>
        <v>2.21</v>
      </c>
      <c r="P23" s="105">
        <f t="shared" si="7"/>
        <v>0.14000000000000012</v>
      </c>
      <c r="Q23" s="204">
        <v>1.32</v>
      </c>
      <c r="R23" s="103" t="str">
        <f t="shared" si="8"/>
        <v>SINAPI 90085</v>
      </c>
      <c r="S23" s="103" t="str">
        <f t="shared" si="9"/>
        <v>SINAPI 90093</v>
      </c>
      <c r="T23" s="103" t="str">
        <f t="shared" si="10"/>
        <v>SINAPI não disponível</v>
      </c>
      <c r="U23" s="103" t="str">
        <f t="shared" si="11"/>
        <v>SINAPI não disponível</v>
      </c>
      <c r="V23" s="103">
        <f t="shared" si="12"/>
        <v>180.285</v>
      </c>
      <c r="W23" s="103" t="str">
        <f t="shared" si="13"/>
        <v>SINAPI não disponível</v>
      </c>
      <c r="X23" s="103" t="str">
        <f t="shared" si="14"/>
        <v>SINAPI não disponível</v>
      </c>
      <c r="Y23" s="103" t="str">
        <f t="shared" si="15"/>
        <v>SINAPI não disponível</v>
      </c>
      <c r="Z23" s="103" t="str">
        <f t="shared" si="16"/>
        <v>SINAPI não disponível</v>
      </c>
      <c r="AA23" s="103">
        <f t="shared" si="17"/>
        <v>15.170324000000001</v>
      </c>
      <c r="AB23" s="103" t="str">
        <f t="shared" si="18"/>
        <v>SINAPI 94329</v>
      </c>
      <c r="AC23" s="103" t="str">
        <f t="shared" si="19"/>
        <v>SINAPI 94306</v>
      </c>
      <c r="AD23" s="103" t="str">
        <f t="shared" si="20"/>
        <v>SINAPI não disponível</v>
      </c>
      <c r="AE23" s="103" t="str">
        <f t="shared" si="21"/>
        <v>SINAPI não disponível</v>
      </c>
      <c r="AF23" s="103">
        <f t="shared" si="22"/>
        <v>103.96958400361072</v>
      </c>
      <c r="AG23" s="103" t="str">
        <f t="shared" si="23"/>
        <v>SINAPI 93362</v>
      </c>
      <c r="AH23" s="103" t="str">
        <f t="shared" si="24"/>
        <v>SINAPI 93369</v>
      </c>
      <c r="AI23" s="103" t="str">
        <f t="shared" si="25"/>
        <v>SINAPI não disponível</v>
      </c>
      <c r="AJ23" s="103" t="str">
        <f t="shared" si="26"/>
        <v>SINAPI não disponível</v>
      </c>
      <c r="AK23" s="103">
        <f t="shared" si="27"/>
        <v>103.96958400361072</v>
      </c>
      <c r="AL23" s="103" t="str">
        <f t="shared" si="28"/>
        <v>SINAPI não disponível</v>
      </c>
      <c r="AM23" s="103" t="str">
        <f t="shared" si="29"/>
        <v>SINAPI não disponível</v>
      </c>
      <c r="AN23" s="103" t="str">
        <f t="shared" si="30"/>
        <v>SINAPI não disponível</v>
      </c>
      <c r="AO23" s="103" t="str">
        <f t="shared" si="31"/>
        <v>SINAPI não disponível</v>
      </c>
      <c r="AP23" s="103">
        <f t="shared" si="32"/>
        <v>6.1526400000000017</v>
      </c>
      <c r="AQ23" s="103" t="str">
        <f t="shared" si="33"/>
        <v>SINAPI 94040</v>
      </c>
      <c r="AR23" s="103" t="str">
        <f t="shared" si="34"/>
        <v>SINAPI 94046</v>
      </c>
      <c r="AS23" s="103" t="str">
        <f t="shared" si="35"/>
        <v>SINAPI 94052</v>
      </c>
      <c r="AT23" s="103" t="str">
        <f t="shared" si="36"/>
        <v>SINAPI 94058</v>
      </c>
      <c r="AU23" s="103">
        <f t="shared" si="37"/>
        <v>178.5</v>
      </c>
      <c r="AV23" s="103" t="str">
        <f t="shared" si="38"/>
        <v>SINAPI 94106</v>
      </c>
      <c r="AW23" s="103" t="str">
        <f t="shared" si="39"/>
        <v>SINAPI 94108</v>
      </c>
      <c r="AX23" s="103" t="str">
        <f t="shared" si="40"/>
        <v>SINAPI 94107</v>
      </c>
      <c r="AY23" s="103" t="str">
        <f t="shared" si="41"/>
        <v>SINAPI 94110</v>
      </c>
      <c r="AZ23" s="106">
        <f t="shared" si="42"/>
        <v>25</v>
      </c>
      <c r="BA23" s="103" t="str">
        <f t="shared" si="43"/>
        <v>SINAPI 94115</v>
      </c>
      <c r="BB23" s="103" t="str">
        <f t="shared" si="44"/>
        <v>SINAPI 94117</v>
      </c>
      <c r="BC23" s="103" t="str">
        <f t="shared" si="45"/>
        <v>SINAPI 94116</v>
      </c>
      <c r="BD23" s="103" t="str">
        <f t="shared" si="46"/>
        <v>SINAPI 94118</v>
      </c>
      <c r="BE23" s="107">
        <f t="shared" si="47"/>
        <v>25</v>
      </c>
      <c r="BF23" s="106">
        <f t="shared" si="48"/>
        <v>71.397084003610729</v>
      </c>
    </row>
    <row r="24" spans="1:58" s="108" customFormat="1" x14ac:dyDescent="0.2">
      <c r="A24" s="102" t="s">
        <v>13851</v>
      </c>
      <c r="B24" s="102" t="s">
        <v>13862</v>
      </c>
      <c r="C24" s="102" t="s">
        <v>13863</v>
      </c>
      <c r="D24" s="104">
        <v>13.031000000000001</v>
      </c>
      <c r="E24" s="104">
        <v>11.002349900000004</v>
      </c>
      <c r="F24" s="103">
        <f t="shared" si="0"/>
        <v>2.0299999999999998</v>
      </c>
      <c r="G24" s="104">
        <v>12.95</v>
      </c>
      <c r="H24" s="104">
        <v>10.774349900000004</v>
      </c>
      <c r="I24" s="105">
        <f t="shared" si="1"/>
        <v>2.1800000000000002</v>
      </c>
      <c r="J24" s="106">
        <f t="shared" si="2"/>
        <v>2.44</v>
      </c>
      <c r="K24" s="106">
        <f t="shared" si="3"/>
        <v>2.11</v>
      </c>
      <c r="L24" s="102">
        <v>20</v>
      </c>
      <c r="M24" s="107">
        <f t="shared" si="49"/>
        <v>2.02</v>
      </c>
      <c r="N24" s="107">
        <f t="shared" si="50"/>
        <v>1.62</v>
      </c>
      <c r="O24" s="105">
        <f t="shared" si="6"/>
        <v>2.1799999999999997</v>
      </c>
      <c r="P24" s="105">
        <f t="shared" si="7"/>
        <v>0.10999999999999988</v>
      </c>
      <c r="Q24" s="204">
        <v>1.32</v>
      </c>
      <c r="R24" s="103" t="str">
        <f t="shared" si="8"/>
        <v>SINAPI 90085</v>
      </c>
      <c r="S24" s="103" t="str">
        <f t="shared" si="9"/>
        <v>SINAPI 90093</v>
      </c>
      <c r="T24" s="103" t="str">
        <f t="shared" si="10"/>
        <v>SINAPI não disponível</v>
      </c>
      <c r="U24" s="103" t="str">
        <f t="shared" si="11"/>
        <v>SINAPI não disponível</v>
      </c>
      <c r="V24" s="103">
        <f t="shared" si="12"/>
        <v>98.575999999999993</v>
      </c>
      <c r="W24" s="103" t="str">
        <f t="shared" si="13"/>
        <v>SINAPI não disponível</v>
      </c>
      <c r="X24" s="103" t="str">
        <f t="shared" si="14"/>
        <v>SINAPI não disponível</v>
      </c>
      <c r="Y24" s="103" t="str">
        <f t="shared" si="15"/>
        <v>SINAPI não disponível</v>
      </c>
      <c r="Z24" s="103" t="str">
        <f t="shared" si="16"/>
        <v>SINAPI não disponível</v>
      </c>
      <c r="AA24" s="103">
        <f t="shared" si="17"/>
        <v>14.964392</v>
      </c>
      <c r="AB24" s="103" t="str">
        <f t="shared" si="18"/>
        <v>SINAPI 94329</v>
      </c>
      <c r="AC24" s="103" t="str">
        <f t="shared" si="19"/>
        <v>SINAPI 94306</v>
      </c>
      <c r="AD24" s="103" t="str">
        <f t="shared" si="20"/>
        <v>SINAPI não disponível</v>
      </c>
      <c r="AE24" s="103" t="str">
        <f t="shared" si="21"/>
        <v>SINAPI não disponível</v>
      </c>
      <c r="AF24" s="103">
        <f t="shared" si="22"/>
        <v>57.874444801925705</v>
      </c>
      <c r="AG24" s="103" t="str">
        <f t="shared" si="23"/>
        <v>SINAPI 93362</v>
      </c>
      <c r="AH24" s="103" t="str">
        <f t="shared" si="24"/>
        <v>SINAPI 93369</v>
      </c>
      <c r="AI24" s="103" t="str">
        <f t="shared" si="25"/>
        <v>SINAPI não disponível</v>
      </c>
      <c r="AJ24" s="103" t="str">
        <f t="shared" si="26"/>
        <v>SINAPI não disponível</v>
      </c>
      <c r="AK24" s="103">
        <f t="shared" si="27"/>
        <v>57.874444801925705</v>
      </c>
      <c r="AL24" s="103" t="str">
        <f t="shared" si="28"/>
        <v>SINAPI não disponível</v>
      </c>
      <c r="AM24" s="103" t="str">
        <f t="shared" si="29"/>
        <v>SINAPI não disponível</v>
      </c>
      <c r="AN24" s="103" t="str">
        <f t="shared" si="30"/>
        <v>SINAPI não disponível</v>
      </c>
      <c r="AO24" s="103" t="str">
        <f t="shared" si="31"/>
        <v>SINAPI não disponível</v>
      </c>
      <c r="AP24" s="103">
        <f t="shared" si="32"/>
        <v>6.0691200000000016</v>
      </c>
      <c r="AQ24" s="103" t="str">
        <f t="shared" si="33"/>
        <v>SINAPI 94040</v>
      </c>
      <c r="AR24" s="103" t="str">
        <f t="shared" si="34"/>
        <v>SINAPI 94046</v>
      </c>
      <c r="AS24" s="103" t="str">
        <f t="shared" si="35"/>
        <v>SINAPI 94052</v>
      </c>
      <c r="AT24" s="103" t="str">
        <f t="shared" si="36"/>
        <v>SINAPI 94058</v>
      </c>
      <c r="AU24" s="103">
        <f t="shared" si="37"/>
        <v>97.6</v>
      </c>
      <c r="AV24" s="103" t="str">
        <f t="shared" si="38"/>
        <v>SINAPI 94106</v>
      </c>
      <c r="AW24" s="103" t="str">
        <f t="shared" si="39"/>
        <v>SINAPI 94108</v>
      </c>
      <c r="AX24" s="103" t="str">
        <f t="shared" si="40"/>
        <v>SINAPI 94107</v>
      </c>
      <c r="AY24" s="103" t="str">
        <f t="shared" si="41"/>
        <v>SINAPI 94110</v>
      </c>
      <c r="AZ24" s="106">
        <f t="shared" si="42"/>
        <v>13.33</v>
      </c>
      <c r="BA24" s="103" t="str">
        <f t="shared" si="43"/>
        <v>SINAPI 94115</v>
      </c>
      <c r="BB24" s="103" t="str">
        <f t="shared" si="44"/>
        <v>SINAPI 94117</v>
      </c>
      <c r="BC24" s="103" t="str">
        <f t="shared" si="45"/>
        <v>SINAPI 94116</v>
      </c>
      <c r="BD24" s="103" t="str">
        <f t="shared" si="46"/>
        <v>SINAPI 94118</v>
      </c>
      <c r="BE24" s="107">
        <f t="shared" si="47"/>
        <v>13.33</v>
      </c>
      <c r="BF24" s="106">
        <f t="shared" si="48"/>
        <v>38.078444801925727</v>
      </c>
    </row>
    <row r="25" spans="1:58" s="108" customFormat="1" x14ac:dyDescent="0.2">
      <c r="A25" s="102" t="s">
        <v>13851</v>
      </c>
      <c r="B25" s="102" t="s">
        <v>13863</v>
      </c>
      <c r="C25" s="102" t="s">
        <v>1066</v>
      </c>
      <c r="D25" s="104">
        <v>12.95</v>
      </c>
      <c r="E25" s="104">
        <v>10.774349900000004</v>
      </c>
      <c r="F25" s="103">
        <f t="shared" si="0"/>
        <v>2.1800000000000002</v>
      </c>
      <c r="G25" s="104">
        <v>12.95</v>
      </c>
      <c r="H25" s="104">
        <v>10.672000000000001</v>
      </c>
      <c r="I25" s="105">
        <f t="shared" si="1"/>
        <v>2.2799999999999998</v>
      </c>
      <c r="J25" s="106">
        <f t="shared" si="2"/>
        <v>2.56</v>
      </c>
      <c r="K25" s="106">
        <f t="shared" si="3"/>
        <v>2.23</v>
      </c>
      <c r="L25" s="102">
        <v>9</v>
      </c>
      <c r="M25" s="107">
        <f t="shared" si="49"/>
        <v>2.02</v>
      </c>
      <c r="N25" s="107">
        <f t="shared" si="50"/>
        <v>1.62</v>
      </c>
      <c r="O25" s="105">
        <f t="shared" si="6"/>
        <v>2.33</v>
      </c>
      <c r="P25" s="105">
        <f t="shared" si="7"/>
        <v>0.26000000000000023</v>
      </c>
      <c r="Q25" s="204">
        <v>1.32</v>
      </c>
      <c r="R25" s="103" t="str">
        <f t="shared" si="8"/>
        <v>SINAPI 90085</v>
      </c>
      <c r="S25" s="103" t="str">
        <f t="shared" si="9"/>
        <v>SINAPI 90093</v>
      </c>
      <c r="T25" s="103" t="str">
        <f t="shared" si="10"/>
        <v>SINAPI não disponível</v>
      </c>
      <c r="U25" s="103" t="str">
        <f t="shared" si="11"/>
        <v>SINAPI não disponível</v>
      </c>
      <c r="V25" s="103">
        <f t="shared" si="12"/>
        <v>46.540799999999997</v>
      </c>
      <c r="W25" s="103" t="str">
        <f t="shared" si="13"/>
        <v>SINAPI não disponível</v>
      </c>
      <c r="X25" s="103" t="str">
        <f t="shared" si="14"/>
        <v>SINAPI não disponível</v>
      </c>
      <c r="Y25" s="103" t="str">
        <f t="shared" si="15"/>
        <v>SINAPI não disponível</v>
      </c>
      <c r="Z25" s="103" t="str">
        <f t="shared" si="16"/>
        <v>SINAPI não disponível</v>
      </c>
      <c r="AA25" s="103">
        <f t="shared" si="17"/>
        <v>15.994052000000002</v>
      </c>
      <c r="AB25" s="103" t="str">
        <f t="shared" si="18"/>
        <v>SINAPI 94329</v>
      </c>
      <c r="AC25" s="103" t="str">
        <f t="shared" si="19"/>
        <v>SINAPI 94306</v>
      </c>
      <c r="AD25" s="103" t="str">
        <f t="shared" si="20"/>
        <v>SINAPI não disponível</v>
      </c>
      <c r="AE25" s="103" t="str">
        <f t="shared" si="21"/>
        <v>SINAPI não disponível</v>
      </c>
      <c r="AF25" s="103">
        <f t="shared" si="22"/>
        <v>28.225100160866575</v>
      </c>
      <c r="AG25" s="103" t="str">
        <f t="shared" si="23"/>
        <v>SINAPI 93362</v>
      </c>
      <c r="AH25" s="103" t="str">
        <f t="shared" si="24"/>
        <v>SINAPI 93369</v>
      </c>
      <c r="AI25" s="103" t="str">
        <f t="shared" si="25"/>
        <v>SINAPI não disponível</v>
      </c>
      <c r="AJ25" s="103" t="str">
        <f t="shared" si="26"/>
        <v>SINAPI não disponível</v>
      </c>
      <c r="AK25" s="103">
        <f t="shared" si="27"/>
        <v>28.225100160866575</v>
      </c>
      <c r="AL25" s="103" t="str">
        <f t="shared" si="28"/>
        <v>SINAPI não disponível</v>
      </c>
      <c r="AM25" s="103" t="str">
        <f t="shared" si="29"/>
        <v>SINAPI não disponível</v>
      </c>
      <c r="AN25" s="103" t="str">
        <f t="shared" si="30"/>
        <v>SINAPI não disponível</v>
      </c>
      <c r="AO25" s="103" t="str">
        <f t="shared" si="31"/>
        <v>SINAPI não disponível</v>
      </c>
      <c r="AP25" s="103">
        <f t="shared" si="32"/>
        <v>6.4867200000000018</v>
      </c>
      <c r="AQ25" s="103" t="str">
        <f t="shared" si="33"/>
        <v>SINAPI 94040</v>
      </c>
      <c r="AR25" s="103" t="str">
        <f t="shared" si="34"/>
        <v>SINAPI 94046</v>
      </c>
      <c r="AS25" s="103" t="str">
        <f t="shared" si="35"/>
        <v>SINAPI 94052</v>
      </c>
      <c r="AT25" s="103" t="str">
        <f t="shared" si="36"/>
        <v>SINAPI 94058</v>
      </c>
      <c r="AU25" s="103">
        <f t="shared" si="37"/>
        <v>46.08</v>
      </c>
      <c r="AV25" s="103" t="str">
        <f t="shared" si="38"/>
        <v>SINAPI 94106</v>
      </c>
      <c r="AW25" s="103" t="str">
        <f t="shared" si="39"/>
        <v>SINAPI 94108</v>
      </c>
      <c r="AX25" s="103" t="str">
        <f t="shared" si="40"/>
        <v>SINAPI 94107</v>
      </c>
      <c r="AY25" s="103" t="str">
        <f t="shared" si="41"/>
        <v>SINAPI 94110</v>
      </c>
      <c r="AZ25" s="106">
        <f t="shared" si="42"/>
        <v>6</v>
      </c>
      <c r="BA25" s="103" t="str">
        <f t="shared" si="43"/>
        <v>SINAPI 94115</v>
      </c>
      <c r="BB25" s="103" t="str">
        <f t="shared" si="44"/>
        <v>SINAPI 94117</v>
      </c>
      <c r="BC25" s="103" t="str">
        <f t="shared" si="45"/>
        <v>SINAPI 94116</v>
      </c>
      <c r="BD25" s="103" t="str">
        <f t="shared" si="46"/>
        <v>SINAPI 94118</v>
      </c>
      <c r="BE25" s="107">
        <f t="shared" si="47"/>
        <v>6</v>
      </c>
      <c r="BF25" s="106">
        <f t="shared" si="48"/>
        <v>17.135300160866578</v>
      </c>
    </row>
    <row r="27" spans="1:58" x14ac:dyDescent="0.2">
      <c r="F27" s="97"/>
    </row>
    <row r="28" spans="1:58" ht="13.5" thickBot="1" x14ac:dyDescent="0.25"/>
    <row r="29" spans="1:58" x14ac:dyDescent="0.2">
      <c r="A29" s="217" t="s">
        <v>13833</v>
      </c>
      <c r="B29" s="218" t="s">
        <v>13834</v>
      </c>
    </row>
    <row r="30" spans="1:58" x14ac:dyDescent="0.2">
      <c r="A30" s="219">
        <v>0.49</v>
      </c>
      <c r="B30" s="220">
        <f t="shared" ref="B30:B35" si="51">SUMIF(Q$4:Q$25,A30,L$4:L$25)</f>
        <v>68.3</v>
      </c>
      <c r="C30" s="9">
        <v>0.4</v>
      </c>
    </row>
    <row r="31" spans="1:58" x14ac:dyDescent="0.2">
      <c r="A31" s="219">
        <v>0.6</v>
      </c>
      <c r="B31" s="220">
        <f t="shared" si="51"/>
        <v>223.5</v>
      </c>
      <c r="C31" s="9">
        <v>0.5</v>
      </c>
    </row>
    <row r="32" spans="1:58" x14ac:dyDescent="0.2">
      <c r="A32" s="219">
        <v>0.72</v>
      </c>
      <c r="B32" s="220">
        <f t="shared" si="51"/>
        <v>119.5</v>
      </c>
      <c r="C32" s="9">
        <v>0.6</v>
      </c>
    </row>
    <row r="33" spans="1:3" x14ac:dyDescent="0.2">
      <c r="A33" s="219">
        <v>0.92</v>
      </c>
      <c r="B33" s="220">
        <f t="shared" si="51"/>
        <v>100.5</v>
      </c>
      <c r="C33" s="9">
        <v>0.8</v>
      </c>
    </row>
    <row r="34" spans="1:3" x14ac:dyDescent="0.2">
      <c r="A34" s="219">
        <v>1.1200000000000001</v>
      </c>
      <c r="B34" s="220">
        <f t="shared" si="51"/>
        <v>130</v>
      </c>
      <c r="C34" s="9">
        <v>1</v>
      </c>
    </row>
    <row r="35" spans="1:3" x14ac:dyDescent="0.2">
      <c r="A35" s="222">
        <v>1.32</v>
      </c>
      <c r="B35" s="220">
        <f t="shared" si="51"/>
        <v>104</v>
      </c>
      <c r="C35" s="9">
        <v>1.2</v>
      </c>
    </row>
    <row r="36" spans="1:3" ht="13.5" thickBot="1" x14ac:dyDescent="0.25">
      <c r="A36" s="221"/>
      <c r="B36" s="221"/>
    </row>
    <row r="37" spans="1:3" x14ac:dyDescent="0.2">
      <c r="A37" s="217" t="s">
        <v>13835</v>
      </c>
      <c r="B37" s="218" t="s">
        <v>13836</v>
      </c>
    </row>
    <row r="38" spans="1:3" x14ac:dyDescent="0.2">
      <c r="A38" s="219" t="s">
        <v>13837</v>
      </c>
      <c r="B38" s="220">
        <f>COUNTIF(N4:N25,1.2)</f>
        <v>8</v>
      </c>
    </row>
    <row r="39" spans="1:3" x14ac:dyDescent="0.2">
      <c r="A39" s="219" t="s">
        <v>13837</v>
      </c>
      <c r="B39" s="220">
        <f>COUNTIF(N4:N25,1.22)</f>
        <v>3</v>
      </c>
    </row>
    <row r="40" spans="1:3" x14ac:dyDescent="0.2">
      <c r="A40" s="219" t="s">
        <v>13838</v>
      </c>
      <c r="B40" s="220">
        <f>COUNTIF(N4:N26,1.42)</f>
        <v>3</v>
      </c>
    </row>
    <row r="41" spans="1:3" x14ac:dyDescent="0.2">
      <c r="A41" s="219" t="s">
        <v>13839</v>
      </c>
      <c r="B41" s="220">
        <f>COUNTIF(N4:N27,1.62)</f>
        <v>8</v>
      </c>
    </row>
    <row r="42" spans="1:3" x14ac:dyDescent="0.2">
      <c r="A42" s="219"/>
    </row>
  </sheetData>
  <autoFilter ref="A3:BE25"/>
  <mergeCells count="2">
    <mergeCell ref="AG2:AJ2"/>
    <mergeCell ref="AL2:AO2"/>
  </mergeCells>
  <printOptions horizontalCentered="1"/>
  <pageMargins left="3.937007874015748E-2" right="3.937007874015748E-2" top="0.19685039370078741" bottom="0.19685039370078741" header="0.11811023622047245" footer="0.11811023622047245"/>
  <pageSetup paperSize="9" scale="57"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20"/>
  <sheetViews>
    <sheetView workbookViewId="0">
      <selection activeCell="G24" sqref="G24"/>
    </sheetView>
  </sheetViews>
  <sheetFormatPr defaultRowHeight="12.75" x14ac:dyDescent="0.2"/>
  <cols>
    <col min="2" max="2" width="16.140625" customWidth="1"/>
    <col min="3" max="3" width="58.28515625" customWidth="1"/>
    <col min="4" max="4" width="16" customWidth="1"/>
  </cols>
  <sheetData>
    <row r="5" spans="2:4" x14ac:dyDescent="0.2">
      <c r="B5">
        <v>92219</v>
      </c>
      <c r="C5" s="1" t="s">
        <v>1088</v>
      </c>
      <c r="D5" s="205">
        <f>SUMIF('escavação drenagem'!$Q$4:$Q$25,"0,49",'escavação drenagem'!$L$4:$L$25)+134*3.5</f>
        <v>537.29999999999995</v>
      </c>
    </row>
    <row r="6" spans="2:4" x14ac:dyDescent="0.2">
      <c r="B6">
        <v>92220</v>
      </c>
      <c r="C6" s="1" t="s">
        <v>1083</v>
      </c>
      <c r="D6" s="205">
        <f>SUMIF('escavação drenagem'!$Q$4:$Q$25,"0,60",'escavação drenagem'!$L$4:$L$25)</f>
        <v>223.5</v>
      </c>
    </row>
    <row r="7" spans="2:4" x14ac:dyDescent="0.2">
      <c r="B7">
        <v>92221</v>
      </c>
      <c r="C7" s="1" t="s">
        <v>1084</v>
      </c>
      <c r="D7" s="205">
        <f>SUMIF('escavação drenagem'!$Q$4:$Q$25,"0,72",'escavação drenagem'!$L$4:$L$25)</f>
        <v>119.5</v>
      </c>
    </row>
    <row r="8" spans="2:4" x14ac:dyDescent="0.2">
      <c r="B8">
        <v>92223</v>
      </c>
      <c r="C8" s="1" t="s">
        <v>1085</v>
      </c>
      <c r="D8" s="205">
        <f>SUMIF('escavação drenagem'!$Q$4:$Q$25,"0,92",'escavação drenagem'!$L$4:$L$25)</f>
        <v>100.5</v>
      </c>
    </row>
    <row r="9" spans="2:4" x14ac:dyDescent="0.2">
      <c r="B9">
        <v>92226</v>
      </c>
      <c r="C9" s="1" t="s">
        <v>1086</v>
      </c>
      <c r="D9" s="205">
        <f>SUMIF('escavação drenagem'!$Q$4:$Q$25,"1,12",'escavação drenagem'!$L$4:$L$25)</f>
        <v>130</v>
      </c>
    </row>
    <row r="10" spans="2:4" x14ac:dyDescent="0.2">
      <c r="B10">
        <v>92816</v>
      </c>
      <c r="C10" s="1" t="s">
        <v>1087</v>
      </c>
      <c r="D10" s="205">
        <f>SUMIF('escavação drenagem'!$Q$4:$Q$25,"1,32",'escavação drenagem'!$L$4:$L$25)</f>
        <v>104</v>
      </c>
    </row>
    <row r="12" spans="2:4" x14ac:dyDescent="0.2">
      <c r="B12" t="s">
        <v>1089</v>
      </c>
      <c r="C12" s="1" t="s">
        <v>1096</v>
      </c>
      <c r="D12">
        <f>SUMIF('escavação drenagem'!$Q$4:$Q$25,"0,49",'escavação drenagem'!$Q$4:$Q$25)/0.49+SUMIF('escavação drenagem'!$Q$4:$Q$25,"0,6",'escavação drenagem'!$Q$4:$Q$25)/0.6+SUMIF('escavação drenagem'!$Q$4:$Q$25,"0,72",'escavação drenagem'!$Q$4:$Q$25)/0.72</f>
        <v>11</v>
      </c>
    </row>
    <row r="13" spans="2:4" x14ac:dyDescent="0.2">
      <c r="B13" t="s">
        <v>1090</v>
      </c>
      <c r="C13" s="1" t="s">
        <v>1093</v>
      </c>
      <c r="D13">
        <f>SUMIF('escavação drenagem'!$Q$4:$Q$25,"0,92",'escavação drenagem'!$Q$4:$Q$25)/0.92</f>
        <v>3</v>
      </c>
    </row>
    <row r="14" spans="2:4" x14ac:dyDescent="0.2">
      <c r="B14" t="s">
        <v>1091</v>
      </c>
      <c r="C14" s="1" t="s">
        <v>1094</v>
      </c>
      <c r="D14">
        <f>SUMIF('escavação drenagem'!$Q$4:$Q$25,"1,12",'escavação drenagem'!$Q$4:$Q$25)/1.12</f>
        <v>4</v>
      </c>
    </row>
    <row r="15" spans="2:4" x14ac:dyDescent="0.2">
      <c r="B15" t="s">
        <v>1092</v>
      </c>
      <c r="C15" s="1" t="s">
        <v>1095</v>
      </c>
      <c r="D15" s="205">
        <f>SUMIF('escavação drenagem'!$Q$4:$Q$25,"1,32",'escavação drenagem'!$Q$4:$Q$25)/1.32</f>
        <v>4</v>
      </c>
    </row>
    <row r="18" spans="3:3" x14ac:dyDescent="0.2">
      <c r="C18" s="1"/>
    </row>
    <row r="19" spans="3:3" x14ac:dyDescent="0.2">
      <c r="C19" s="1"/>
    </row>
    <row r="20" spans="3:3" x14ac:dyDescent="0.2">
      <c r="C20" s="1"/>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3</vt:i4>
      </vt:variant>
    </vt:vector>
  </HeadingPairs>
  <TitlesOfParts>
    <vt:vector size="8" baseType="lpstr">
      <vt:lpstr>Serviços de Escavação</vt:lpstr>
      <vt:lpstr>SinapiREF0823</vt:lpstr>
      <vt:lpstr>Resumo Serviços Drenagem</vt:lpstr>
      <vt:lpstr>escavação drenagem</vt:lpstr>
      <vt:lpstr>TUBO-PV</vt:lpstr>
      <vt:lpstr>'escavação drenagem'!Area_de_impressao</vt:lpstr>
      <vt:lpstr>'Serviços de Escavação'!Area_de_impressao</vt:lpstr>
      <vt:lpstr>'escavação drenagem'!Titulos_de_impressao</vt:lpstr>
    </vt:vector>
  </TitlesOfParts>
  <Company>Caixa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Caixa</dc:creator>
  <cp:lastModifiedBy>Usuario</cp:lastModifiedBy>
  <cp:lastPrinted>2024-09-16T17:59:25Z</cp:lastPrinted>
  <dcterms:created xsi:type="dcterms:W3CDTF">2016-10-21T11:22:04Z</dcterms:created>
  <dcterms:modified xsi:type="dcterms:W3CDTF">2024-10-18T18:25:50Z</dcterms:modified>
</cp:coreProperties>
</file>